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riel\Desktop\"/>
    </mc:Choice>
  </mc:AlternateContent>
  <bookViews>
    <workbookView xWindow="0" yWindow="0" windowWidth="20490" windowHeight="7095" activeTab="4"/>
  </bookViews>
  <sheets>
    <sheet name="CantoFem" sheetId="7" r:id="rId1"/>
    <sheet name="CantoMasc" sheetId="16" r:id="rId2"/>
    <sheet name="Coral" sheetId="8" r:id="rId3"/>
    <sheet name="Instrumento" sheetId="9" state="hidden" r:id="rId4"/>
    <sheet name="EFICIÊNCIA 1ª ETAPA" sheetId="15" r:id="rId5"/>
    <sheet name="LISTAS" sheetId="13" r:id="rId6"/>
  </sheets>
  <definedNames>
    <definedName name="_xlnm._FilterDatabase" localSheetId="5" hidden="1">LISTAS!$F$3:$J$198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G8" i="15"/>
  <c r="G9" i="15"/>
  <c r="G10" i="15"/>
  <c r="T88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Y7" i="15"/>
  <c r="Y8" i="15"/>
  <c r="Y9" i="15"/>
  <c r="Y10" i="15"/>
  <c r="R7" i="15"/>
  <c r="R8" i="15"/>
  <c r="R9" i="15"/>
  <c r="R10" i="15"/>
  <c r="K7" i="15"/>
  <c r="K8" i="15"/>
  <c r="K9" i="15"/>
  <c r="K10" i="15"/>
  <c r="D7" i="15"/>
  <c r="D8" i="15"/>
  <c r="D9" i="15"/>
  <c r="AA7" i="15"/>
  <c r="AA8" i="15"/>
  <c r="AA9" i="15"/>
  <c r="AA10" i="15"/>
  <c r="T7" i="15"/>
  <c r="T8" i="15"/>
  <c r="T9" i="15"/>
  <c r="T10" i="15"/>
  <c r="M7" i="15"/>
  <c r="M8" i="15"/>
  <c r="M9" i="15"/>
  <c r="M10" i="15"/>
  <c r="F7" i="15"/>
  <c r="F8" i="15"/>
  <c r="F9" i="15"/>
  <c r="D10" i="15"/>
  <c r="F10" i="15"/>
  <c r="D66" i="7"/>
  <c r="C66" i="7"/>
  <c r="D65" i="7"/>
  <c r="D35" i="7"/>
  <c r="C35" i="7"/>
  <c r="C41" i="7"/>
  <c r="D41" i="7"/>
  <c r="C42" i="7"/>
  <c r="D42" i="7"/>
  <c r="C43" i="7"/>
  <c r="D43" i="7"/>
  <c r="C41" i="16"/>
  <c r="D41" i="16"/>
  <c r="C42" i="16"/>
  <c r="D42" i="16"/>
  <c r="C43" i="16"/>
  <c r="D43" i="16"/>
  <c r="C44" i="16"/>
  <c r="D44" i="16"/>
  <c r="G68" i="7" l="1"/>
  <c r="K68" i="7" s="1"/>
  <c r="G67" i="7"/>
  <c r="K67" i="7" s="1"/>
  <c r="J67" i="7" s="1"/>
  <c r="G88" i="7"/>
  <c r="K88" i="7" s="1"/>
  <c r="J88" i="7" s="1"/>
  <c r="H68" i="7" l="1"/>
  <c r="P68" i="7"/>
  <c r="Q68" i="7"/>
  <c r="R68" i="7"/>
  <c r="O68" i="7" s="1"/>
  <c r="J68" i="7"/>
  <c r="H67" i="7"/>
  <c r="H88" i="7"/>
  <c r="G66" i="7"/>
  <c r="K66" i="7" s="1"/>
  <c r="G65" i="7"/>
  <c r="K65" i="7" s="1"/>
  <c r="G64" i="7"/>
  <c r="K64" i="7" s="1"/>
  <c r="C116" i="7"/>
  <c r="D116" i="7"/>
  <c r="C117" i="7"/>
  <c r="D117" i="7"/>
  <c r="C118" i="7"/>
  <c r="D118" i="7"/>
  <c r="C119" i="7"/>
  <c r="D119" i="7"/>
  <c r="C120" i="7"/>
  <c r="D120" i="7"/>
  <c r="C121" i="7"/>
  <c r="D121" i="7"/>
  <c r="C106" i="7"/>
  <c r="D106" i="7"/>
  <c r="C107" i="7"/>
  <c r="D107" i="7"/>
  <c r="C108" i="7"/>
  <c r="D108" i="7"/>
  <c r="C109" i="7"/>
  <c r="D109" i="7"/>
  <c r="C110" i="7"/>
  <c r="D110" i="7"/>
  <c r="C111" i="7"/>
  <c r="D111" i="7"/>
  <c r="C114" i="7"/>
  <c r="C115" i="7"/>
  <c r="C122" i="7"/>
  <c r="C123" i="7"/>
  <c r="D113" i="7"/>
  <c r="D114" i="7"/>
  <c r="D115" i="7"/>
  <c r="D122" i="7"/>
  <c r="D123" i="7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S68" i="7" l="1"/>
  <c r="T68" i="7"/>
  <c r="J66" i="7"/>
  <c r="H66" i="7"/>
  <c r="J65" i="7"/>
  <c r="H65" i="7"/>
  <c r="J64" i="7"/>
  <c r="H64" i="7"/>
  <c r="G124" i="16"/>
  <c r="K124" i="16" s="1"/>
  <c r="D124" i="16"/>
  <c r="C124" i="16"/>
  <c r="R123" i="16"/>
  <c r="O123" i="16" s="1"/>
  <c r="T123" i="16" s="1"/>
  <c r="Q123" i="16"/>
  <c r="P123" i="16"/>
  <c r="L123" i="16"/>
  <c r="D123" i="16"/>
  <c r="C123" i="16"/>
  <c r="G122" i="16"/>
  <c r="K122" i="16" s="1"/>
  <c r="L122" i="16" s="1"/>
  <c r="D122" i="16"/>
  <c r="C122" i="16"/>
  <c r="P121" i="16"/>
  <c r="J121" i="16"/>
  <c r="G121" i="16"/>
  <c r="K121" i="16" s="1"/>
  <c r="D121" i="16"/>
  <c r="C121" i="16"/>
  <c r="R120" i="16"/>
  <c r="O120" i="16" s="1"/>
  <c r="Q120" i="16"/>
  <c r="P120" i="16"/>
  <c r="L120" i="16"/>
  <c r="D120" i="16"/>
  <c r="C120" i="16"/>
  <c r="R119" i="16"/>
  <c r="O119" i="16" s="1"/>
  <c r="Q119" i="16"/>
  <c r="P119" i="16"/>
  <c r="L119" i="16"/>
  <c r="D119" i="16"/>
  <c r="C119" i="16"/>
  <c r="R118" i="16"/>
  <c r="O118" i="16" s="1"/>
  <c r="S118" i="16" s="1"/>
  <c r="Q118" i="16"/>
  <c r="P118" i="16"/>
  <c r="L118" i="16"/>
  <c r="D118" i="16"/>
  <c r="C118" i="16"/>
  <c r="R117" i="16"/>
  <c r="O117" i="16" s="1"/>
  <c r="T117" i="16" s="1"/>
  <c r="Q117" i="16"/>
  <c r="P117" i="16"/>
  <c r="L117" i="16"/>
  <c r="D117" i="16"/>
  <c r="C117" i="16"/>
  <c r="R116" i="16"/>
  <c r="O116" i="16" s="1"/>
  <c r="Q116" i="16"/>
  <c r="P116" i="16"/>
  <c r="L116" i="16"/>
  <c r="D116" i="16"/>
  <c r="C116" i="16"/>
  <c r="R115" i="16"/>
  <c r="O115" i="16" s="1"/>
  <c r="T115" i="16" s="1"/>
  <c r="Q115" i="16"/>
  <c r="P115" i="16"/>
  <c r="L115" i="16"/>
  <c r="D115" i="16"/>
  <c r="C115" i="16"/>
  <c r="R114" i="16"/>
  <c r="O114" i="16" s="1"/>
  <c r="S114" i="16" s="1"/>
  <c r="Q114" i="16"/>
  <c r="P114" i="16"/>
  <c r="L114" i="16"/>
  <c r="D114" i="16"/>
  <c r="C114" i="16"/>
  <c r="R113" i="16"/>
  <c r="O113" i="16" s="1"/>
  <c r="T113" i="16" s="1"/>
  <c r="Q113" i="16"/>
  <c r="P113" i="16"/>
  <c r="L113" i="16"/>
  <c r="D113" i="16"/>
  <c r="C113" i="16"/>
  <c r="R112" i="16"/>
  <c r="O112" i="16" s="1"/>
  <c r="Q112" i="16"/>
  <c r="P112" i="16"/>
  <c r="L112" i="16"/>
  <c r="D112" i="16"/>
  <c r="C112" i="16"/>
  <c r="G111" i="16"/>
  <c r="K111" i="16" s="1"/>
  <c r="I111" i="16" s="1"/>
  <c r="D111" i="16"/>
  <c r="C111" i="16"/>
  <c r="G110" i="16"/>
  <c r="K110" i="16" s="1"/>
  <c r="D110" i="16"/>
  <c r="C110" i="16"/>
  <c r="G109" i="16"/>
  <c r="K109" i="16" s="1"/>
  <c r="D109" i="16"/>
  <c r="C109" i="16"/>
  <c r="K108" i="16"/>
  <c r="G108" i="16"/>
  <c r="D108" i="16"/>
  <c r="C108" i="16"/>
  <c r="G107" i="16"/>
  <c r="K107" i="16" s="1"/>
  <c r="D107" i="16"/>
  <c r="C107" i="16"/>
  <c r="G106" i="16"/>
  <c r="K106" i="16" s="1"/>
  <c r="D106" i="16"/>
  <c r="C106" i="16"/>
  <c r="G105" i="16"/>
  <c r="K105" i="16" s="1"/>
  <c r="D105" i="16"/>
  <c r="C105" i="16"/>
  <c r="K100" i="16"/>
  <c r="G100" i="16"/>
  <c r="D100" i="16"/>
  <c r="C100" i="16"/>
  <c r="R99" i="16"/>
  <c r="O99" i="16" s="1"/>
  <c r="T99" i="16" s="1"/>
  <c r="Q99" i="16"/>
  <c r="P99" i="16"/>
  <c r="L99" i="16"/>
  <c r="D99" i="16"/>
  <c r="C99" i="16"/>
  <c r="P98" i="16"/>
  <c r="J98" i="16"/>
  <c r="G98" i="16"/>
  <c r="K98" i="16" s="1"/>
  <c r="D98" i="16"/>
  <c r="C98" i="16"/>
  <c r="R97" i="16"/>
  <c r="O97" i="16" s="1"/>
  <c r="H97" i="16"/>
  <c r="G97" i="16"/>
  <c r="K97" i="16" s="1"/>
  <c r="L97" i="16" s="1"/>
  <c r="D97" i="16"/>
  <c r="C97" i="16"/>
  <c r="R96" i="16"/>
  <c r="O96" i="16" s="1"/>
  <c r="Q96" i="16"/>
  <c r="P96" i="16"/>
  <c r="L96" i="16"/>
  <c r="D96" i="16"/>
  <c r="C96" i="16"/>
  <c r="R95" i="16"/>
  <c r="O95" i="16" s="1"/>
  <c r="Q95" i="16"/>
  <c r="P95" i="16"/>
  <c r="L95" i="16"/>
  <c r="D95" i="16"/>
  <c r="C95" i="16"/>
  <c r="R94" i="16"/>
  <c r="O94" i="16" s="1"/>
  <c r="Q94" i="16"/>
  <c r="P94" i="16"/>
  <c r="L94" i="16"/>
  <c r="D94" i="16"/>
  <c r="C94" i="16"/>
  <c r="R93" i="16"/>
  <c r="O93" i="16" s="1"/>
  <c r="T93" i="16" s="1"/>
  <c r="Q93" i="16"/>
  <c r="P93" i="16"/>
  <c r="L93" i="16"/>
  <c r="D93" i="16"/>
  <c r="C93" i="16"/>
  <c r="R92" i="16"/>
  <c r="O92" i="16" s="1"/>
  <c r="S92" i="16" s="1"/>
  <c r="Q92" i="16"/>
  <c r="P92" i="16"/>
  <c r="L92" i="16"/>
  <c r="D92" i="16"/>
  <c r="C92" i="16"/>
  <c r="R91" i="16"/>
  <c r="O91" i="16" s="1"/>
  <c r="S91" i="16" s="1"/>
  <c r="Q91" i="16"/>
  <c r="P91" i="16"/>
  <c r="L91" i="16"/>
  <c r="D91" i="16"/>
  <c r="C91" i="16"/>
  <c r="R90" i="16"/>
  <c r="O90" i="16" s="1"/>
  <c r="Q90" i="16"/>
  <c r="P90" i="16"/>
  <c r="L90" i="16"/>
  <c r="D90" i="16"/>
  <c r="C90" i="16"/>
  <c r="R89" i="16"/>
  <c r="O89" i="16" s="1"/>
  <c r="T89" i="16" s="1"/>
  <c r="Q89" i="16"/>
  <c r="P89" i="16"/>
  <c r="L89" i="16"/>
  <c r="D89" i="16"/>
  <c r="C89" i="16"/>
  <c r="R88" i="16"/>
  <c r="O88" i="16" s="1"/>
  <c r="Q88" i="16"/>
  <c r="P88" i="16"/>
  <c r="L88" i="16"/>
  <c r="D88" i="16"/>
  <c r="C88" i="16"/>
  <c r="G87" i="16"/>
  <c r="K87" i="16" s="1"/>
  <c r="D87" i="16"/>
  <c r="C87" i="16"/>
  <c r="G86" i="16"/>
  <c r="K86" i="16" s="1"/>
  <c r="I86" i="16" s="1"/>
  <c r="D86" i="16"/>
  <c r="C86" i="16"/>
  <c r="G85" i="16"/>
  <c r="K85" i="16" s="1"/>
  <c r="D85" i="16"/>
  <c r="C85" i="16"/>
  <c r="G84" i="16"/>
  <c r="K84" i="16" s="1"/>
  <c r="R84" i="16" s="1"/>
  <c r="O84" i="16" s="1"/>
  <c r="D84" i="16"/>
  <c r="C84" i="16"/>
  <c r="G83" i="16"/>
  <c r="K83" i="16" s="1"/>
  <c r="P83" i="16" s="1"/>
  <c r="D83" i="16"/>
  <c r="C83" i="16"/>
  <c r="G82" i="16"/>
  <c r="K82" i="16" s="1"/>
  <c r="I82" i="16" s="1"/>
  <c r="D82" i="16"/>
  <c r="C82" i="16"/>
  <c r="G81" i="16"/>
  <c r="K81" i="16" s="1"/>
  <c r="D81" i="16"/>
  <c r="C81" i="16"/>
  <c r="L76" i="16"/>
  <c r="H76" i="16"/>
  <c r="G76" i="16"/>
  <c r="K76" i="16" s="1"/>
  <c r="I76" i="16" s="1"/>
  <c r="D76" i="16"/>
  <c r="C76" i="16"/>
  <c r="R75" i="16"/>
  <c r="O75" i="16" s="1"/>
  <c r="S75" i="16" s="1"/>
  <c r="Q75" i="16"/>
  <c r="P75" i="16"/>
  <c r="L75" i="16"/>
  <c r="D75" i="16"/>
  <c r="C75" i="16"/>
  <c r="G74" i="16"/>
  <c r="K74" i="16" s="1"/>
  <c r="Q74" i="16" s="1"/>
  <c r="D74" i="16"/>
  <c r="C74" i="16"/>
  <c r="P73" i="16"/>
  <c r="L73" i="16"/>
  <c r="I73" i="16"/>
  <c r="G73" i="16"/>
  <c r="K73" i="16" s="1"/>
  <c r="D73" i="16"/>
  <c r="C73" i="16"/>
  <c r="R72" i="16"/>
  <c r="O72" i="16" s="1"/>
  <c r="Q72" i="16"/>
  <c r="P72" i="16"/>
  <c r="L72" i="16"/>
  <c r="D72" i="16"/>
  <c r="C72" i="16"/>
  <c r="R71" i="16"/>
  <c r="O71" i="16" s="1"/>
  <c r="T71" i="16" s="1"/>
  <c r="Q71" i="16"/>
  <c r="P71" i="16"/>
  <c r="L71" i="16"/>
  <c r="D71" i="16"/>
  <c r="C71" i="16"/>
  <c r="R70" i="16"/>
  <c r="O70" i="16" s="1"/>
  <c r="Q70" i="16"/>
  <c r="P70" i="16"/>
  <c r="L70" i="16"/>
  <c r="D70" i="16"/>
  <c r="C70" i="16"/>
  <c r="R69" i="16"/>
  <c r="O69" i="16" s="1"/>
  <c r="T69" i="16" s="1"/>
  <c r="Q69" i="16"/>
  <c r="P69" i="16"/>
  <c r="L69" i="16"/>
  <c r="D69" i="16"/>
  <c r="C69" i="16"/>
  <c r="R68" i="16"/>
  <c r="O68" i="16" s="1"/>
  <c r="S68" i="16" s="1"/>
  <c r="Q68" i="16"/>
  <c r="P68" i="16"/>
  <c r="L68" i="16"/>
  <c r="D68" i="16"/>
  <c r="C68" i="16"/>
  <c r="R67" i="16"/>
  <c r="O67" i="16" s="1"/>
  <c r="S67" i="16" s="1"/>
  <c r="Q67" i="16"/>
  <c r="P67" i="16"/>
  <c r="L67" i="16"/>
  <c r="D67" i="16"/>
  <c r="C67" i="16"/>
  <c r="R66" i="16"/>
  <c r="O66" i="16" s="1"/>
  <c r="T66" i="16" s="1"/>
  <c r="Q66" i="16"/>
  <c r="P66" i="16"/>
  <c r="L66" i="16"/>
  <c r="D66" i="16"/>
  <c r="C66" i="16"/>
  <c r="R65" i="16"/>
  <c r="O65" i="16" s="1"/>
  <c r="S65" i="16" s="1"/>
  <c r="Q65" i="16"/>
  <c r="P65" i="16"/>
  <c r="L65" i="16"/>
  <c r="D65" i="16"/>
  <c r="C65" i="16"/>
  <c r="R64" i="16"/>
  <c r="O64" i="16" s="1"/>
  <c r="T64" i="16" s="1"/>
  <c r="Q64" i="16"/>
  <c r="P64" i="16"/>
  <c r="L64" i="16"/>
  <c r="D64" i="16"/>
  <c r="C64" i="16"/>
  <c r="L63" i="16"/>
  <c r="G63" i="16"/>
  <c r="K63" i="16" s="1"/>
  <c r="J63" i="16" s="1"/>
  <c r="D63" i="16"/>
  <c r="C63" i="16"/>
  <c r="G62" i="16"/>
  <c r="K62" i="16" s="1"/>
  <c r="L62" i="16" s="1"/>
  <c r="D62" i="16"/>
  <c r="C62" i="16"/>
  <c r="G61" i="16"/>
  <c r="K61" i="16" s="1"/>
  <c r="D61" i="16"/>
  <c r="C61" i="16"/>
  <c r="G60" i="16"/>
  <c r="K60" i="16" s="1"/>
  <c r="L60" i="16" s="1"/>
  <c r="D60" i="16"/>
  <c r="C60" i="16"/>
  <c r="G59" i="16"/>
  <c r="K59" i="16" s="1"/>
  <c r="D59" i="16"/>
  <c r="C59" i="16"/>
  <c r="G58" i="16"/>
  <c r="K58" i="16" s="1"/>
  <c r="J58" i="16" s="1"/>
  <c r="D58" i="16"/>
  <c r="C58" i="16"/>
  <c r="G57" i="16"/>
  <c r="K57" i="16" s="1"/>
  <c r="D57" i="16"/>
  <c r="C57" i="16"/>
  <c r="G52" i="16"/>
  <c r="K52" i="16" s="1"/>
  <c r="L52" i="16" s="1"/>
  <c r="D52" i="16"/>
  <c r="C52" i="16"/>
  <c r="R51" i="16"/>
  <c r="O51" i="16" s="1"/>
  <c r="S51" i="16" s="1"/>
  <c r="Q51" i="16"/>
  <c r="P51" i="16"/>
  <c r="L51" i="16"/>
  <c r="D51" i="16"/>
  <c r="C51" i="16"/>
  <c r="G50" i="16"/>
  <c r="K50" i="16" s="1"/>
  <c r="Q50" i="16" s="1"/>
  <c r="D50" i="16"/>
  <c r="C50" i="16"/>
  <c r="G49" i="16"/>
  <c r="K49" i="16" s="1"/>
  <c r="D49" i="16"/>
  <c r="C49" i="16"/>
  <c r="R48" i="16"/>
  <c r="O48" i="16" s="1"/>
  <c r="T48" i="16" s="1"/>
  <c r="Q48" i="16"/>
  <c r="P48" i="16"/>
  <c r="L48" i="16"/>
  <c r="D48" i="16"/>
  <c r="C48" i="16"/>
  <c r="R47" i="16"/>
  <c r="O47" i="16" s="1"/>
  <c r="Q47" i="16"/>
  <c r="P47" i="16"/>
  <c r="L47" i="16"/>
  <c r="D47" i="16"/>
  <c r="C47" i="16"/>
  <c r="R46" i="16"/>
  <c r="O46" i="16" s="1"/>
  <c r="T46" i="16" s="1"/>
  <c r="Q46" i="16"/>
  <c r="P46" i="16"/>
  <c r="L46" i="16"/>
  <c r="D46" i="16"/>
  <c r="C46" i="16"/>
  <c r="R45" i="16"/>
  <c r="O45" i="16" s="1"/>
  <c r="S45" i="16" s="1"/>
  <c r="Q45" i="16"/>
  <c r="P45" i="16"/>
  <c r="L45" i="16"/>
  <c r="R44" i="16"/>
  <c r="O44" i="16" s="1"/>
  <c r="T44" i="16" s="1"/>
  <c r="Q44" i="16"/>
  <c r="P44" i="16"/>
  <c r="L44" i="16"/>
  <c r="R43" i="16"/>
  <c r="O43" i="16" s="1"/>
  <c r="S43" i="16" s="1"/>
  <c r="Q43" i="16"/>
  <c r="P43" i="16"/>
  <c r="L43" i="16"/>
  <c r="R42" i="16"/>
  <c r="O42" i="16" s="1"/>
  <c r="T42" i="16" s="1"/>
  <c r="Q42" i="16"/>
  <c r="P42" i="16"/>
  <c r="L42" i="16"/>
  <c r="R41" i="16"/>
  <c r="O41" i="16" s="1"/>
  <c r="S41" i="16" s="1"/>
  <c r="Q41" i="16"/>
  <c r="P41" i="16"/>
  <c r="L41" i="16"/>
  <c r="R40" i="16"/>
  <c r="O40" i="16" s="1"/>
  <c r="T40" i="16" s="1"/>
  <c r="Q40" i="16"/>
  <c r="P40" i="16"/>
  <c r="L40" i="16"/>
  <c r="D40" i="16"/>
  <c r="C40" i="16"/>
  <c r="G39" i="16"/>
  <c r="K39" i="16" s="1"/>
  <c r="L39" i="16" s="1"/>
  <c r="D39" i="16"/>
  <c r="C39" i="16"/>
  <c r="L38" i="16"/>
  <c r="G38" i="16"/>
  <c r="K38" i="16" s="1"/>
  <c r="J38" i="16" s="1"/>
  <c r="D38" i="16"/>
  <c r="C38" i="16"/>
  <c r="G37" i="16"/>
  <c r="K37" i="16" s="1"/>
  <c r="D37" i="16"/>
  <c r="C37" i="16"/>
  <c r="G36" i="16"/>
  <c r="K36" i="16" s="1"/>
  <c r="D36" i="16"/>
  <c r="C36" i="16"/>
  <c r="G35" i="16"/>
  <c r="K35" i="16" s="1"/>
  <c r="D35" i="16"/>
  <c r="C35" i="16"/>
  <c r="G34" i="16"/>
  <c r="K34" i="16" s="1"/>
  <c r="D34" i="16"/>
  <c r="C34" i="16"/>
  <c r="G33" i="16"/>
  <c r="K33" i="16" s="1"/>
  <c r="D33" i="16"/>
  <c r="C33" i="16"/>
  <c r="G28" i="16"/>
  <c r="K28" i="16" s="1"/>
  <c r="D28" i="16"/>
  <c r="C28" i="16"/>
  <c r="R27" i="16"/>
  <c r="O27" i="16" s="1"/>
  <c r="Q27" i="16"/>
  <c r="P27" i="16"/>
  <c r="L27" i="16"/>
  <c r="D27" i="16"/>
  <c r="C27" i="16"/>
  <c r="G26" i="16"/>
  <c r="K26" i="16" s="1"/>
  <c r="D26" i="16"/>
  <c r="C26" i="16"/>
  <c r="K25" i="16"/>
  <c r="G25" i="16"/>
  <c r="D25" i="16"/>
  <c r="C25" i="16"/>
  <c r="R24" i="16"/>
  <c r="O24" i="16" s="1"/>
  <c r="T24" i="16" s="1"/>
  <c r="Q24" i="16"/>
  <c r="P24" i="16"/>
  <c r="L24" i="16"/>
  <c r="D24" i="16"/>
  <c r="C24" i="16"/>
  <c r="R23" i="16"/>
  <c r="O23" i="16" s="1"/>
  <c r="Q23" i="16"/>
  <c r="P23" i="16"/>
  <c r="L23" i="16"/>
  <c r="D23" i="16"/>
  <c r="C23" i="16"/>
  <c r="R22" i="16"/>
  <c r="O22" i="16" s="1"/>
  <c r="Q22" i="16"/>
  <c r="P22" i="16"/>
  <c r="L22" i="16"/>
  <c r="D22" i="16"/>
  <c r="C22" i="16"/>
  <c r="R21" i="16"/>
  <c r="O21" i="16" s="1"/>
  <c r="Q21" i="16"/>
  <c r="P21" i="16"/>
  <c r="L21" i="16"/>
  <c r="D21" i="16"/>
  <c r="C21" i="16"/>
  <c r="R20" i="16"/>
  <c r="O20" i="16" s="1"/>
  <c r="T20" i="16" s="1"/>
  <c r="Q20" i="16"/>
  <c r="P20" i="16"/>
  <c r="L20" i="16"/>
  <c r="D20" i="16"/>
  <c r="C20" i="16"/>
  <c r="R19" i="16"/>
  <c r="O19" i="16" s="1"/>
  <c r="S19" i="16" s="1"/>
  <c r="Q19" i="16"/>
  <c r="P19" i="16"/>
  <c r="L19" i="16"/>
  <c r="D19" i="16"/>
  <c r="C19" i="16"/>
  <c r="R18" i="16"/>
  <c r="O18" i="16" s="1"/>
  <c r="Q18" i="16"/>
  <c r="P18" i="16"/>
  <c r="L18" i="16"/>
  <c r="D18" i="16"/>
  <c r="C18" i="16"/>
  <c r="R17" i="16"/>
  <c r="O17" i="16" s="1"/>
  <c r="Q17" i="16"/>
  <c r="P17" i="16"/>
  <c r="L17" i="16"/>
  <c r="D17" i="16"/>
  <c r="C17" i="16"/>
  <c r="R16" i="16"/>
  <c r="O16" i="16" s="1"/>
  <c r="T16" i="16" s="1"/>
  <c r="Q16" i="16"/>
  <c r="P16" i="16"/>
  <c r="L16" i="16"/>
  <c r="D16" i="16"/>
  <c r="C16" i="16"/>
  <c r="P15" i="16"/>
  <c r="J15" i="16"/>
  <c r="G15" i="16"/>
  <c r="K15" i="16" s="1"/>
  <c r="D15" i="16"/>
  <c r="C15" i="16"/>
  <c r="R14" i="16"/>
  <c r="O14" i="16" s="1"/>
  <c r="H14" i="16"/>
  <c r="G14" i="16"/>
  <c r="K14" i="16" s="1"/>
  <c r="D14" i="16"/>
  <c r="C14" i="16"/>
  <c r="G13" i="16"/>
  <c r="K13" i="16" s="1"/>
  <c r="P13" i="16" s="1"/>
  <c r="D13" i="16"/>
  <c r="C13" i="16"/>
  <c r="G12" i="16"/>
  <c r="K12" i="16" s="1"/>
  <c r="H12" i="16" s="1"/>
  <c r="D12" i="16"/>
  <c r="C12" i="16"/>
  <c r="G11" i="16"/>
  <c r="K11" i="16" s="1"/>
  <c r="J11" i="16" s="1"/>
  <c r="D11" i="16"/>
  <c r="C11" i="16"/>
  <c r="G10" i="16"/>
  <c r="K10" i="16" s="1"/>
  <c r="D10" i="16"/>
  <c r="C10" i="16"/>
  <c r="J9" i="16"/>
  <c r="G9" i="16"/>
  <c r="K9" i="16" s="1"/>
  <c r="D9" i="16"/>
  <c r="C9" i="16"/>
  <c r="C12" i="15"/>
  <c r="L59" i="16" l="1"/>
  <c r="J62" i="16"/>
  <c r="R63" i="16"/>
  <c r="O63" i="16" s="1"/>
  <c r="S63" i="16" s="1"/>
  <c r="L74" i="16"/>
  <c r="H122" i="16"/>
  <c r="R12" i="16"/>
  <c r="O12" i="16" s="1"/>
  <c r="J13" i="16"/>
  <c r="H38" i="16"/>
  <c r="R39" i="16"/>
  <c r="O39" i="16" s="1"/>
  <c r="H52" i="16"/>
  <c r="R60" i="16"/>
  <c r="O60" i="16" s="1"/>
  <c r="S60" i="16" s="1"/>
  <c r="H63" i="16"/>
  <c r="R76" i="16"/>
  <c r="O76" i="16" s="1"/>
  <c r="L84" i="16"/>
  <c r="R122" i="16"/>
  <c r="O122" i="16" s="1"/>
  <c r="S122" i="16" s="1"/>
  <c r="R38" i="16"/>
  <c r="O38" i="16" s="1"/>
  <c r="S38" i="16" s="1"/>
  <c r="H39" i="16"/>
  <c r="H60" i="16"/>
  <c r="H84" i="16"/>
  <c r="R52" i="16"/>
  <c r="O52" i="16" s="1"/>
  <c r="T52" i="16" s="1"/>
  <c r="I107" i="16"/>
  <c r="L58" i="16"/>
  <c r="H59" i="16"/>
  <c r="J59" i="16"/>
  <c r="R59" i="16"/>
  <c r="L37" i="16"/>
  <c r="L34" i="16"/>
  <c r="L35" i="16"/>
  <c r="R35" i="16" s="1"/>
  <c r="H35" i="16"/>
  <c r="J37" i="16"/>
  <c r="L33" i="16"/>
  <c r="H34" i="16"/>
  <c r="J34" i="16"/>
  <c r="J33" i="16"/>
  <c r="I9" i="16"/>
  <c r="T118" i="16"/>
  <c r="S95" i="16"/>
  <c r="T95" i="16"/>
  <c r="S23" i="16"/>
  <c r="T23" i="16"/>
  <c r="S88" i="16"/>
  <c r="T88" i="16"/>
  <c r="S96" i="16"/>
  <c r="T96" i="16"/>
  <c r="T19" i="16"/>
  <c r="T75" i="16"/>
  <c r="T43" i="16"/>
  <c r="T91" i="16"/>
  <c r="T92" i="16"/>
  <c r="T41" i="16"/>
  <c r="T51" i="16"/>
  <c r="T65" i="16"/>
  <c r="T114" i="16"/>
  <c r="P10" i="16"/>
  <c r="J10" i="16"/>
  <c r="I10" i="16"/>
  <c r="L10" i="16"/>
  <c r="R10" i="16"/>
  <c r="O10" i="16" s="1"/>
  <c r="H10" i="16"/>
  <c r="Q10" i="16"/>
  <c r="P11" i="16"/>
  <c r="T21" i="16"/>
  <c r="S21" i="16"/>
  <c r="R49" i="16"/>
  <c r="O49" i="16" s="1"/>
  <c r="L49" i="16"/>
  <c r="H49" i="16"/>
  <c r="P49" i="16"/>
  <c r="J49" i="16"/>
  <c r="I49" i="16"/>
  <c r="I57" i="16"/>
  <c r="L57" i="16"/>
  <c r="J57" i="16"/>
  <c r="H57" i="16"/>
  <c r="S64" i="16"/>
  <c r="S70" i="16"/>
  <c r="T70" i="16"/>
  <c r="S97" i="16"/>
  <c r="T97" i="16"/>
  <c r="I11" i="16"/>
  <c r="Q12" i="16"/>
  <c r="P12" i="16"/>
  <c r="J12" i="16"/>
  <c r="I12" i="16"/>
  <c r="Q14" i="16"/>
  <c r="P14" i="16"/>
  <c r="J14" i="16"/>
  <c r="I14" i="16"/>
  <c r="S42" i="16"/>
  <c r="Q49" i="16"/>
  <c r="S52" i="16"/>
  <c r="R85" i="16"/>
  <c r="O85" i="16" s="1"/>
  <c r="L85" i="16"/>
  <c r="H85" i="16"/>
  <c r="I85" i="16"/>
  <c r="J85" i="16"/>
  <c r="P85" i="16"/>
  <c r="Q85" i="16"/>
  <c r="R87" i="16"/>
  <c r="O87" i="16" s="1"/>
  <c r="L87" i="16"/>
  <c r="H87" i="16"/>
  <c r="I87" i="16"/>
  <c r="Q87" i="16"/>
  <c r="P87" i="16"/>
  <c r="J87" i="16"/>
  <c r="T12" i="16"/>
  <c r="S12" i="16"/>
  <c r="T17" i="16"/>
  <c r="S17" i="16"/>
  <c r="I36" i="16"/>
  <c r="L36" i="16"/>
  <c r="J36" i="16"/>
  <c r="H36" i="16"/>
  <c r="S20" i="16"/>
  <c r="S24" i="16"/>
  <c r="I28" i="16"/>
  <c r="Q28" i="16"/>
  <c r="L28" i="16"/>
  <c r="J28" i="16"/>
  <c r="R28" i="16"/>
  <c r="O28" i="16" s="1"/>
  <c r="H28" i="16"/>
  <c r="S47" i="16"/>
  <c r="T47" i="16"/>
  <c r="I61" i="16"/>
  <c r="Q61" i="16"/>
  <c r="L61" i="16"/>
  <c r="J61" i="16"/>
  <c r="R61" i="16"/>
  <c r="O61" i="16" s="1"/>
  <c r="H61" i="16"/>
  <c r="S115" i="16"/>
  <c r="T119" i="16"/>
  <c r="S119" i="16"/>
  <c r="R11" i="16"/>
  <c r="O11" i="16" s="1"/>
  <c r="L11" i="16"/>
  <c r="H11" i="16"/>
  <c r="Q11" i="16"/>
  <c r="T14" i="16"/>
  <c r="S14" i="16"/>
  <c r="P50" i="16"/>
  <c r="J50" i="16"/>
  <c r="R50" i="16"/>
  <c r="O50" i="16" s="1"/>
  <c r="L50" i="16"/>
  <c r="H50" i="16"/>
  <c r="I50" i="16"/>
  <c r="S16" i="16"/>
  <c r="T18" i="16"/>
  <c r="S18" i="16"/>
  <c r="T22" i="16"/>
  <c r="S22" i="16"/>
  <c r="P25" i="16"/>
  <c r="J25" i="16"/>
  <c r="I25" i="16"/>
  <c r="R25" i="16"/>
  <c r="O25" i="16" s="1"/>
  <c r="L25" i="16"/>
  <c r="H25" i="16"/>
  <c r="R26" i="16"/>
  <c r="O26" i="16" s="1"/>
  <c r="L26" i="16"/>
  <c r="H26" i="16"/>
  <c r="Q26" i="16"/>
  <c r="P26" i="16"/>
  <c r="J26" i="16"/>
  <c r="L9" i="16"/>
  <c r="R9" i="16" s="1"/>
  <c r="O9" i="16" s="1"/>
  <c r="H9" i="16"/>
  <c r="L12" i="16"/>
  <c r="I13" i="16"/>
  <c r="R13" i="16"/>
  <c r="O13" i="16" s="1"/>
  <c r="L13" i="16"/>
  <c r="H13" i="16"/>
  <c r="Q13" i="16"/>
  <c r="L14" i="16"/>
  <c r="I15" i="16"/>
  <c r="R15" i="16"/>
  <c r="O15" i="16" s="1"/>
  <c r="L15" i="16"/>
  <c r="H15" i="16"/>
  <c r="Q15" i="16"/>
  <c r="Q25" i="16"/>
  <c r="I26" i="16"/>
  <c r="S27" i="16"/>
  <c r="T27" i="16"/>
  <c r="P28" i="16"/>
  <c r="S39" i="16"/>
  <c r="T39" i="16"/>
  <c r="P61" i="16"/>
  <c r="I33" i="16"/>
  <c r="J35" i="16"/>
  <c r="I37" i="16"/>
  <c r="J39" i="16"/>
  <c r="S40" i="16"/>
  <c r="S48" i="16"/>
  <c r="J52" i="16"/>
  <c r="I58" i="16"/>
  <c r="P58" i="16"/>
  <c r="Q58" i="16" s="1"/>
  <c r="J60" i="16"/>
  <c r="Q62" i="16"/>
  <c r="I62" i="16"/>
  <c r="P62" i="16"/>
  <c r="S71" i="16"/>
  <c r="I74" i="16"/>
  <c r="R74" i="16"/>
  <c r="O74" i="16" s="1"/>
  <c r="P74" i="16"/>
  <c r="H74" i="16"/>
  <c r="R83" i="16"/>
  <c r="O83" i="16" s="1"/>
  <c r="L83" i="16"/>
  <c r="H83" i="16"/>
  <c r="I83" i="16"/>
  <c r="Q83" i="16"/>
  <c r="S90" i="16"/>
  <c r="T90" i="16"/>
  <c r="S93" i="16"/>
  <c r="J105" i="16"/>
  <c r="L105" i="16"/>
  <c r="H105" i="16"/>
  <c r="I105" i="16"/>
  <c r="L106" i="16"/>
  <c r="H106" i="16"/>
  <c r="J106" i="16"/>
  <c r="I106" i="16"/>
  <c r="T122" i="16"/>
  <c r="H33" i="16"/>
  <c r="I34" i="16"/>
  <c r="H37" i="16"/>
  <c r="R37" i="16"/>
  <c r="I38" i="16"/>
  <c r="Q38" i="16"/>
  <c r="P38" i="16"/>
  <c r="T45" i="16"/>
  <c r="S46" i="16"/>
  <c r="H58" i="16"/>
  <c r="R58" i="16"/>
  <c r="I59" i="16"/>
  <c r="P59" i="16"/>
  <c r="Q59" i="16" s="1"/>
  <c r="H62" i="16"/>
  <c r="R62" i="16"/>
  <c r="O62" i="16" s="1"/>
  <c r="I63" i="16"/>
  <c r="Q63" i="16"/>
  <c r="P63" i="16"/>
  <c r="T67" i="16"/>
  <c r="T68" i="16"/>
  <c r="S69" i="16"/>
  <c r="Q73" i="16"/>
  <c r="R73" i="16"/>
  <c r="O73" i="16" s="1"/>
  <c r="J73" i="16"/>
  <c r="H73" i="16"/>
  <c r="J74" i="16"/>
  <c r="J83" i="16"/>
  <c r="T84" i="16"/>
  <c r="S84" i="16"/>
  <c r="P86" i="16"/>
  <c r="J86" i="16"/>
  <c r="Q86" i="16"/>
  <c r="R86" i="16"/>
  <c r="O86" i="16" s="1"/>
  <c r="H86" i="16"/>
  <c r="L86" i="16"/>
  <c r="S99" i="16"/>
  <c r="R100" i="16"/>
  <c r="O100" i="16" s="1"/>
  <c r="L100" i="16"/>
  <c r="H100" i="16"/>
  <c r="P100" i="16"/>
  <c r="J100" i="16"/>
  <c r="I100" i="16"/>
  <c r="Q100" i="16"/>
  <c r="P109" i="16"/>
  <c r="Q109" i="16" s="1"/>
  <c r="J109" i="16"/>
  <c r="L109" i="16"/>
  <c r="H109" i="16"/>
  <c r="I109" i="16"/>
  <c r="R110" i="16"/>
  <c r="O110" i="16" s="1"/>
  <c r="L110" i="16"/>
  <c r="H110" i="16"/>
  <c r="P110" i="16"/>
  <c r="J110" i="16"/>
  <c r="I110" i="16"/>
  <c r="S112" i="16"/>
  <c r="T112" i="16"/>
  <c r="S116" i="16"/>
  <c r="T116" i="16"/>
  <c r="S120" i="16"/>
  <c r="T120" i="16"/>
  <c r="I35" i="16"/>
  <c r="Q39" i="16"/>
  <c r="I39" i="16"/>
  <c r="P39" i="16"/>
  <c r="S44" i="16"/>
  <c r="Q52" i="16"/>
  <c r="I52" i="16"/>
  <c r="P52" i="16"/>
  <c r="Q60" i="16"/>
  <c r="I60" i="16"/>
  <c r="P60" i="16"/>
  <c r="S66" i="16"/>
  <c r="S72" i="16"/>
  <c r="T72" i="16"/>
  <c r="T76" i="16"/>
  <c r="S76" i="16"/>
  <c r="L81" i="16"/>
  <c r="R81" i="16" s="1"/>
  <c r="O81" i="16" s="1"/>
  <c r="H81" i="16"/>
  <c r="I81" i="16"/>
  <c r="J81" i="16"/>
  <c r="P82" i="16"/>
  <c r="J82" i="16"/>
  <c r="Q82" i="16"/>
  <c r="L82" i="16"/>
  <c r="R82" i="16"/>
  <c r="O82" i="16" s="1"/>
  <c r="H82" i="16"/>
  <c r="S89" i="16"/>
  <c r="S94" i="16"/>
  <c r="T94" i="16"/>
  <c r="L108" i="16"/>
  <c r="H108" i="16"/>
  <c r="J108" i="16"/>
  <c r="I108" i="16"/>
  <c r="Q110" i="16"/>
  <c r="P124" i="16"/>
  <c r="J124" i="16"/>
  <c r="R124" i="16"/>
  <c r="O124" i="16" s="1"/>
  <c r="L124" i="16"/>
  <c r="H124" i="16"/>
  <c r="Q124" i="16"/>
  <c r="I124" i="16"/>
  <c r="P84" i="16"/>
  <c r="J84" i="16"/>
  <c r="Q84" i="16"/>
  <c r="Q98" i="16"/>
  <c r="I98" i="16"/>
  <c r="R98" i="16"/>
  <c r="O98" i="16" s="1"/>
  <c r="L98" i="16"/>
  <c r="H98" i="16"/>
  <c r="P111" i="16"/>
  <c r="J111" i="16"/>
  <c r="R111" i="16"/>
  <c r="O111" i="16" s="1"/>
  <c r="L111" i="16"/>
  <c r="H111" i="16"/>
  <c r="Q111" i="16"/>
  <c r="Q121" i="16"/>
  <c r="I121" i="16"/>
  <c r="R121" i="16"/>
  <c r="O121" i="16" s="1"/>
  <c r="L121" i="16"/>
  <c r="H121" i="16"/>
  <c r="P76" i="16"/>
  <c r="J76" i="16"/>
  <c r="Q76" i="16"/>
  <c r="I84" i="16"/>
  <c r="I97" i="16"/>
  <c r="Q97" i="16"/>
  <c r="P97" i="16"/>
  <c r="J97" i="16"/>
  <c r="J107" i="16"/>
  <c r="L107" i="16"/>
  <c r="H107" i="16"/>
  <c r="I122" i="16"/>
  <c r="Q122" i="16"/>
  <c r="P122" i="16"/>
  <c r="J122" i="16"/>
  <c r="S113" i="16"/>
  <c r="S117" i="16"/>
  <c r="S123" i="16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P106" i="16" l="1"/>
  <c r="Q106" i="16" s="1"/>
  <c r="T60" i="16"/>
  <c r="R107" i="16"/>
  <c r="R108" i="16"/>
  <c r="T63" i="16"/>
  <c r="T38" i="16"/>
  <c r="R57" i="16"/>
  <c r="O59" i="16" s="1"/>
  <c r="P57" i="16"/>
  <c r="Q57" i="16" s="1"/>
  <c r="P37" i="16"/>
  <c r="Q37" i="16" s="1"/>
  <c r="R34" i="16"/>
  <c r="R109" i="16"/>
  <c r="P105" i="16"/>
  <c r="Q105" i="16" s="1"/>
  <c r="P35" i="16"/>
  <c r="Q35" i="16" s="1"/>
  <c r="P34" i="16"/>
  <c r="Q34" i="16" s="1"/>
  <c r="R33" i="16"/>
  <c r="P108" i="16"/>
  <c r="Q108" i="16" s="1"/>
  <c r="P107" i="16"/>
  <c r="Q107" i="16" s="1"/>
  <c r="R105" i="16"/>
  <c r="R106" i="16"/>
  <c r="P36" i="16"/>
  <c r="Q36" i="16" s="1"/>
  <c r="R36" i="16"/>
  <c r="P33" i="16"/>
  <c r="Q33" i="16" s="1"/>
  <c r="P81" i="16"/>
  <c r="Q81" i="16" s="1"/>
  <c r="P9" i="16"/>
  <c r="Q9" i="16" s="1"/>
  <c r="S85" i="16"/>
  <c r="T85" i="16"/>
  <c r="S121" i="16"/>
  <c r="T121" i="16"/>
  <c r="T82" i="16"/>
  <c r="S82" i="16"/>
  <c r="T110" i="16"/>
  <c r="S110" i="16"/>
  <c r="T73" i="16"/>
  <c r="S73" i="16"/>
  <c r="S62" i="16"/>
  <c r="T62" i="16"/>
  <c r="S74" i="16"/>
  <c r="T74" i="16"/>
  <c r="S13" i="16"/>
  <c r="T13" i="16"/>
  <c r="T25" i="16"/>
  <c r="S25" i="16"/>
  <c r="T50" i="16"/>
  <c r="S50" i="16"/>
  <c r="T11" i="16"/>
  <c r="S11" i="16"/>
  <c r="S87" i="16"/>
  <c r="T87" i="16"/>
  <c r="T49" i="16"/>
  <c r="S49" i="16"/>
  <c r="T124" i="16"/>
  <c r="S124" i="16"/>
  <c r="S83" i="16"/>
  <c r="T83" i="16"/>
  <c r="T26" i="16"/>
  <c r="S26" i="16"/>
  <c r="S61" i="16"/>
  <c r="T61" i="16"/>
  <c r="S28" i="16"/>
  <c r="T28" i="16"/>
  <c r="S98" i="16"/>
  <c r="T98" i="16"/>
  <c r="S9" i="16"/>
  <c r="T9" i="16"/>
  <c r="T111" i="16"/>
  <c r="S111" i="16"/>
  <c r="S81" i="16"/>
  <c r="T81" i="16"/>
  <c r="T100" i="16"/>
  <c r="S100" i="16"/>
  <c r="T86" i="16"/>
  <c r="S86" i="16"/>
  <c r="S15" i="16"/>
  <c r="T15" i="16"/>
  <c r="T10" i="16"/>
  <c r="S10" i="16"/>
  <c r="G65" i="9"/>
  <c r="K65" i="9" s="1"/>
  <c r="G64" i="9"/>
  <c r="K64" i="9" s="1"/>
  <c r="G41" i="9"/>
  <c r="K41" i="9" s="1"/>
  <c r="H41" i="9" s="1"/>
  <c r="C11" i="15"/>
  <c r="C9" i="9"/>
  <c r="D9" i="9"/>
  <c r="C10" i="9"/>
  <c r="D10" i="9"/>
  <c r="C11" i="9"/>
  <c r="D11" i="9"/>
  <c r="C12" i="9"/>
  <c r="D12" i="9"/>
  <c r="C13" i="9"/>
  <c r="D13" i="9"/>
  <c r="C14" i="9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33" i="9"/>
  <c r="D33" i="9"/>
  <c r="C34" i="9"/>
  <c r="D34" i="9"/>
  <c r="C35" i="9"/>
  <c r="D35" i="9"/>
  <c r="C36" i="9"/>
  <c r="D36" i="9"/>
  <c r="C37" i="9"/>
  <c r="D37" i="9"/>
  <c r="C38" i="9"/>
  <c r="D38" i="9"/>
  <c r="C39" i="9"/>
  <c r="D39" i="9"/>
  <c r="C40" i="9"/>
  <c r="D40" i="9"/>
  <c r="C41" i="9"/>
  <c r="D41" i="9"/>
  <c r="C42" i="9"/>
  <c r="D42" i="9"/>
  <c r="C43" i="9"/>
  <c r="D43" i="9"/>
  <c r="C44" i="9"/>
  <c r="D44" i="9"/>
  <c r="C45" i="9"/>
  <c r="D45" i="9"/>
  <c r="C46" i="9"/>
  <c r="D46" i="9"/>
  <c r="C47" i="9"/>
  <c r="D47" i="9"/>
  <c r="C48" i="9"/>
  <c r="D48" i="9"/>
  <c r="C49" i="9"/>
  <c r="D49" i="9"/>
  <c r="C50" i="9"/>
  <c r="D50" i="9"/>
  <c r="C51" i="9"/>
  <c r="D51" i="9"/>
  <c r="C57" i="9"/>
  <c r="D57" i="9"/>
  <c r="C58" i="9"/>
  <c r="D58" i="9"/>
  <c r="C59" i="9"/>
  <c r="D59" i="9"/>
  <c r="C60" i="9"/>
  <c r="D60" i="9"/>
  <c r="C61" i="9"/>
  <c r="D61" i="9"/>
  <c r="C62" i="9"/>
  <c r="D62" i="9"/>
  <c r="C63" i="9"/>
  <c r="D63" i="9"/>
  <c r="C64" i="9"/>
  <c r="D64" i="9"/>
  <c r="C65" i="9"/>
  <c r="D65" i="9"/>
  <c r="C66" i="9"/>
  <c r="D66" i="9"/>
  <c r="C67" i="9"/>
  <c r="D67" i="9"/>
  <c r="C68" i="9"/>
  <c r="D68" i="9"/>
  <c r="C69" i="9"/>
  <c r="D69" i="9"/>
  <c r="C70" i="9"/>
  <c r="D70" i="9"/>
  <c r="C71" i="9"/>
  <c r="D71" i="9"/>
  <c r="C72" i="9"/>
  <c r="D72" i="9"/>
  <c r="C73" i="9"/>
  <c r="D73" i="9"/>
  <c r="C74" i="9"/>
  <c r="D74" i="9"/>
  <c r="C75" i="9"/>
  <c r="D75" i="9"/>
  <c r="C81" i="9"/>
  <c r="D81" i="9"/>
  <c r="C82" i="9"/>
  <c r="D82" i="9"/>
  <c r="C83" i="9"/>
  <c r="D83" i="9"/>
  <c r="C84" i="9"/>
  <c r="D84" i="9"/>
  <c r="C85" i="9"/>
  <c r="D85" i="9"/>
  <c r="C86" i="9"/>
  <c r="D86" i="9"/>
  <c r="C87" i="9"/>
  <c r="D87" i="9"/>
  <c r="C88" i="9"/>
  <c r="D88" i="9"/>
  <c r="C89" i="9"/>
  <c r="D89" i="9"/>
  <c r="C90" i="9"/>
  <c r="D90" i="9"/>
  <c r="C91" i="9"/>
  <c r="D91" i="9"/>
  <c r="C92" i="9"/>
  <c r="D92" i="9"/>
  <c r="C93" i="9"/>
  <c r="D93" i="9"/>
  <c r="C94" i="9"/>
  <c r="D94" i="9"/>
  <c r="C95" i="9"/>
  <c r="D95" i="9"/>
  <c r="C96" i="9"/>
  <c r="D96" i="9"/>
  <c r="C97" i="9"/>
  <c r="D97" i="9"/>
  <c r="C98" i="9"/>
  <c r="D98" i="9"/>
  <c r="C99" i="9"/>
  <c r="D99" i="9"/>
  <c r="C105" i="9"/>
  <c r="D105" i="9"/>
  <c r="C106" i="9"/>
  <c r="D106" i="9"/>
  <c r="C107" i="9"/>
  <c r="D107" i="9"/>
  <c r="C108" i="9"/>
  <c r="D108" i="9"/>
  <c r="C109" i="9"/>
  <c r="D109" i="9"/>
  <c r="C110" i="9"/>
  <c r="D110" i="9"/>
  <c r="C111" i="9"/>
  <c r="D111" i="9"/>
  <c r="C112" i="9"/>
  <c r="D112" i="9"/>
  <c r="C113" i="9"/>
  <c r="D113" i="9"/>
  <c r="C114" i="9"/>
  <c r="D114" i="9"/>
  <c r="C115" i="9"/>
  <c r="D115" i="9"/>
  <c r="C116" i="9"/>
  <c r="D116" i="9"/>
  <c r="C117" i="9"/>
  <c r="D117" i="9"/>
  <c r="C118" i="9"/>
  <c r="D118" i="9"/>
  <c r="C119" i="9"/>
  <c r="D119" i="9"/>
  <c r="C120" i="9"/>
  <c r="D120" i="9"/>
  <c r="C121" i="9"/>
  <c r="D121" i="9"/>
  <c r="C122" i="9"/>
  <c r="D122" i="9"/>
  <c r="C123" i="9"/>
  <c r="D123" i="9"/>
  <c r="C105" i="8"/>
  <c r="D105" i="8"/>
  <c r="C106" i="8"/>
  <c r="D106" i="8"/>
  <c r="C107" i="8"/>
  <c r="D107" i="8"/>
  <c r="C108" i="8"/>
  <c r="D108" i="8"/>
  <c r="C109" i="8"/>
  <c r="D109" i="8"/>
  <c r="C110" i="8"/>
  <c r="D110" i="8"/>
  <c r="C111" i="8"/>
  <c r="D111" i="8"/>
  <c r="C112" i="8"/>
  <c r="D112" i="8"/>
  <c r="C113" i="8"/>
  <c r="D113" i="8"/>
  <c r="C114" i="8"/>
  <c r="D114" i="8"/>
  <c r="C115" i="8"/>
  <c r="D115" i="8"/>
  <c r="C116" i="8"/>
  <c r="D116" i="8"/>
  <c r="C117" i="8"/>
  <c r="D117" i="8"/>
  <c r="C118" i="8"/>
  <c r="D118" i="8"/>
  <c r="C119" i="8"/>
  <c r="D119" i="8"/>
  <c r="C120" i="8"/>
  <c r="D120" i="8"/>
  <c r="C121" i="8"/>
  <c r="D121" i="8"/>
  <c r="C122" i="8"/>
  <c r="D122" i="8"/>
  <c r="C123" i="8"/>
  <c r="D123" i="8"/>
  <c r="C81" i="8"/>
  <c r="D81" i="8"/>
  <c r="C82" i="8"/>
  <c r="D82" i="8"/>
  <c r="C83" i="8"/>
  <c r="D83" i="8"/>
  <c r="C84" i="8"/>
  <c r="D84" i="8"/>
  <c r="C85" i="8"/>
  <c r="D85" i="8"/>
  <c r="C86" i="8"/>
  <c r="D86" i="8"/>
  <c r="C87" i="8"/>
  <c r="D87" i="8"/>
  <c r="C88" i="8"/>
  <c r="D88" i="8"/>
  <c r="C89" i="8"/>
  <c r="D89" i="8"/>
  <c r="C90" i="8"/>
  <c r="D90" i="8"/>
  <c r="C91" i="8"/>
  <c r="D91" i="8"/>
  <c r="C92" i="8"/>
  <c r="D92" i="8"/>
  <c r="C93" i="8"/>
  <c r="D93" i="8"/>
  <c r="C94" i="8"/>
  <c r="D94" i="8"/>
  <c r="C95" i="8"/>
  <c r="D95" i="8"/>
  <c r="C96" i="8"/>
  <c r="D96" i="8"/>
  <c r="C97" i="8"/>
  <c r="D97" i="8"/>
  <c r="C98" i="8"/>
  <c r="D98" i="8"/>
  <c r="C99" i="8"/>
  <c r="D99" i="8"/>
  <c r="C57" i="8"/>
  <c r="D57" i="8"/>
  <c r="C58" i="8"/>
  <c r="D58" i="8"/>
  <c r="C59" i="8"/>
  <c r="D59" i="8"/>
  <c r="C60" i="8"/>
  <c r="D60" i="8"/>
  <c r="C61" i="8"/>
  <c r="D61" i="8"/>
  <c r="C62" i="8"/>
  <c r="D62" i="8"/>
  <c r="C63" i="8"/>
  <c r="D63" i="8"/>
  <c r="C64" i="8"/>
  <c r="D64" i="8"/>
  <c r="C65" i="8"/>
  <c r="D65" i="8"/>
  <c r="C66" i="8"/>
  <c r="D66" i="8"/>
  <c r="C67" i="8"/>
  <c r="D67" i="8"/>
  <c r="C68" i="8"/>
  <c r="D68" i="8"/>
  <c r="C69" i="8"/>
  <c r="D69" i="8"/>
  <c r="C70" i="8"/>
  <c r="D70" i="8"/>
  <c r="C71" i="8"/>
  <c r="D71" i="8"/>
  <c r="C72" i="8"/>
  <c r="D72" i="8"/>
  <c r="C73" i="8"/>
  <c r="D73" i="8"/>
  <c r="C74" i="8"/>
  <c r="D74" i="8"/>
  <c r="C75" i="8"/>
  <c r="D75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D16" i="8"/>
  <c r="C17" i="8"/>
  <c r="D17" i="8"/>
  <c r="C18" i="8"/>
  <c r="D18" i="8"/>
  <c r="C19" i="8"/>
  <c r="D19" i="8"/>
  <c r="C20" i="8"/>
  <c r="D20" i="8"/>
  <c r="C21" i="8"/>
  <c r="D21" i="8"/>
  <c r="C22" i="8"/>
  <c r="D22" i="8"/>
  <c r="C23" i="8"/>
  <c r="D23" i="8"/>
  <c r="C24" i="8"/>
  <c r="D24" i="8"/>
  <c r="C25" i="8"/>
  <c r="D25" i="8"/>
  <c r="C26" i="8"/>
  <c r="D26" i="8"/>
  <c r="C27" i="8"/>
  <c r="D27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C40" i="8"/>
  <c r="D40" i="8"/>
  <c r="C41" i="8"/>
  <c r="D41" i="8"/>
  <c r="C42" i="8"/>
  <c r="D42" i="8"/>
  <c r="C43" i="8"/>
  <c r="D43" i="8"/>
  <c r="C44" i="8"/>
  <c r="D44" i="8"/>
  <c r="C45" i="8"/>
  <c r="D45" i="8"/>
  <c r="C46" i="8"/>
  <c r="D46" i="8"/>
  <c r="C47" i="8"/>
  <c r="D47" i="8"/>
  <c r="C48" i="8"/>
  <c r="D48" i="8"/>
  <c r="C49" i="8"/>
  <c r="D49" i="8"/>
  <c r="C50" i="8"/>
  <c r="D50" i="8"/>
  <c r="C51" i="8"/>
  <c r="D51" i="8"/>
  <c r="C52" i="8"/>
  <c r="O57" i="16" l="1"/>
  <c r="O58" i="16"/>
  <c r="T58" i="16" s="1"/>
  <c r="O36" i="16"/>
  <c r="L10" i="15"/>
  <c r="N10" i="15" s="1"/>
  <c r="L7" i="15"/>
  <c r="N7" i="15" s="1"/>
  <c r="S59" i="16"/>
  <c r="T59" i="16"/>
  <c r="L9" i="15" s="1"/>
  <c r="N9" i="15" s="1"/>
  <c r="O106" i="16"/>
  <c r="T106" i="16" s="1"/>
  <c r="E7" i="15"/>
  <c r="O35" i="16"/>
  <c r="S7" i="15"/>
  <c r="U7" i="15" s="1"/>
  <c r="S8" i="15"/>
  <c r="U8" i="15" s="1"/>
  <c r="S9" i="15"/>
  <c r="U9" i="15" s="1"/>
  <c r="S10" i="15"/>
  <c r="U10" i="15" s="1"/>
  <c r="O109" i="16"/>
  <c r="S109" i="16" s="1"/>
  <c r="O107" i="16"/>
  <c r="S107" i="16" s="1"/>
  <c r="O108" i="16"/>
  <c r="O105" i="16"/>
  <c r="S105" i="16" s="1"/>
  <c r="E10" i="15"/>
  <c r="O34" i="16"/>
  <c r="S34" i="16" s="1"/>
  <c r="O33" i="16"/>
  <c r="S33" i="16" s="1"/>
  <c r="O37" i="16"/>
  <c r="H65" i="9"/>
  <c r="I65" i="9"/>
  <c r="J65" i="9"/>
  <c r="J64" i="9"/>
  <c r="H64" i="9"/>
  <c r="I64" i="9"/>
  <c r="J41" i="9"/>
  <c r="I41" i="9"/>
  <c r="C15" i="7"/>
  <c r="G40" i="9"/>
  <c r="K40" i="9" s="1"/>
  <c r="S57" i="16" l="1"/>
  <c r="T57" i="16"/>
  <c r="L8" i="15" s="1"/>
  <c r="N8" i="15" s="1"/>
  <c r="S58" i="16"/>
  <c r="S37" i="16"/>
  <c r="T37" i="16"/>
  <c r="T35" i="16"/>
  <c r="S35" i="16"/>
  <c r="S36" i="16"/>
  <c r="T36" i="16"/>
  <c r="S106" i="16"/>
  <c r="T33" i="16"/>
  <c r="T109" i="16"/>
  <c r="T107" i="16"/>
  <c r="T108" i="16"/>
  <c r="Z8" i="15" s="1"/>
  <c r="AB8" i="15" s="1"/>
  <c r="S108" i="16"/>
  <c r="T105" i="16"/>
  <c r="Z7" i="15"/>
  <c r="AB7" i="15" s="1"/>
  <c r="T34" i="16"/>
  <c r="H40" i="9"/>
  <c r="J40" i="9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AM36" i="15"/>
  <c r="AM35" i="15"/>
  <c r="AM34" i="15"/>
  <c r="AM33" i="15"/>
  <c r="AM32" i="15"/>
  <c r="AM31" i="15"/>
  <c r="AM30" i="15"/>
  <c r="AM29" i="15"/>
  <c r="AM28" i="15"/>
  <c r="AM27" i="15"/>
  <c r="AM26" i="15"/>
  <c r="AM25" i="15"/>
  <c r="AM24" i="15"/>
  <c r="AM23" i="15"/>
  <c r="AM22" i="15"/>
  <c r="AM21" i="15"/>
  <c r="AM20" i="15"/>
  <c r="AM19" i="15"/>
  <c r="AM18" i="15"/>
  <c r="AM17" i="15"/>
  <c r="G124" i="9"/>
  <c r="K124" i="9" s="1"/>
  <c r="J124" i="9" s="1"/>
  <c r="D124" i="9"/>
  <c r="C124" i="9"/>
  <c r="R123" i="9"/>
  <c r="O123" i="9" s="1"/>
  <c r="Q123" i="9"/>
  <c r="P123" i="9"/>
  <c r="L123" i="9"/>
  <c r="G122" i="9"/>
  <c r="K122" i="9" s="1"/>
  <c r="I122" i="9" s="1"/>
  <c r="G121" i="9"/>
  <c r="K121" i="9" s="1"/>
  <c r="H121" i="9" s="1"/>
  <c r="R120" i="9"/>
  <c r="O120" i="9" s="1"/>
  <c r="Q120" i="9"/>
  <c r="P120" i="9"/>
  <c r="L120" i="9"/>
  <c r="R119" i="9"/>
  <c r="O119" i="9" s="1"/>
  <c r="Q119" i="9"/>
  <c r="P119" i="9"/>
  <c r="L119" i="9"/>
  <c r="R118" i="9"/>
  <c r="O118" i="9" s="1"/>
  <c r="Q118" i="9"/>
  <c r="P118" i="9"/>
  <c r="L118" i="9"/>
  <c r="R117" i="9"/>
  <c r="O117" i="9" s="1"/>
  <c r="Q117" i="9"/>
  <c r="P117" i="9"/>
  <c r="L117" i="9"/>
  <c r="R116" i="9"/>
  <c r="O116" i="9" s="1"/>
  <c r="Q116" i="9"/>
  <c r="P116" i="9"/>
  <c r="L116" i="9"/>
  <c r="R115" i="9"/>
  <c r="O115" i="9" s="1"/>
  <c r="T115" i="9" s="1"/>
  <c r="Q115" i="9"/>
  <c r="P115" i="9"/>
  <c r="L115" i="9"/>
  <c r="R114" i="9"/>
  <c r="O114" i="9" s="1"/>
  <c r="Q114" i="9"/>
  <c r="P114" i="9"/>
  <c r="L114" i="9"/>
  <c r="R113" i="9"/>
  <c r="O113" i="9" s="1"/>
  <c r="T113" i="9" s="1"/>
  <c r="Q113" i="9"/>
  <c r="P113" i="9"/>
  <c r="L113" i="9"/>
  <c r="R112" i="9"/>
  <c r="O112" i="9" s="1"/>
  <c r="Q112" i="9"/>
  <c r="P112" i="9"/>
  <c r="L112" i="9"/>
  <c r="G111" i="9"/>
  <c r="K111" i="9" s="1"/>
  <c r="G110" i="9"/>
  <c r="K110" i="9" s="1"/>
  <c r="G109" i="9"/>
  <c r="K109" i="9" s="1"/>
  <c r="J109" i="9" s="1"/>
  <c r="G108" i="9"/>
  <c r="K108" i="9" s="1"/>
  <c r="I108" i="9"/>
  <c r="G107" i="9"/>
  <c r="K107" i="9" s="1"/>
  <c r="G106" i="9"/>
  <c r="K106" i="9" s="1"/>
  <c r="G105" i="9"/>
  <c r="K105" i="9" s="1"/>
  <c r="J105" i="9" s="1"/>
  <c r="G100" i="9"/>
  <c r="K100" i="9" s="1"/>
  <c r="J100" i="9" s="1"/>
  <c r="D100" i="9"/>
  <c r="C100" i="9"/>
  <c r="R99" i="9"/>
  <c r="O99" i="9" s="1"/>
  <c r="Q99" i="9"/>
  <c r="P99" i="9"/>
  <c r="L99" i="9"/>
  <c r="G98" i="9"/>
  <c r="K98" i="9" s="1"/>
  <c r="I98" i="9" s="1"/>
  <c r="G97" i="9"/>
  <c r="K97" i="9" s="1"/>
  <c r="R96" i="9"/>
  <c r="O96" i="9" s="1"/>
  <c r="Q96" i="9"/>
  <c r="P96" i="9"/>
  <c r="L96" i="9"/>
  <c r="R95" i="9"/>
  <c r="O95" i="9" s="1"/>
  <c r="Q95" i="9"/>
  <c r="P95" i="9"/>
  <c r="L95" i="9"/>
  <c r="R94" i="9"/>
  <c r="O94" i="9" s="1"/>
  <c r="Q94" i="9"/>
  <c r="P94" i="9"/>
  <c r="L94" i="9"/>
  <c r="R93" i="9"/>
  <c r="O93" i="9" s="1"/>
  <c r="Q93" i="9"/>
  <c r="P93" i="9"/>
  <c r="L93" i="9"/>
  <c r="R92" i="9"/>
  <c r="O92" i="9" s="1"/>
  <c r="Q92" i="9"/>
  <c r="P92" i="9"/>
  <c r="L92" i="9"/>
  <c r="R91" i="9"/>
  <c r="O91" i="9" s="1"/>
  <c r="T91" i="9" s="1"/>
  <c r="Q91" i="9"/>
  <c r="P91" i="9"/>
  <c r="L91" i="9"/>
  <c r="R90" i="9"/>
  <c r="O90" i="9" s="1"/>
  <c r="T90" i="9" s="1"/>
  <c r="Q90" i="9"/>
  <c r="P90" i="9"/>
  <c r="L90" i="9"/>
  <c r="R89" i="9"/>
  <c r="O89" i="9" s="1"/>
  <c r="T89" i="9" s="1"/>
  <c r="Q89" i="9"/>
  <c r="P89" i="9"/>
  <c r="L89" i="9"/>
  <c r="R88" i="9"/>
  <c r="O88" i="9" s="1"/>
  <c r="Q88" i="9"/>
  <c r="P88" i="9"/>
  <c r="L88" i="9"/>
  <c r="G87" i="9"/>
  <c r="K87" i="9" s="1"/>
  <c r="G86" i="9"/>
  <c r="K86" i="9" s="1"/>
  <c r="G85" i="9"/>
  <c r="K85" i="9" s="1"/>
  <c r="J85" i="9" s="1"/>
  <c r="G84" i="9"/>
  <c r="K84" i="9" s="1"/>
  <c r="J84" i="9" s="1"/>
  <c r="G83" i="9"/>
  <c r="K83" i="9" s="1"/>
  <c r="G82" i="9"/>
  <c r="K82" i="9" s="1"/>
  <c r="G81" i="9"/>
  <c r="K81" i="9" s="1"/>
  <c r="J81" i="9" s="1"/>
  <c r="G76" i="9"/>
  <c r="K76" i="9" s="1"/>
  <c r="D76" i="9"/>
  <c r="C76" i="9"/>
  <c r="R75" i="9"/>
  <c r="O75" i="9" s="1"/>
  <c r="Q75" i="9"/>
  <c r="P75" i="9"/>
  <c r="L75" i="9"/>
  <c r="G74" i="9"/>
  <c r="K74" i="9" s="1"/>
  <c r="I74" i="9" s="1"/>
  <c r="G73" i="9"/>
  <c r="K73" i="9" s="1"/>
  <c r="J73" i="9" s="1"/>
  <c r="R72" i="9"/>
  <c r="O72" i="9" s="1"/>
  <c r="Q72" i="9"/>
  <c r="P72" i="9"/>
  <c r="L72" i="9"/>
  <c r="R71" i="9"/>
  <c r="O71" i="9" s="1"/>
  <c r="Q71" i="9"/>
  <c r="P71" i="9"/>
  <c r="L71" i="9"/>
  <c r="R70" i="9"/>
  <c r="O70" i="9" s="1"/>
  <c r="Q70" i="9"/>
  <c r="P70" i="9"/>
  <c r="L70" i="9"/>
  <c r="R69" i="9"/>
  <c r="O69" i="9" s="1"/>
  <c r="Q69" i="9"/>
  <c r="P69" i="9"/>
  <c r="L69" i="9"/>
  <c r="R68" i="9"/>
  <c r="O68" i="9" s="1"/>
  <c r="S68" i="9" s="1"/>
  <c r="Q68" i="9"/>
  <c r="P68" i="9"/>
  <c r="L68" i="9"/>
  <c r="R67" i="9"/>
  <c r="O67" i="9" s="1"/>
  <c r="T67" i="9" s="1"/>
  <c r="Q67" i="9"/>
  <c r="P67" i="9"/>
  <c r="L67" i="9"/>
  <c r="R66" i="9"/>
  <c r="O66" i="9" s="1"/>
  <c r="T66" i="9" s="1"/>
  <c r="Q66" i="9"/>
  <c r="P66" i="9"/>
  <c r="L66" i="9"/>
  <c r="L65" i="9"/>
  <c r="L64" i="9"/>
  <c r="G63" i="9"/>
  <c r="K63" i="9" s="1"/>
  <c r="G62" i="9"/>
  <c r="K62" i="9" s="1"/>
  <c r="G61" i="9"/>
  <c r="K61" i="9" s="1"/>
  <c r="G60" i="9"/>
  <c r="K60" i="9" s="1"/>
  <c r="J60" i="9" s="1"/>
  <c r="G59" i="9"/>
  <c r="K59" i="9" s="1"/>
  <c r="G58" i="9"/>
  <c r="K58" i="9" s="1"/>
  <c r="G57" i="9"/>
  <c r="K57" i="9" s="1"/>
  <c r="G52" i="9"/>
  <c r="K52" i="9" s="1"/>
  <c r="L52" i="9" s="1"/>
  <c r="D52" i="9"/>
  <c r="C52" i="9"/>
  <c r="R51" i="9"/>
  <c r="O51" i="9" s="1"/>
  <c r="S51" i="9" s="1"/>
  <c r="Q51" i="9"/>
  <c r="P51" i="9"/>
  <c r="L51" i="9"/>
  <c r="G50" i="9"/>
  <c r="K50" i="9" s="1"/>
  <c r="I50" i="9" s="1"/>
  <c r="G49" i="9"/>
  <c r="K49" i="9" s="1"/>
  <c r="Q49" i="9" s="1"/>
  <c r="R48" i="9"/>
  <c r="O48" i="9" s="1"/>
  <c r="Q48" i="9"/>
  <c r="P48" i="9"/>
  <c r="L48" i="9"/>
  <c r="R47" i="9"/>
  <c r="O47" i="9" s="1"/>
  <c r="Q47" i="9"/>
  <c r="P47" i="9"/>
  <c r="L47" i="9"/>
  <c r="R46" i="9"/>
  <c r="O46" i="9" s="1"/>
  <c r="Q46" i="9"/>
  <c r="P46" i="9"/>
  <c r="L46" i="9"/>
  <c r="R45" i="9"/>
  <c r="O45" i="9" s="1"/>
  <c r="T45" i="9" s="1"/>
  <c r="Q45" i="9"/>
  <c r="P45" i="9"/>
  <c r="L45" i="9"/>
  <c r="R44" i="9"/>
  <c r="O44" i="9" s="1"/>
  <c r="S44" i="9" s="1"/>
  <c r="Q44" i="9"/>
  <c r="P44" i="9"/>
  <c r="L44" i="9"/>
  <c r="R43" i="9"/>
  <c r="O43" i="9" s="1"/>
  <c r="T43" i="9" s="1"/>
  <c r="Q43" i="9"/>
  <c r="P43" i="9"/>
  <c r="L43" i="9"/>
  <c r="R42" i="9"/>
  <c r="O42" i="9" s="1"/>
  <c r="T42" i="9" s="1"/>
  <c r="Q42" i="9"/>
  <c r="P42" i="9"/>
  <c r="L42" i="9"/>
  <c r="R41" i="9"/>
  <c r="L41" i="9"/>
  <c r="L40" i="9"/>
  <c r="I40" i="9"/>
  <c r="G39" i="9"/>
  <c r="K39" i="9" s="1"/>
  <c r="G38" i="9"/>
  <c r="K38" i="9" s="1"/>
  <c r="G37" i="9"/>
  <c r="K37" i="9" s="1"/>
  <c r="J37" i="9" s="1"/>
  <c r="G36" i="9"/>
  <c r="K36" i="9" s="1"/>
  <c r="G35" i="9"/>
  <c r="K35" i="9" s="1"/>
  <c r="G34" i="9"/>
  <c r="K34" i="9" s="1"/>
  <c r="G33" i="9"/>
  <c r="K33" i="9" s="1"/>
  <c r="G28" i="9"/>
  <c r="K28" i="9" s="1"/>
  <c r="D28" i="9"/>
  <c r="C28" i="9"/>
  <c r="R27" i="9"/>
  <c r="O27" i="9" s="1"/>
  <c r="S27" i="9" s="1"/>
  <c r="Q27" i="9"/>
  <c r="P27" i="9"/>
  <c r="L27" i="9"/>
  <c r="G26" i="9"/>
  <c r="K26" i="9" s="1"/>
  <c r="I26" i="9" s="1"/>
  <c r="G25" i="9"/>
  <c r="K25" i="9" s="1"/>
  <c r="I25" i="9" s="1"/>
  <c r="R24" i="9"/>
  <c r="O24" i="9" s="1"/>
  <c r="Q24" i="9"/>
  <c r="P24" i="9"/>
  <c r="L24" i="9"/>
  <c r="R23" i="9"/>
  <c r="O23" i="9" s="1"/>
  <c r="Q23" i="9"/>
  <c r="P23" i="9"/>
  <c r="L23" i="9"/>
  <c r="R22" i="9"/>
  <c r="O22" i="9" s="1"/>
  <c r="Q22" i="9"/>
  <c r="P22" i="9"/>
  <c r="L22" i="9"/>
  <c r="R21" i="9"/>
  <c r="O21" i="9" s="1"/>
  <c r="S21" i="9" s="1"/>
  <c r="Q21" i="9"/>
  <c r="P21" i="9"/>
  <c r="L21" i="9"/>
  <c r="R20" i="9"/>
  <c r="O20" i="9" s="1"/>
  <c r="S20" i="9" s="1"/>
  <c r="Q20" i="9"/>
  <c r="P20" i="9"/>
  <c r="L20" i="9"/>
  <c r="R19" i="9"/>
  <c r="O19" i="9" s="1"/>
  <c r="Q19" i="9"/>
  <c r="P19" i="9"/>
  <c r="L19" i="9"/>
  <c r="R18" i="9"/>
  <c r="O18" i="9" s="1"/>
  <c r="T18" i="9" s="1"/>
  <c r="Q18" i="9"/>
  <c r="P18" i="9"/>
  <c r="L18" i="9"/>
  <c r="R17" i="9"/>
  <c r="O17" i="9" s="1"/>
  <c r="Q17" i="9"/>
  <c r="P17" i="9"/>
  <c r="L17" i="9"/>
  <c r="R16" i="9"/>
  <c r="O16" i="9" s="1"/>
  <c r="Q16" i="9"/>
  <c r="P16" i="9"/>
  <c r="L16" i="9"/>
  <c r="G15" i="9"/>
  <c r="K15" i="9" s="1"/>
  <c r="G14" i="9"/>
  <c r="K14" i="9" s="1"/>
  <c r="G13" i="9"/>
  <c r="K13" i="9" s="1"/>
  <c r="G12" i="9"/>
  <c r="K12" i="9" s="1"/>
  <c r="J12" i="9" s="1"/>
  <c r="G11" i="9"/>
  <c r="K11" i="9" s="1"/>
  <c r="G10" i="9"/>
  <c r="K10" i="9" s="1"/>
  <c r="G9" i="9"/>
  <c r="K9" i="9" s="1"/>
  <c r="J9" i="9" s="1"/>
  <c r="G124" i="8"/>
  <c r="K124" i="8" s="1"/>
  <c r="D124" i="8"/>
  <c r="C124" i="8"/>
  <c r="R123" i="8"/>
  <c r="O123" i="8" s="1"/>
  <c r="Q123" i="8"/>
  <c r="P123" i="8"/>
  <c r="L123" i="8"/>
  <c r="G122" i="8"/>
  <c r="K122" i="8" s="1"/>
  <c r="I122" i="8" s="1"/>
  <c r="G121" i="8"/>
  <c r="K121" i="8" s="1"/>
  <c r="R120" i="8"/>
  <c r="O120" i="8" s="1"/>
  <c r="Q120" i="8"/>
  <c r="P120" i="8"/>
  <c r="L120" i="8"/>
  <c r="R119" i="8"/>
  <c r="O119" i="8" s="1"/>
  <c r="Q119" i="8"/>
  <c r="P119" i="8"/>
  <c r="L119" i="8"/>
  <c r="R118" i="8"/>
  <c r="O118" i="8" s="1"/>
  <c r="Q118" i="8"/>
  <c r="P118" i="8"/>
  <c r="L118" i="8"/>
  <c r="R117" i="8"/>
  <c r="O117" i="8" s="1"/>
  <c r="Q117" i="8"/>
  <c r="P117" i="8"/>
  <c r="L117" i="8"/>
  <c r="R116" i="8"/>
  <c r="O116" i="8" s="1"/>
  <c r="S116" i="8" s="1"/>
  <c r="Q116" i="8"/>
  <c r="P116" i="8"/>
  <c r="L116" i="8"/>
  <c r="R115" i="8"/>
  <c r="O115" i="8" s="1"/>
  <c r="T115" i="8" s="1"/>
  <c r="Q115" i="8"/>
  <c r="P115" i="8"/>
  <c r="L115" i="8"/>
  <c r="R114" i="8"/>
  <c r="O114" i="8" s="1"/>
  <c r="T114" i="8" s="1"/>
  <c r="Q114" i="8"/>
  <c r="P114" i="8"/>
  <c r="L114" i="8"/>
  <c r="R113" i="8"/>
  <c r="O113" i="8" s="1"/>
  <c r="Q113" i="8"/>
  <c r="P113" i="8"/>
  <c r="L113" i="8"/>
  <c r="R112" i="8"/>
  <c r="O112" i="8" s="1"/>
  <c r="Q112" i="8"/>
  <c r="P112" i="8"/>
  <c r="L112" i="8"/>
  <c r="G111" i="8"/>
  <c r="K111" i="8" s="1"/>
  <c r="G110" i="8"/>
  <c r="K110" i="8" s="1"/>
  <c r="G109" i="8"/>
  <c r="K109" i="8" s="1"/>
  <c r="G108" i="8"/>
  <c r="K108" i="8" s="1"/>
  <c r="J108" i="8" s="1"/>
  <c r="G107" i="8"/>
  <c r="K107" i="8" s="1"/>
  <c r="G106" i="8"/>
  <c r="K106" i="8" s="1"/>
  <c r="G105" i="8"/>
  <c r="K105" i="8" s="1"/>
  <c r="G100" i="8"/>
  <c r="K100" i="8" s="1"/>
  <c r="J100" i="8" s="1"/>
  <c r="D100" i="8"/>
  <c r="C100" i="8"/>
  <c r="R99" i="8"/>
  <c r="O99" i="8" s="1"/>
  <c r="T99" i="8" s="1"/>
  <c r="Q99" i="8"/>
  <c r="P99" i="8"/>
  <c r="L99" i="8"/>
  <c r="G98" i="8"/>
  <c r="K98" i="8" s="1"/>
  <c r="G97" i="8"/>
  <c r="K97" i="8" s="1"/>
  <c r="R96" i="8"/>
  <c r="O96" i="8" s="1"/>
  <c r="Q96" i="8"/>
  <c r="P96" i="8"/>
  <c r="L96" i="8"/>
  <c r="R95" i="8"/>
  <c r="O95" i="8" s="1"/>
  <c r="Q95" i="8"/>
  <c r="P95" i="8"/>
  <c r="L95" i="8"/>
  <c r="R94" i="8"/>
  <c r="O94" i="8" s="1"/>
  <c r="Q94" i="8"/>
  <c r="P94" i="8"/>
  <c r="L94" i="8"/>
  <c r="R93" i="8"/>
  <c r="O93" i="8" s="1"/>
  <c r="T93" i="8" s="1"/>
  <c r="Q93" i="8"/>
  <c r="P93" i="8"/>
  <c r="L93" i="8"/>
  <c r="R92" i="8"/>
  <c r="O92" i="8" s="1"/>
  <c r="S92" i="8" s="1"/>
  <c r="Q92" i="8"/>
  <c r="P92" i="8"/>
  <c r="L92" i="8"/>
  <c r="R91" i="8"/>
  <c r="O91" i="8" s="1"/>
  <c r="T91" i="8" s="1"/>
  <c r="Q91" i="8"/>
  <c r="P91" i="8"/>
  <c r="L91" i="8"/>
  <c r="R90" i="8"/>
  <c r="O90" i="8" s="1"/>
  <c r="Q90" i="8"/>
  <c r="P90" i="8"/>
  <c r="L90" i="8"/>
  <c r="R89" i="8"/>
  <c r="O89" i="8" s="1"/>
  <c r="T89" i="8" s="1"/>
  <c r="Q89" i="8"/>
  <c r="P89" i="8"/>
  <c r="L89" i="8"/>
  <c r="R88" i="8"/>
  <c r="O88" i="8" s="1"/>
  <c r="Q88" i="8"/>
  <c r="P88" i="8"/>
  <c r="L88" i="8"/>
  <c r="G87" i="8"/>
  <c r="K87" i="8" s="1"/>
  <c r="G86" i="8"/>
  <c r="K86" i="8" s="1"/>
  <c r="G85" i="8"/>
  <c r="K85" i="8" s="1"/>
  <c r="J85" i="8" s="1"/>
  <c r="G84" i="8"/>
  <c r="K84" i="8" s="1"/>
  <c r="G83" i="8"/>
  <c r="K83" i="8" s="1"/>
  <c r="G82" i="8"/>
  <c r="K82" i="8" s="1"/>
  <c r="G81" i="8"/>
  <c r="G76" i="8"/>
  <c r="K76" i="8" s="1"/>
  <c r="J76" i="8" s="1"/>
  <c r="D76" i="8"/>
  <c r="C76" i="8"/>
  <c r="R75" i="8"/>
  <c r="O75" i="8" s="1"/>
  <c r="T75" i="8" s="1"/>
  <c r="Q75" i="8"/>
  <c r="P75" i="8"/>
  <c r="L75" i="8"/>
  <c r="G74" i="8"/>
  <c r="K74" i="8" s="1"/>
  <c r="I74" i="8" s="1"/>
  <c r="G73" i="8"/>
  <c r="K73" i="8" s="1"/>
  <c r="R72" i="8"/>
  <c r="O72" i="8" s="1"/>
  <c r="Q72" i="8"/>
  <c r="P72" i="8"/>
  <c r="L72" i="8"/>
  <c r="R71" i="8"/>
  <c r="O71" i="8" s="1"/>
  <c r="Q71" i="8"/>
  <c r="P71" i="8"/>
  <c r="L71" i="8"/>
  <c r="R70" i="8"/>
  <c r="O70" i="8" s="1"/>
  <c r="Q70" i="8"/>
  <c r="P70" i="8"/>
  <c r="L70" i="8"/>
  <c r="R69" i="8"/>
  <c r="O69" i="8" s="1"/>
  <c r="Q69" i="8"/>
  <c r="P69" i="8"/>
  <c r="L69" i="8"/>
  <c r="R68" i="8"/>
  <c r="O68" i="8" s="1"/>
  <c r="Q68" i="8"/>
  <c r="P68" i="8"/>
  <c r="L68" i="8"/>
  <c r="R67" i="8"/>
  <c r="O67" i="8" s="1"/>
  <c r="Q67" i="8"/>
  <c r="P67" i="8"/>
  <c r="L67" i="8"/>
  <c r="R66" i="8"/>
  <c r="O66" i="8" s="1"/>
  <c r="T66" i="8" s="1"/>
  <c r="Q66" i="8"/>
  <c r="P66" i="8"/>
  <c r="L66" i="8"/>
  <c r="R65" i="8"/>
  <c r="O65" i="8" s="1"/>
  <c r="T65" i="8" s="1"/>
  <c r="Q65" i="8"/>
  <c r="P65" i="8"/>
  <c r="L65" i="8"/>
  <c r="R64" i="8"/>
  <c r="O64" i="8" s="1"/>
  <c r="Q64" i="8"/>
  <c r="P64" i="8"/>
  <c r="L64" i="8"/>
  <c r="G63" i="8"/>
  <c r="K63" i="8" s="1"/>
  <c r="G62" i="8"/>
  <c r="K62" i="8" s="1"/>
  <c r="G61" i="8"/>
  <c r="K61" i="8" s="1"/>
  <c r="J61" i="8" s="1"/>
  <c r="G60" i="8"/>
  <c r="K60" i="8" s="1"/>
  <c r="J60" i="8" s="1"/>
  <c r="G59" i="8"/>
  <c r="K59" i="8" s="1"/>
  <c r="G58" i="8"/>
  <c r="K58" i="8" s="1"/>
  <c r="G57" i="8"/>
  <c r="K57" i="8" s="1"/>
  <c r="J57" i="8" s="1"/>
  <c r="G52" i="8"/>
  <c r="K52" i="8" s="1"/>
  <c r="J52" i="8" s="1"/>
  <c r="D52" i="8"/>
  <c r="R51" i="8"/>
  <c r="O51" i="8" s="1"/>
  <c r="Q51" i="8"/>
  <c r="P51" i="8"/>
  <c r="L51" i="8"/>
  <c r="G50" i="8"/>
  <c r="K50" i="8" s="1"/>
  <c r="G49" i="8"/>
  <c r="K49" i="8" s="1"/>
  <c r="R48" i="8"/>
  <c r="O48" i="8" s="1"/>
  <c r="Q48" i="8"/>
  <c r="P48" i="8"/>
  <c r="L48" i="8"/>
  <c r="R47" i="8"/>
  <c r="O47" i="8" s="1"/>
  <c r="Q47" i="8"/>
  <c r="P47" i="8"/>
  <c r="L47" i="8"/>
  <c r="R46" i="8"/>
  <c r="O46" i="8" s="1"/>
  <c r="Q46" i="8"/>
  <c r="P46" i="8"/>
  <c r="L46" i="8"/>
  <c r="R45" i="8"/>
  <c r="O45" i="8" s="1"/>
  <c r="T45" i="8" s="1"/>
  <c r="Q45" i="8"/>
  <c r="P45" i="8"/>
  <c r="L45" i="8"/>
  <c r="R44" i="8"/>
  <c r="O44" i="8" s="1"/>
  <c r="S44" i="8" s="1"/>
  <c r="Q44" i="8"/>
  <c r="P44" i="8"/>
  <c r="L44" i="8"/>
  <c r="R43" i="8"/>
  <c r="O43" i="8" s="1"/>
  <c r="T43" i="8" s="1"/>
  <c r="Q43" i="8"/>
  <c r="P43" i="8"/>
  <c r="L43" i="8"/>
  <c r="R42" i="8"/>
  <c r="O42" i="8" s="1"/>
  <c r="T42" i="8" s="1"/>
  <c r="Q42" i="8"/>
  <c r="P42" i="8"/>
  <c r="L42" i="8"/>
  <c r="R41" i="8"/>
  <c r="O41" i="8" s="1"/>
  <c r="T41" i="8" s="1"/>
  <c r="Q41" i="8"/>
  <c r="P41" i="8"/>
  <c r="L41" i="8"/>
  <c r="R40" i="8"/>
  <c r="O40" i="8" s="1"/>
  <c r="Q40" i="8"/>
  <c r="P40" i="8"/>
  <c r="L40" i="8"/>
  <c r="G39" i="8"/>
  <c r="K39" i="8" s="1"/>
  <c r="G38" i="8"/>
  <c r="K38" i="8" s="1"/>
  <c r="G37" i="8"/>
  <c r="K37" i="8" s="1"/>
  <c r="J37" i="8" s="1"/>
  <c r="G36" i="8"/>
  <c r="K36" i="8" s="1"/>
  <c r="G35" i="8"/>
  <c r="K35" i="8" s="1"/>
  <c r="G34" i="8"/>
  <c r="K34" i="8" s="1"/>
  <c r="G33" i="8"/>
  <c r="K33" i="8" s="1"/>
  <c r="J33" i="8" s="1"/>
  <c r="G28" i="8"/>
  <c r="K28" i="8" s="1"/>
  <c r="J28" i="8" s="1"/>
  <c r="D28" i="8"/>
  <c r="C28" i="8"/>
  <c r="R27" i="8"/>
  <c r="O27" i="8" s="1"/>
  <c r="Q27" i="8"/>
  <c r="P27" i="8"/>
  <c r="L27" i="8"/>
  <c r="G26" i="8"/>
  <c r="K26" i="8" s="1"/>
  <c r="G25" i="8"/>
  <c r="K25" i="8" s="1"/>
  <c r="J25" i="8" s="1"/>
  <c r="R24" i="8"/>
  <c r="O24" i="8" s="1"/>
  <c r="Q24" i="8"/>
  <c r="P24" i="8"/>
  <c r="L24" i="8"/>
  <c r="R23" i="8"/>
  <c r="O23" i="8" s="1"/>
  <c r="Q23" i="8"/>
  <c r="P23" i="8"/>
  <c r="L23" i="8"/>
  <c r="R22" i="8"/>
  <c r="O22" i="8" s="1"/>
  <c r="Q22" i="8"/>
  <c r="P22" i="8"/>
  <c r="L22" i="8"/>
  <c r="R21" i="8"/>
  <c r="O21" i="8" s="1"/>
  <c r="Q21" i="8"/>
  <c r="P21" i="8"/>
  <c r="L21" i="8"/>
  <c r="R20" i="8"/>
  <c r="O20" i="8" s="1"/>
  <c r="S20" i="8" s="1"/>
  <c r="Q20" i="8"/>
  <c r="P20" i="8"/>
  <c r="L20" i="8"/>
  <c r="R19" i="8"/>
  <c r="O19" i="8" s="1"/>
  <c r="T19" i="8" s="1"/>
  <c r="Q19" i="8"/>
  <c r="P19" i="8"/>
  <c r="L19" i="8"/>
  <c r="R18" i="8"/>
  <c r="O18" i="8" s="1"/>
  <c r="T18" i="8" s="1"/>
  <c r="Q18" i="8"/>
  <c r="P18" i="8"/>
  <c r="L18" i="8"/>
  <c r="R17" i="8"/>
  <c r="O17" i="8" s="1"/>
  <c r="T17" i="8" s="1"/>
  <c r="Q17" i="8"/>
  <c r="P17" i="8"/>
  <c r="L17" i="8"/>
  <c r="R16" i="8"/>
  <c r="O16" i="8" s="1"/>
  <c r="Q16" i="8"/>
  <c r="P16" i="8"/>
  <c r="L16" i="8"/>
  <c r="G15" i="8"/>
  <c r="K15" i="8" s="1"/>
  <c r="G14" i="8"/>
  <c r="K14" i="8" s="1"/>
  <c r="G13" i="8"/>
  <c r="K13" i="8" s="1"/>
  <c r="J13" i="8" s="1"/>
  <c r="G12" i="8"/>
  <c r="K12" i="8" s="1"/>
  <c r="J12" i="8" s="1"/>
  <c r="G11" i="8"/>
  <c r="K11" i="8" s="1"/>
  <c r="G10" i="8"/>
  <c r="K10" i="8" s="1"/>
  <c r="G9" i="8"/>
  <c r="K9" i="8" s="1"/>
  <c r="J9" i="8" s="1"/>
  <c r="G124" i="7"/>
  <c r="K124" i="7" s="1"/>
  <c r="J124" i="7" s="1"/>
  <c r="D124" i="7"/>
  <c r="C124" i="7"/>
  <c r="R123" i="7"/>
  <c r="O123" i="7" s="1"/>
  <c r="Q123" i="7"/>
  <c r="P123" i="7"/>
  <c r="L123" i="7"/>
  <c r="G122" i="7"/>
  <c r="K122" i="7" s="1"/>
  <c r="J122" i="7" s="1"/>
  <c r="G121" i="7"/>
  <c r="K121" i="7" s="1"/>
  <c r="I121" i="7" s="1"/>
  <c r="R120" i="7"/>
  <c r="O120" i="7" s="1"/>
  <c r="Q120" i="7"/>
  <c r="P120" i="7"/>
  <c r="L120" i="7"/>
  <c r="R119" i="7"/>
  <c r="O119" i="7" s="1"/>
  <c r="Q119" i="7"/>
  <c r="P119" i="7"/>
  <c r="L119" i="7"/>
  <c r="R118" i="7"/>
  <c r="O118" i="7" s="1"/>
  <c r="Q118" i="7"/>
  <c r="P118" i="7"/>
  <c r="L118" i="7"/>
  <c r="R117" i="7"/>
  <c r="O117" i="7" s="1"/>
  <c r="Q117" i="7"/>
  <c r="P117" i="7"/>
  <c r="L117" i="7"/>
  <c r="R116" i="7"/>
  <c r="O116" i="7" s="1"/>
  <c r="Q116" i="7"/>
  <c r="P116" i="7"/>
  <c r="L116" i="7"/>
  <c r="R115" i="7"/>
  <c r="O115" i="7" s="1"/>
  <c r="T115" i="7" s="1"/>
  <c r="Q115" i="7"/>
  <c r="P115" i="7"/>
  <c r="L115" i="7"/>
  <c r="R114" i="7"/>
  <c r="O114" i="7" s="1"/>
  <c r="Q114" i="7"/>
  <c r="P114" i="7"/>
  <c r="L114" i="7"/>
  <c r="R113" i="7"/>
  <c r="O113" i="7" s="1"/>
  <c r="T113" i="7" s="1"/>
  <c r="Q113" i="7"/>
  <c r="P113" i="7"/>
  <c r="L113" i="7"/>
  <c r="C113" i="7"/>
  <c r="R112" i="7"/>
  <c r="O112" i="7" s="1"/>
  <c r="Q112" i="7"/>
  <c r="P112" i="7"/>
  <c r="L112" i="7"/>
  <c r="D112" i="7"/>
  <c r="C112" i="7"/>
  <c r="G111" i="7"/>
  <c r="K111" i="7" s="1"/>
  <c r="G110" i="7"/>
  <c r="K110" i="7" s="1"/>
  <c r="G109" i="7"/>
  <c r="K109" i="7" s="1"/>
  <c r="J109" i="7" s="1"/>
  <c r="G108" i="7"/>
  <c r="K108" i="7" s="1"/>
  <c r="G107" i="7"/>
  <c r="K107" i="7" s="1"/>
  <c r="G106" i="7"/>
  <c r="K106" i="7" s="1"/>
  <c r="G105" i="7"/>
  <c r="K105" i="7" s="1"/>
  <c r="J105" i="7" s="1"/>
  <c r="C105" i="7"/>
  <c r="G100" i="7"/>
  <c r="K100" i="7" s="1"/>
  <c r="J100" i="7" s="1"/>
  <c r="D100" i="7"/>
  <c r="C100" i="7"/>
  <c r="R99" i="7"/>
  <c r="O99" i="7" s="1"/>
  <c r="T99" i="7" s="1"/>
  <c r="Q99" i="7"/>
  <c r="P99" i="7"/>
  <c r="L99" i="7"/>
  <c r="D99" i="7"/>
  <c r="C99" i="7"/>
  <c r="G98" i="7"/>
  <c r="K98" i="7" s="1"/>
  <c r="I98" i="7" s="1"/>
  <c r="D98" i="7"/>
  <c r="C98" i="7"/>
  <c r="G97" i="7"/>
  <c r="K97" i="7" s="1"/>
  <c r="D97" i="7"/>
  <c r="C97" i="7"/>
  <c r="R96" i="7"/>
  <c r="O96" i="7" s="1"/>
  <c r="Q96" i="7"/>
  <c r="P96" i="7"/>
  <c r="L96" i="7"/>
  <c r="D96" i="7"/>
  <c r="C96" i="7"/>
  <c r="R95" i="7"/>
  <c r="O95" i="7" s="1"/>
  <c r="Q95" i="7"/>
  <c r="P95" i="7"/>
  <c r="L95" i="7"/>
  <c r="D95" i="7"/>
  <c r="C95" i="7"/>
  <c r="R94" i="7"/>
  <c r="O94" i="7" s="1"/>
  <c r="Q94" i="7"/>
  <c r="P94" i="7"/>
  <c r="L94" i="7"/>
  <c r="D94" i="7"/>
  <c r="C94" i="7"/>
  <c r="R93" i="7"/>
  <c r="O93" i="7" s="1"/>
  <c r="T93" i="7" s="1"/>
  <c r="Q93" i="7"/>
  <c r="P93" i="7"/>
  <c r="L93" i="7"/>
  <c r="D93" i="7"/>
  <c r="C93" i="7"/>
  <c r="R92" i="7"/>
  <c r="O92" i="7" s="1"/>
  <c r="Q92" i="7"/>
  <c r="P92" i="7"/>
  <c r="L92" i="7"/>
  <c r="D92" i="7"/>
  <c r="C92" i="7"/>
  <c r="R91" i="7"/>
  <c r="O91" i="7" s="1"/>
  <c r="T91" i="7" s="1"/>
  <c r="Q91" i="7"/>
  <c r="P91" i="7"/>
  <c r="L91" i="7"/>
  <c r="D91" i="7"/>
  <c r="C91" i="7"/>
  <c r="R90" i="7"/>
  <c r="O90" i="7" s="1"/>
  <c r="T90" i="7" s="1"/>
  <c r="Q90" i="7"/>
  <c r="P90" i="7"/>
  <c r="L90" i="7"/>
  <c r="D90" i="7"/>
  <c r="C90" i="7"/>
  <c r="R89" i="7"/>
  <c r="O89" i="7" s="1"/>
  <c r="T89" i="7" s="1"/>
  <c r="Q89" i="7"/>
  <c r="P89" i="7"/>
  <c r="L89" i="7"/>
  <c r="D89" i="7"/>
  <c r="C89" i="7"/>
  <c r="D88" i="7"/>
  <c r="C88" i="7"/>
  <c r="I88" i="7" s="1"/>
  <c r="G87" i="7"/>
  <c r="K87" i="7" s="1"/>
  <c r="D87" i="7"/>
  <c r="C87" i="7"/>
  <c r="G86" i="7"/>
  <c r="K86" i="7" s="1"/>
  <c r="C86" i="7"/>
  <c r="G85" i="7"/>
  <c r="K85" i="7" s="1"/>
  <c r="J85" i="7" s="1"/>
  <c r="C85" i="7"/>
  <c r="G84" i="7"/>
  <c r="K84" i="7" s="1"/>
  <c r="C84" i="7"/>
  <c r="G83" i="7"/>
  <c r="K83" i="7" s="1"/>
  <c r="D83" i="7"/>
  <c r="C83" i="7"/>
  <c r="G82" i="7"/>
  <c r="K82" i="7" s="1"/>
  <c r="C82" i="7"/>
  <c r="G81" i="7"/>
  <c r="K81" i="7" s="1"/>
  <c r="J81" i="7" s="1"/>
  <c r="C81" i="7"/>
  <c r="G76" i="7"/>
  <c r="K76" i="7" s="1"/>
  <c r="J76" i="7" s="1"/>
  <c r="D76" i="7"/>
  <c r="C76" i="7"/>
  <c r="R75" i="7"/>
  <c r="O75" i="7" s="1"/>
  <c r="Q75" i="7"/>
  <c r="P75" i="7"/>
  <c r="L75" i="7"/>
  <c r="D75" i="7"/>
  <c r="C75" i="7"/>
  <c r="G74" i="7"/>
  <c r="K74" i="7" s="1"/>
  <c r="I74" i="7" s="1"/>
  <c r="D74" i="7"/>
  <c r="C74" i="7"/>
  <c r="G73" i="7"/>
  <c r="K73" i="7" s="1"/>
  <c r="D73" i="7"/>
  <c r="C73" i="7"/>
  <c r="R72" i="7"/>
  <c r="O72" i="7" s="1"/>
  <c r="Q72" i="7"/>
  <c r="P72" i="7"/>
  <c r="L72" i="7"/>
  <c r="D72" i="7"/>
  <c r="C72" i="7"/>
  <c r="R71" i="7"/>
  <c r="O71" i="7" s="1"/>
  <c r="Q71" i="7"/>
  <c r="P71" i="7"/>
  <c r="L71" i="7"/>
  <c r="D71" i="7"/>
  <c r="C71" i="7"/>
  <c r="R70" i="7"/>
  <c r="O70" i="7" s="1"/>
  <c r="Q70" i="7"/>
  <c r="P70" i="7"/>
  <c r="L70" i="7"/>
  <c r="D70" i="7"/>
  <c r="C70" i="7"/>
  <c r="R69" i="7"/>
  <c r="O69" i="7" s="1"/>
  <c r="Q69" i="7"/>
  <c r="P69" i="7"/>
  <c r="L69" i="7"/>
  <c r="D69" i="7"/>
  <c r="C69" i="7"/>
  <c r="L68" i="7"/>
  <c r="D68" i="7"/>
  <c r="C68" i="7"/>
  <c r="I68" i="7" s="1"/>
  <c r="D67" i="7"/>
  <c r="C67" i="7"/>
  <c r="I67" i="7" s="1"/>
  <c r="I66" i="7"/>
  <c r="C65" i="7"/>
  <c r="I65" i="7" s="1"/>
  <c r="D64" i="7"/>
  <c r="C64" i="7"/>
  <c r="I64" i="7" s="1"/>
  <c r="G63" i="7"/>
  <c r="K63" i="7" s="1"/>
  <c r="D63" i="7"/>
  <c r="C63" i="7"/>
  <c r="G62" i="7"/>
  <c r="K62" i="7" s="1"/>
  <c r="C62" i="7"/>
  <c r="G61" i="7"/>
  <c r="K61" i="7" s="1"/>
  <c r="J61" i="7" s="1"/>
  <c r="D61" i="7"/>
  <c r="C61" i="7"/>
  <c r="G60" i="7"/>
  <c r="K60" i="7" s="1"/>
  <c r="J60" i="7" s="1"/>
  <c r="C60" i="7"/>
  <c r="G59" i="7"/>
  <c r="K59" i="7" s="1"/>
  <c r="D59" i="7"/>
  <c r="C59" i="7"/>
  <c r="G58" i="7"/>
  <c r="K58" i="7" s="1"/>
  <c r="C58" i="7"/>
  <c r="G57" i="7"/>
  <c r="K57" i="7" s="1"/>
  <c r="J57" i="7" s="1"/>
  <c r="C57" i="7"/>
  <c r="G52" i="7"/>
  <c r="K52" i="7" s="1"/>
  <c r="J52" i="7" s="1"/>
  <c r="D52" i="7"/>
  <c r="C52" i="7"/>
  <c r="R51" i="7"/>
  <c r="O51" i="7" s="1"/>
  <c r="T51" i="7" s="1"/>
  <c r="Q51" i="7"/>
  <c r="P51" i="7"/>
  <c r="L51" i="7"/>
  <c r="D51" i="7"/>
  <c r="C51" i="7"/>
  <c r="G50" i="7"/>
  <c r="K50" i="7" s="1"/>
  <c r="D50" i="7"/>
  <c r="C50" i="7"/>
  <c r="G49" i="7"/>
  <c r="K49" i="7" s="1"/>
  <c r="D49" i="7"/>
  <c r="C49" i="7"/>
  <c r="R48" i="7"/>
  <c r="O48" i="7" s="1"/>
  <c r="Q48" i="7"/>
  <c r="P48" i="7"/>
  <c r="L48" i="7"/>
  <c r="D48" i="7"/>
  <c r="C48" i="7"/>
  <c r="R47" i="7"/>
  <c r="O47" i="7" s="1"/>
  <c r="Q47" i="7"/>
  <c r="P47" i="7"/>
  <c r="L47" i="7"/>
  <c r="D47" i="7"/>
  <c r="C47" i="7"/>
  <c r="R46" i="7"/>
  <c r="O46" i="7" s="1"/>
  <c r="Q46" i="7"/>
  <c r="P46" i="7"/>
  <c r="L46" i="7"/>
  <c r="D46" i="7"/>
  <c r="C46" i="7"/>
  <c r="R45" i="7"/>
  <c r="O45" i="7" s="1"/>
  <c r="T45" i="7" s="1"/>
  <c r="Q45" i="7"/>
  <c r="P45" i="7"/>
  <c r="L45" i="7"/>
  <c r="D45" i="7"/>
  <c r="C45" i="7"/>
  <c r="R44" i="7"/>
  <c r="O44" i="7" s="1"/>
  <c r="Q44" i="7"/>
  <c r="P44" i="7"/>
  <c r="L44" i="7"/>
  <c r="D44" i="7"/>
  <c r="C44" i="7"/>
  <c r="R43" i="7"/>
  <c r="O43" i="7" s="1"/>
  <c r="T43" i="7" s="1"/>
  <c r="Q43" i="7"/>
  <c r="P43" i="7"/>
  <c r="L43" i="7"/>
  <c r="R42" i="7"/>
  <c r="O42" i="7" s="1"/>
  <c r="T42" i="7" s="1"/>
  <c r="Q42" i="7"/>
  <c r="P42" i="7"/>
  <c r="L42" i="7"/>
  <c r="R41" i="7"/>
  <c r="O41" i="7" s="1"/>
  <c r="T41" i="7" s="1"/>
  <c r="Q41" i="7"/>
  <c r="P41" i="7"/>
  <c r="L41" i="7"/>
  <c r="R40" i="7"/>
  <c r="O40" i="7" s="1"/>
  <c r="Q40" i="7"/>
  <c r="P40" i="7"/>
  <c r="L40" i="7"/>
  <c r="D40" i="7"/>
  <c r="C40" i="7"/>
  <c r="G39" i="7"/>
  <c r="K39" i="7" s="1"/>
  <c r="D39" i="7"/>
  <c r="C39" i="7"/>
  <c r="G38" i="7"/>
  <c r="K38" i="7" s="1"/>
  <c r="C38" i="7"/>
  <c r="G37" i="7"/>
  <c r="K37" i="7" s="1"/>
  <c r="J37" i="7" s="1"/>
  <c r="C37" i="7"/>
  <c r="G36" i="7"/>
  <c r="K36" i="7" s="1"/>
  <c r="C36" i="7"/>
  <c r="G35" i="7"/>
  <c r="K35" i="7" s="1"/>
  <c r="G34" i="7"/>
  <c r="K34" i="7" s="1"/>
  <c r="D34" i="7"/>
  <c r="C34" i="7"/>
  <c r="G33" i="7"/>
  <c r="K33" i="7" s="1"/>
  <c r="J33" i="7" s="1"/>
  <c r="C33" i="7"/>
  <c r="G28" i="7"/>
  <c r="K28" i="7" s="1"/>
  <c r="D28" i="7"/>
  <c r="C28" i="7"/>
  <c r="R27" i="7"/>
  <c r="O27" i="7" s="1"/>
  <c r="Q27" i="7"/>
  <c r="P27" i="7"/>
  <c r="L27" i="7"/>
  <c r="D27" i="7"/>
  <c r="C27" i="7"/>
  <c r="G26" i="7"/>
  <c r="K26" i="7" s="1"/>
  <c r="I26" i="7" s="1"/>
  <c r="D26" i="7"/>
  <c r="C26" i="7"/>
  <c r="G25" i="7"/>
  <c r="K25" i="7" s="1"/>
  <c r="D25" i="7"/>
  <c r="C25" i="7"/>
  <c r="R24" i="7"/>
  <c r="O24" i="7" s="1"/>
  <c r="Q24" i="7"/>
  <c r="P24" i="7"/>
  <c r="L24" i="7"/>
  <c r="D24" i="7"/>
  <c r="C24" i="7"/>
  <c r="R23" i="7"/>
  <c r="O23" i="7" s="1"/>
  <c r="Q23" i="7"/>
  <c r="P23" i="7"/>
  <c r="L23" i="7"/>
  <c r="D23" i="7"/>
  <c r="C23" i="7"/>
  <c r="R22" i="7"/>
  <c r="O22" i="7" s="1"/>
  <c r="Q22" i="7"/>
  <c r="P22" i="7"/>
  <c r="L22" i="7"/>
  <c r="D22" i="7"/>
  <c r="C22" i="7"/>
  <c r="R21" i="7"/>
  <c r="O21" i="7" s="1"/>
  <c r="Q21" i="7"/>
  <c r="P21" i="7"/>
  <c r="L21" i="7"/>
  <c r="D21" i="7"/>
  <c r="C21" i="7"/>
  <c r="R20" i="7"/>
  <c r="O20" i="7" s="1"/>
  <c r="S20" i="7" s="1"/>
  <c r="Q20" i="7"/>
  <c r="P20" i="7"/>
  <c r="L20" i="7"/>
  <c r="D20" i="7"/>
  <c r="C20" i="7"/>
  <c r="R19" i="7"/>
  <c r="O19" i="7" s="1"/>
  <c r="T19" i="7" s="1"/>
  <c r="Q19" i="7"/>
  <c r="P19" i="7"/>
  <c r="L19" i="7"/>
  <c r="D19" i="7"/>
  <c r="C19" i="7"/>
  <c r="R18" i="7"/>
  <c r="O18" i="7" s="1"/>
  <c r="T18" i="7" s="1"/>
  <c r="Q18" i="7"/>
  <c r="P18" i="7"/>
  <c r="L18" i="7"/>
  <c r="D18" i="7"/>
  <c r="C18" i="7"/>
  <c r="R17" i="7"/>
  <c r="O17" i="7" s="1"/>
  <c r="Q17" i="7"/>
  <c r="P17" i="7"/>
  <c r="L17" i="7"/>
  <c r="D17" i="7"/>
  <c r="C17" i="7"/>
  <c r="R16" i="7"/>
  <c r="O16" i="7" s="1"/>
  <c r="Q16" i="7"/>
  <c r="P16" i="7"/>
  <c r="L16" i="7"/>
  <c r="D16" i="7"/>
  <c r="C16" i="7"/>
  <c r="G15" i="7"/>
  <c r="K15" i="7" s="1"/>
  <c r="D15" i="7"/>
  <c r="G14" i="7"/>
  <c r="K14" i="7" s="1"/>
  <c r="C14" i="7"/>
  <c r="G13" i="7"/>
  <c r="K13" i="7" s="1"/>
  <c r="J13" i="7" s="1"/>
  <c r="D13" i="7"/>
  <c r="C13" i="7"/>
  <c r="G12" i="7"/>
  <c r="K12" i="7" s="1"/>
  <c r="J12" i="7" s="1"/>
  <c r="C12" i="7"/>
  <c r="G11" i="7"/>
  <c r="K11" i="7" s="1"/>
  <c r="C11" i="7"/>
  <c r="G10" i="7"/>
  <c r="K10" i="7" s="1"/>
  <c r="C10" i="7"/>
  <c r="G9" i="7"/>
  <c r="K9" i="7" s="1"/>
  <c r="J9" i="7" s="1"/>
  <c r="C9" i="7"/>
  <c r="I204" i="13"/>
  <c r="D11" i="7"/>
  <c r="Y17" i="15"/>
  <c r="Y18" i="15"/>
  <c r="Y19" i="15"/>
  <c r="Y20" i="15"/>
  <c r="Y21" i="15"/>
  <c r="Y22" i="15"/>
  <c r="Y23" i="15"/>
  <c r="Y24" i="15"/>
  <c r="Y25" i="15"/>
  <c r="Y26" i="15"/>
  <c r="Y27" i="15"/>
  <c r="Y28" i="15"/>
  <c r="Y29" i="15"/>
  <c r="Y30" i="15"/>
  <c r="Y31" i="15"/>
  <c r="Y32" i="15"/>
  <c r="Y33" i="15"/>
  <c r="Y34" i="15"/>
  <c r="Y35" i="15"/>
  <c r="Y3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L65" i="7" l="1"/>
  <c r="R65" i="7" s="1"/>
  <c r="L67" i="7"/>
  <c r="L64" i="7"/>
  <c r="P64" i="7" s="1"/>
  <c r="Q64" i="7" s="1"/>
  <c r="L66" i="7"/>
  <c r="P66" i="7" s="1"/>
  <c r="Q66" i="7" s="1"/>
  <c r="R121" i="9"/>
  <c r="O121" i="9" s="1"/>
  <c r="L88" i="7"/>
  <c r="E8" i="15"/>
  <c r="Z9" i="15"/>
  <c r="AB9" i="15" s="1"/>
  <c r="Z10" i="15"/>
  <c r="AB10" i="15" s="1"/>
  <c r="E9" i="15"/>
  <c r="P65" i="7"/>
  <c r="Q65" i="7" s="1"/>
  <c r="R64" i="7"/>
  <c r="H121" i="7"/>
  <c r="R121" i="7"/>
  <c r="O121" i="7" s="1"/>
  <c r="S121" i="7" s="1"/>
  <c r="P64" i="9"/>
  <c r="Q64" i="9" s="1"/>
  <c r="R65" i="9"/>
  <c r="R64" i="9"/>
  <c r="L36" i="9"/>
  <c r="I50" i="7"/>
  <c r="L50" i="7"/>
  <c r="J50" i="7"/>
  <c r="I97" i="7"/>
  <c r="H97" i="7"/>
  <c r="I36" i="9"/>
  <c r="J122" i="9"/>
  <c r="I36" i="7"/>
  <c r="I108" i="7"/>
  <c r="I36" i="8"/>
  <c r="S21" i="8"/>
  <c r="T21" i="8"/>
  <c r="S27" i="8"/>
  <c r="T27" i="8"/>
  <c r="T51" i="9"/>
  <c r="I84" i="7"/>
  <c r="Q25" i="7"/>
  <c r="J25" i="7"/>
  <c r="I25" i="7"/>
  <c r="T69" i="8"/>
  <c r="S69" i="8"/>
  <c r="J109" i="8"/>
  <c r="L109" i="8"/>
  <c r="T69" i="7"/>
  <c r="S69" i="7"/>
  <c r="Q73" i="7"/>
  <c r="J73" i="7"/>
  <c r="R73" i="7"/>
  <c r="O73" i="7" s="1"/>
  <c r="T73" i="7" s="1"/>
  <c r="H73" i="7"/>
  <c r="L73" i="7"/>
  <c r="I73" i="7"/>
  <c r="T75" i="7"/>
  <c r="S75" i="7"/>
  <c r="T51" i="8"/>
  <c r="S51" i="8"/>
  <c r="Q49" i="7"/>
  <c r="J49" i="7"/>
  <c r="R49" i="7"/>
  <c r="O49" i="7" s="1"/>
  <c r="T49" i="7" s="1"/>
  <c r="I49" i="7"/>
  <c r="L49" i="7"/>
  <c r="H49" i="7"/>
  <c r="P15" i="7"/>
  <c r="R15" i="7"/>
  <c r="O15" i="7" s="1"/>
  <c r="T15" i="7" s="1"/>
  <c r="I15" i="7"/>
  <c r="L15" i="7"/>
  <c r="H15" i="7"/>
  <c r="J15" i="7"/>
  <c r="S68" i="8"/>
  <c r="T68" i="8"/>
  <c r="Q49" i="8"/>
  <c r="R49" i="8"/>
  <c r="O49" i="8" s="1"/>
  <c r="T49" i="8" s="1"/>
  <c r="I49" i="8"/>
  <c r="L49" i="8"/>
  <c r="H49" i="8"/>
  <c r="Q73" i="8"/>
  <c r="L73" i="8"/>
  <c r="S75" i="8"/>
  <c r="I107" i="8"/>
  <c r="H107" i="8"/>
  <c r="D9" i="7"/>
  <c r="D36" i="7"/>
  <c r="S51" i="7"/>
  <c r="T117" i="7"/>
  <c r="S117" i="7"/>
  <c r="I50" i="8"/>
  <c r="J50" i="8"/>
  <c r="Q121" i="8"/>
  <c r="J121" i="8"/>
  <c r="P15" i="9"/>
  <c r="R15" i="9"/>
  <c r="O15" i="9" s="1"/>
  <c r="S15" i="9" s="1"/>
  <c r="I63" i="9"/>
  <c r="H63" i="9"/>
  <c r="S69" i="9"/>
  <c r="T69" i="9"/>
  <c r="S75" i="9"/>
  <c r="T75" i="9"/>
  <c r="S92" i="9"/>
  <c r="T92" i="9"/>
  <c r="T117" i="9"/>
  <c r="S117" i="9"/>
  <c r="D10" i="7"/>
  <c r="D14" i="7"/>
  <c r="D37" i="7"/>
  <c r="D38" i="7"/>
  <c r="L57" i="7"/>
  <c r="D60" i="7"/>
  <c r="L61" i="7"/>
  <c r="R61" i="7" s="1"/>
  <c r="D81" i="7"/>
  <c r="D82" i="7"/>
  <c r="Q121" i="7"/>
  <c r="L121" i="7"/>
  <c r="I122" i="7"/>
  <c r="P122" i="7"/>
  <c r="I12" i="8"/>
  <c r="T44" i="8"/>
  <c r="S45" i="8"/>
  <c r="L50" i="8"/>
  <c r="I60" i="8"/>
  <c r="H73" i="8"/>
  <c r="L82" i="8"/>
  <c r="R82" i="8" s="1"/>
  <c r="H82" i="8"/>
  <c r="I121" i="8"/>
  <c r="H15" i="9"/>
  <c r="Q25" i="9"/>
  <c r="L25" i="9"/>
  <c r="L37" i="9"/>
  <c r="J52" i="9"/>
  <c r="P52" i="9"/>
  <c r="J57" i="9"/>
  <c r="L57" i="9"/>
  <c r="J61" i="9"/>
  <c r="L61" i="9"/>
  <c r="R61" i="9" s="1"/>
  <c r="Q121" i="9"/>
  <c r="L121" i="9"/>
  <c r="I121" i="9"/>
  <c r="I26" i="8"/>
  <c r="J26" i="8"/>
  <c r="I73" i="8"/>
  <c r="L84" i="8"/>
  <c r="K81" i="8"/>
  <c r="J81" i="8" s="1"/>
  <c r="Q97" i="8"/>
  <c r="R97" i="8"/>
  <c r="O97" i="8" s="1"/>
  <c r="S97" i="8" s="1"/>
  <c r="L9" i="9"/>
  <c r="J13" i="9"/>
  <c r="L13" i="9"/>
  <c r="S45" i="9"/>
  <c r="T70" i="9"/>
  <c r="S70" i="9"/>
  <c r="S116" i="9"/>
  <c r="T116" i="9"/>
  <c r="T123" i="9"/>
  <c r="S123" i="9"/>
  <c r="D33" i="7"/>
  <c r="S45" i="7"/>
  <c r="D57" i="7"/>
  <c r="D86" i="7"/>
  <c r="Q97" i="7"/>
  <c r="J97" i="7"/>
  <c r="D105" i="7"/>
  <c r="L9" i="7"/>
  <c r="D12" i="7"/>
  <c r="L13" i="7"/>
  <c r="D58" i="7"/>
  <c r="D62" i="7"/>
  <c r="L76" i="7"/>
  <c r="D84" i="7"/>
  <c r="D85" i="7"/>
  <c r="R97" i="7"/>
  <c r="O97" i="7" s="1"/>
  <c r="T97" i="7" s="1"/>
  <c r="J98" i="7"/>
  <c r="T123" i="7"/>
  <c r="S123" i="7"/>
  <c r="Q25" i="8"/>
  <c r="I25" i="8"/>
  <c r="R25" i="8"/>
  <c r="O25" i="8" s="1"/>
  <c r="S25" i="8" s="1"/>
  <c r="H25" i="8"/>
  <c r="J49" i="8"/>
  <c r="R73" i="8"/>
  <c r="O73" i="8" s="1"/>
  <c r="T73" i="8" s="1"/>
  <c r="J74" i="8"/>
  <c r="R84" i="8"/>
  <c r="I84" i="8"/>
  <c r="H97" i="8"/>
  <c r="I98" i="8"/>
  <c r="J98" i="8"/>
  <c r="S99" i="8"/>
  <c r="I12" i="9"/>
  <c r="J33" i="9"/>
  <c r="L33" i="9"/>
  <c r="J36" i="9"/>
  <c r="Q73" i="9"/>
  <c r="I73" i="9"/>
  <c r="L73" i="9"/>
  <c r="I84" i="9"/>
  <c r="T20" i="8"/>
  <c r="I82" i="8"/>
  <c r="T92" i="8"/>
  <c r="S93" i="8"/>
  <c r="T21" i="9"/>
  <c r="T27" i="9"/>
  <c r="L106" i="9"/>
  <c r="P106" i="9" s="1"/>
  <c r="Q106" i="9" s="1"/>
  <c r="J106" i="9"/>
  <c r="I106" i="9"/>
  <c r="H106" i="9"/>
  <c r="T112" i="9"/>
  <c r="S112" i="9"/>
  <c r="T119" i="9"/>
  <c r="S119" i="9"/>
  <c r="P111" i="9"/>
  <c r="L111" i="9"/>
  <c r="J111" i="9"/>
  <c r="I111" i="9"/>
  <c r="R111" i="9"/>
  <c r="O111" i="9" s="1"/>
  <c r="H111" i="9"/>
  <c r="Q111" i="9"/>
  <c r="T118" i="9"/>
  <c r="S118" i="9"/>
  <c r="T114" i="9"/>
  <c r="S114" i="9"/>
  <c r="T120" i="9"/>
  <c r="S120" i="9"/>
  <c r="T121" i="9"/>
  <c r="S121" i="9"/>
  <c r="L107" i="9"/>
  <c r="J107" i="9"/>
  <c r="I107" i="9"/>
  <c r="H107" i="9"/>
  <c r="L110" i="9"/>
  <c r="J110" i="9"/>
  <c r="I110" i="9"/>
  <c r="H110" i="9"/>
  <c r="L105" i="9"/>
  <c r="R105" i="9" s="1"/>
  <c r="J108" i="9"/>
  <c r="L109" i="9"/>
  <c r="L124" i="9"/>
  <c r="J121" i="9"/>
  <c r="L122" i="9"/>
  <c r="L108" i="9"/>
  <c r="R108" i="9" s="1"/>
  <c r="P124" i="9"/>
  <c r="S113" i="9"/>
  <c r="P122" i="9"/>
  <c r="Q124" i="9"/>
  <c r="H105" i="9"/>
  <c r="H109" i="9"/>
  <c r="R109" i="9"/>
  <c r="Q122" i="9"/>
  <c r="H124" i="9"/>
  <c r="R124" i="9"/>
  <c r="O124" i="9" s="1"/>
  <c r="I105" i="9"/>
  <c r="I109" i="9"/>
  <c r="S115" i="9"/>
  <c r="P121" i="9"/>
  <c r="H122" i="9"/>
  <c r="R122" i="9"/>
  <c r="O122" i="9" s="1"/>
  <c r="I124" i="9"/>
  <c r="H108" i="9"/>
  <c r="L82" i="9"/>
  <c r="J82" i="9"/>
  <c r="I82" i="9"/>
  <c r="H82" i="9"/>
  <c r="L86" i="9"/>
  <c r="J86" i="9"/>
  <c r="I86" i="9"/>
  <c r="H86" i="9"/>
  <c r="T95" i="9"/>
  <c r="S95" i="9"/>
  <c r="S94" i="9"/>
  <c r="T94" i="9"/>
  <c r="T88" i="9"/>
  <c r="S88" i="9"/>
  <c r="L83" i="9"/>
  <c r="R83" i="9"/>
  <c r="H83" i="9"/>
  <c r="J83" i="9"/>
  <c r="I83" i="9"/>
  <c r="P87" i="9"/>
  <c r="L87" i="9"/>
  <c r="H87" i="9"/>
  <c r="Q87" i="9"/>
  <c r="J87" i="9"/>
  <c r="R87" i="9"/>
  <c r="O87" i="9" s="1"/>
  <c r="I87" i="9"/>
  <c r="T99" i="9"/>
  <c r="S99" i="9"/>
  <c r="T93" i="9"/>
  <c r="S93" i="9"/>
  <c r="Q97" i="9"/>
  <c r="P97" i="9"/>
  <c r="H97" i="9"/>
  <c r="L97" i="9"/>
  <c r="I97" i="9"/>
  <c r="R97" i="9"/>
  <c r="O97" i="9" s="1"/>
  <c r="J97" i="9"/>
  <c r="T96" i="9"/>
  <c r="S96" i="9"/>
  <c r="L98" i="9"/>
  <c r="L84" i="9"/>
  <c r="R84" i="9" s="1"/>
  <c r="P100" i="9"/>
  <c r="S89" i="9"/>
  <c r="P98" i="9"/>
  <c r="Q100" i="9"/>
  <c r="L85" i="9"/>
  <c r="L100" i="9"/>
  <c r="H81" i="9"/>
  <c r="H85" i="9"/>
  <c r="P84" i="9" s="1"/>
  <c r="Q84" i="9" s="1"/>
  <c r="R85" i="9"/>
  <c r="S90" i="9"/>
  <c r="Q98" i="9"/>
  <c r="H100" i="9"/>
  <c r="R100" i="9"/>
  <c r="O100" i="9" s="1"/>
  <c r="J98" i="9"/>
  <c r="L81" i="9"/>
  <c r="P81" i="9" s="1"/>
  <c r="Q81" i="9" s="1"/>
  <c r="I81" i="9"/>
  <c r="I85" i="9"/>
  <c r="S91" i="9"/>
  <c r="H98" i="9"/>
  <c r="R98" i="9"/>
  <c r="O98" i="9" s="1"/>
  <c r="I100" i="9"/>
  <c r="H84" i="9"/>
  <c r="T71" i="9"/>
  <c r="S71" i="9"/>
  <c r="T72" i="9"/>
  <c r="S72" i="9"/>
  <c r="L58" i="9"/>
  <c r="J58" i="9"/>
  <c r="I58" i="9"/>
  <c r="H58" i="9"/>
  <c r="L62" i="9"/>
  <c r="J62" i="9"/>
  <c r="I62" i="9"/>
  <c r="H62" i="9"/>
  <c r="I59" i="9"/>
  <c r="H59" i="9"/>
  <c r="P65" i="9" s="1"/>
  <c r="Q65" i="9" s="1"/>
  <c r="L59" i="9"/>
  <c r="R59" i="9" s="1"/>
  <c r="J59" i="9"/>
  <c r="J76" i="9"/>
  <c r="I76" i="9"/>
  <c r="L76" i="9"/>
  <c r="R76" i="9"/>
  <c r="O76" i="9" s="1"/>
  <c r="H76" i="9"/>
  <c r="Q76" i="9"/>
  <c r="P76" i="9"/>
  <c r="I60" i="9"/>
  <c r="T68" i="9"/>
  <c r="H73" i="9"/>
  <c r="R73" i="9"/>
  <c r="O73" i="9" s="1"/>
  <c r="J74" i="9"/>
  <c r="L60" i="9"/>
  <c r="R60" i="9" s="1"/>
  <c r="J63" i="9"/>
  <c r="P74" i="9"/>
  <c r="H57" i="9"/>
  <c r="H61" i="9"/>
  <c r="L63" i="9"/>
  <c r="P63" i="9" s="1"/>
  <c r="Q63" i="9" s="1"/>
  <c r="S66" i="9"/>
  <c r="Q74" i="9"/>
  <c r="L74" i="9"/>
  <c r="I57" i="9"/>
  <c r="I61" i="9"/>
  <c r="S67" i="9"/>
  <c r="P73" i="9"/>
  <c r="H74" i="9"/>
  <c r="R74" i="9"/>
  <c r="O74" i="9" s="1"/>
  <c r="H60" i="9"/>
  <c r="S48" i="9"/>
  <c r="T48" i="9"/>
  <c r="L38" i="9"/>
  <c r="J38" i="9"/>
  <c r="I38" i="9"/>
  <c r="H38" i="9"/>
  <c r="J35" i="9"/>
  <c r="L35" i="9"/>
  <c r="I35" i="9"/>
  <c r="H35" i="9"/>
  <c r="P40" i="9" s="1"/>
  <c r="Q40" i="9" s="1"/>
  <c r="S47" i="9"/>
  <c r="T47" i="9"/>
  <c r="L39" i="9"/>
  <c r="J39" i="9"/>
  <c r="R40" i="9" s="1"/>
  <c r="I39" i="9"/>
  <c r="H39" i="9"/>
  <c r="T46" i="9"/>
  <c r="S46" i="9"/>
  <c r="L34" i="9"/>
  <c r="J34" i="9"/>
  <c r="I34" i="9"/>
  <c r="H34" i="9"/>
  <c r="T44" i="9"/>
  <c r="H49" i="9"/>
  <c r="R49" i="9"/>
  <c r="O49" i="9" s="1"/>
  <c r="J50" i="9"/>
  <c r="I49" i="9"/>
  <c r="J49" i="9"/>
  <c r="L50" i="9"/>
  <c r="L49" i="9"/>
  <c r="P50" i="9"/>
  <c r="Q52" i="9"/>
  <c r="H33" i="9"/>
  <c r="H37" i="9"/>
  <c r="P36" i="9" s="1"/>
  <c r="Q36" i="9" s="1"/>
  <c r="S42" i="9"/>
  <c r="Q50" i="9"/>
  <c r="H52" i="9"/>
  <c r="R52" i="9"/>
  <c r="O52" i="9" s="1"/>
  <c r="I33" i="9"/>
  <c r="I37" i="9"/>
  <c r="S43" i="9"/>
  <c r="P49" i="9"/>
  <c r="H50" i="9"/>
  <c r="R50" i="9"/>
  <c r="O50" i="9" s="1"/>
  <c r="I52" i="9"/>
  <c r="H36" i="9"/>
  <c r="T19" i="9"/>
  <c r="S19" i="9"/>
  <c r="L10" i="9"/>
  <c r="J10" i="9"/>
  <c r="R9" i="9" s="1"/>
  <c r="I10" i="9"/>
  <c r="H10" i="9"/>
  <c r="L14" i="9"/>
  <c r="J14" i="9"/>
  <c r="I14" i="9"/>
  <c r="H14" i="9"/>
  <c r="T24" i="9"/>
  <c r="S24" i="9"/>
  <c r="H11" i="9"/>
  <c r="L11" i="9"/>
  <c r="R11" i="9" s="1"/>
  <c r="J11" i="9"/>
  <c r="I11" i="9"/>
  <c r="T17" i="9"/>
  <c r="S17" i="9"/>
  <c r="T23" i="9"/>
  <c r="S23" i="9"/>
  <c r="T16" i="9"/>
  <c r="S16" i="9"/>
  <c r="S22" i="9"/>
  <c r="T22" i="9"/>
  <c r="J28" i="9"/>
  <c r="I28" i="9"/>
  <c r="R28" i="9"/>
  <c r="O28" i="9" s="1"/>
  <c r="H28" i="9"/>
  <c r="L28" i="9"/>
  <c r="Q28" i="9"/>
  <c r="P28" i="9"/>
  <c r="Q15" i="9"/>
  <c r="T20" i="9"/>
  <c r="H25" i="9"/>
  <c r="R25" i="9"/>
  <c r="O25" i="9" s="1"/>
  <c r="J26" i="9"/>
  <c r="I15" i="9"/>
  <c r="J25" i="9"/>
  <c r="L26" i="9"/>
  <c r="L12" i="9"/>
  <c r="R12" i="9" s="1"/>
  <c r="J15" i="9"/>
  <c r="P26" i="9"/>
  <c r="H9" i="9"/>
  <c r="P13" i="9" s="1"/>
  <c r="Q13" i="9" s="1"/>
  <c r="H13" i="9"/>
  <c r="P12" i="9" s="1"/>
  <c r="Q12" i="9" s="1"/>
  <c r="R13" i="9"/>
  <c r="L15" i="9"/>
  <c r="S18" i="9"/>
  <c r="Q26" i="9"/>
  <c r="I9" i="9"/>
  <c r="I13" i="9"/>
  <c r="P25" i="9"/>
  <c r="H26" i="9"/>
  <c r="R26" i="9"/>
  <c r="O26" i="9" s="1"/>
  <c r="H12" i="9"/>
  <c r="T112" i="8"/>
  <c r="S112" i="8"/>
  <c r="J105" i="8"/>
  <c r="I105" i="8"/>
  <c r="H105" i="8"/>
  <c r="P109" i="8" s="1"/>
  <c r="Q109" i="8" s="1"/>
  <c r="L105" i="8"/>
  <c r="T117" i="8"/>
  <c r="S117" i="8"/>
  <c r="S118" i="8"/>
  <c r="T118" i="8"/>
  <c r="P111" i="8"/>
  <c r="L111" i="8"/>
  <c r="I111" i="8"/>
  <c r="R111" i="8"/>
  <c r="O111" i="8" s="1"/>
  <c r="J111" i="8"/>
  <c r="H111" i="8"/>
  <c r="Q111" i="8"/>
  <c r="T120" i="8"/>
  <c r="S120" i="8"/>
  <c r="S123" i="8"/>
  <c r="T123" i="8"/>
  <c r="L106" i="8"/>
  <c r="J106" i="8"/>
  <c r="I106" i="8"/>
  <c r="H106" i="8"/>
  <c r="L110" i="8"/>
  <c r="J110" i="8"/>
  <c r="I110" i="8"/>
  <c r="P110" i="8"/>
  <c r="Q110" i="8" s="1"/>
  <c r="R110" i="8"/>
  <c r="H110" i="8"/>
  <c r="T119" i="8"/>
  <c r="S119" i="8"/>
  <c r="T113" i="8"/>
  <c r="S113" i="8"/>
  <c r="J124" i="8"/>
  <c r="I124" i="8"/>
  <c r="L124" i="8"/>
  <c r="R124" i="8"/>
  <c r="O124" i="8" s="1"/>
  <c r="H124" i="8"/>
  <c r="Q124" i="8"/>
  <c r="P124" i="8"/>
  <c r="I108" i="8"/>
  <c r="T116" i="8"/>
  <c r="H121" i="8"/>
  <c r="R121" i="8"/>
  <c r="O121" i="8" s="1"/>
  <c r="J122" i="8"/>
  <c r="L122" i="8"/>
  <c r="J107" i="8"/>
  <c r="L108" i="8"/>
  <c r="R108" i="8" s="1"/>
  <c r="L121" i="8"/>
  <c r="P122" i="8"/>
  <c r="L107" i="8"/>
  <c r="R107" i="8" s="1"/>
  <c r="H109" i="8"/>
  <c r="R109" i="8"/>
  <c r="S114" i="8"/>
  <c r="Q122" i="8"/>
  <c r="I109" i="8"/>
  <c r="S115" i="8"/>
  <c r="P121" i="8"/>
  <c r="H122" i="8"/>
  <c r="R122" i="8"/>
  <c r="O122" i="8" s="1"/>
  <c r="H108" i="8"/>
  <c r="L86" i="8"/>
  <c r="J86" i="8"/>
  <c r="I86" i="8"/>
  <c r="H86" i="8"/>
  <c r="T95" i="8"/>
  <c r="S95" i="8"/>
  <c r="T88" i="8"/>
  <c r="S88" i="8"/>
  <c r="T96" i="8"/>
  <c r="S96" i="8"/>
  <c r="P87" i="8"/>
  <c r="L87" i="8"/>
  <c r="Q87" i="8"/>
  <c r="J87" i="8"/>
  <c r="I87" i="8"/>
  <c r="R87" i="8"/>
  <c r="O87" i="8" s="1"/>
  <c r="H87" i="8"/>
  <c r="T94" i="8"/>
  <c r="S94" i="8"/>
  <c r="L83" i="8"/>
  <c r="J83" i="8"/>
  <c r="I83" i="8"/>
  <c r="H83" i="8"/>
  <c r="P86" i="8" s="1"/>
  <c r="Q86" i="8" s="1"/>
  <c r="T90" i="8"/>
  <c r="S90" i="8"/>
  <c r="L81" i="8"/>
  <c r="J84" i="8"/>
  <c r="L85" i="8"/>
  <c r="I97" i="8"/>
  <c r="L100" i="8"/>
  <c r="J97" i="8"/>
  <c r="L98" i="8"/>
  <c r="P100" i="8"/>
  <c r="S89" i="8"/>
  <c r="L97" i="8"/>
  <c r="P98" i="8"/>
  <c r="Q100" i="8"/>
  <c r="J82" i="8"/>
  <c r="H85" i="8"/>
  <c r="P84" i="8" s="1"/>
  <c r="Q84" i="8" s="1"/>
  <c r="Q98" i="8"/>
  <c r="H100" i="8"/>
  <c r="R100" i="8"/>
  <c r="O100" i="8" s="1"/>
  <c r="I85" i="8"/>
  <c r="S91" i="8"/>
  <c r="P97" i="8"/>
  <c r="H98" i="8"/>
  <c r="R98" i="8"/>
  <c r="O98" i="8" s="1"/>
  <c r="I100" i="8"/>
  <c r="H84" i="8"/>
  <c r="H59" i="8"/>
  <c r="L59" i="8"/>
  <c r="J59" i="8"/>
  <c r="I59" i="8"/>
  <c r="P63" i="8"/>
  <c r="R63" i="8"/>
  <c r="O63" i="8" s="1"/>
  <c r="Q63" i="8"/>
  <c r="H63" i="8"/>
  <c r="L63" i="8"/>
  <c r="J63" i="8"/>
  <c r="I63" i="8"/>
  <c r="T67" i="8"/>
  <c r="S67" i="8"/>
  <c r="L58" i="8"/>
  <c r="R58" i="8" s="1"/>
  <c r="J58" i="8"/>
  <c r="I58" i="8"/>
  <c r="H58" i="8"/>
  <c r="L62" i="8"/>
  <c r="J62" i="8"/>
  <c r="I62" i="8"/>
  <c r="H62" i="8"/>
  <c r="T72" i="8"/>
  <c r="S72" i="8"/>
  <c r="T64" i="8"/>
  <c r="S64" i="8"/>
  <c r="T70" i="8"/>
  <c r="S70" i="8"/>
  <c r="T71" i="8"/>
  <c r="S71" i="8"/>
  <c r="L76" i="8"/>
  <c r="J73" i="8"/>
  <c r="L74" i="8"/>
  <c r="L60" i="8"/>
  <c r="P76" i="8"/>
  <c r="S65" i="8"/>
  <c r="P74" i="8"/>
  <c r="Q76" i="8"/>
  <c r="L57" i="8"/>
  <c r="L61" i="8"/>
  <c r="R61" i="8" s="1"/>
  <c r="H57" i="8"/>
  <c r="H61" i="8"/>
  <c r="S66" i="8"/>
  <c r="Q74" i="8"/>
  <c r="H76" i="8"/>
  <c r="R76" i="8"/>
  <c r="O76" i="8" s="1"/>
  <c r="I57" i="8"/>
  <c r="I61" i="8"/>
  <c r="P73" i="8"/>
  <c r="H74" i="8"/>
  <c r="R74" i="8"/>
  <c r="O74" i="8" s="1"/>
  <c r="I76" i="8"/>
  <c r="H60" i="8"/>
  <c r="L35" i="8"/>
  <c r="J35" i="8"/>
  <c r="I35" i="8"/>
  <c r="H35" i="8"/>
  <c r="T46" i="8"/>
  <c r="S46" i="8"/>
  <c r="L38" i="8"/>
  <c r="J38" i="8"/>
  <c r="I38" i="8"/>
  <c r="H38" i="8"/>
  <c r="T48" i="8"/>
  <c r="S48" i="8"/>
  <c r="L34" i="8"/>
  <c r="J34" i="8"/>
  <c r="I34" i="8"/>
  <c r="H34" i="8"/>
  <c r="T40" i="8"/>
  <c r="S40" i="8"/>
  <c r="T47" i="8"/>
  <c r="S47" i="8"/>
  <c r="P39" i="8"/>
  <c r="L39" i="8"/>
  <c r="Q39" i="8"/>
  <c r="J39" i="8"/>
  <c r="I39" i="8"/>
  <c r="R39" i="8"/>
  <c r="O39" i="8" s="1"/>
  <c r="H39" i="8"/>
  <c r="L33" i="8"/>
  <c r="J36" i="8"/>
  <c r="L37" i="8"/>
  <c r="R37" i="8" s="1"/>
  <c r="L52" i="8"/>
  <c r="L36" i="8"/>
  <c r="P52" i="8"/>
  <c r="S41" i="8"/>
  <c r="P50" i="8"/>
  <c r="Q52" i="8"/>
  <c r="H33" i="8"/>
  <c r="H37" i="8"/>
  <c r="S42" i="8"/>
  <c r="Q50" i="8"/>
  <c r="H52" i="8"/>
  <c r="R52" i="8"/>
  <c r="O52" i="8" s="1"/>
  <c r="I33" i="8"/>
  <c r="I37" i="8"/>
  <c r="S43" i="8"/>
  <c r="P49" i="8"/>
  <c r="H50" i="8"/>
  <c r="R50" i="8"/>
  <c r="O50" i="8" s="1"/>
  <c r="I52" i="8"/>
  <c r="H36" i="8"/>
  <c r="T22" i="8"/>
  <c r="S22" i="8"/>
  <c r="L10" i="8"/>
  <c r="J10" i="8"/>
  <c r="I10" i="8"/>
  <c r="H10" i="8"/>
  <c r="L14" i="8"/>
  <c r="J14" i="8"/>
  <c r="I14" i="8"/>
  <c r="H14" i="8"/>
  <c r="T16" i="8"/>
  <c r="S16" i="8"/>
  <c r="T24" i="8"/>
  <c r="S24" i="8"/>
  <c r="L11" i="8"/>
  <c r="I11" i="8"/>
  <c r="J11" i="8"/>
  <c r="H11" i="8"/>
  <c r="P15" i="8"/>
  <c r="R15" i="8"/>
  <c r="O15" i="8" s="1"/>
  <c r="Q15" i="8"/>
  <c r="L15" i="8"/>
  <c r="J15" i="8"/>
  <c r="I15" i="8"/>
  <c r="H15" i="8"/>
  <c r="T23" i="8"/>
  <c r="S23" i="8"/>
  <c r="L9" i="8"/>
  <c r="L12" i="8"/>
  <c r="R12" i="8" s="1"/>
  <c r="P28" i="8"/>
  <c r="S17" i="8"/>
  <c r="L25" i="8"/>
  <c r="P26" i="8"/>
  <c r="Q28" i="8"/>
  <c r="L13" i="8"/>
  <c r="H9" i="8"/>
  <c r="H13" i="8"/>
  <c r="P12" i="8" s="1"/>
  <c r="Q12" i="8" s="1"/>
  <c r="R13" i="8"/>
  <c r="S18" i="8"/>
  <c r="Q26" i="8"/>
  <c r="H28" i="8"/>
  <c r="R28" i="8"/>
  <c r="O28" i="8" s="1"/>
  <c r="L28" i="8"/>
  <c r="L26" i="8"/>
  <c r="I9" i="8"/>
  <c r="I13" i="8"/>
  <c r="S19" i="8"/>
  <c r="P25" i="8"/>
  <c r="H26" i="8"/>
  <c r="R26" i="8"/>
  <c r="O26" i="8" s="1"/>
  <c r="I28" i="8"/>
  <c r="H12" i="8"/>
  <c r="L106" i="7"/>
  <c r="J106" i="7"/>
  <c r="I106" i="7"/>
  <c r="H106" i="7"/>
  <c r="T112" i="7"/>
  <c r="S112" i="7"/>
  <c r="T118" i="7"/>
  <c r="S118" i="7"/>
  <c r="L111" i="7"/>
  <c r="J111" i="7"/>
  <c r="I111" i="7"/>
  <c r="H111" i="7"/>
  <c r="S116" i="7"/>
  <c r="T116" i="7"/>
  <c r="L107" i="7"/>
  <c r="J107" i="7"/>
  <c r="I107" i="7"/>
  <c r="H107" i="7"/>
  <c r="L110" i="7"/>
  <c r="P110" i="7" s="1"/>
  <c r="Q110" i="7" s="1"/>
  <c r="J110" i="7"/>
  <c r="I110" i="7"/>
  <c r="H110" i="7"/>
  <c r="T120" i="7"/>
  <c r="S120" i="7"/>
  <c r="T114" i="7"/>
  <c r="S114" i="7"/>
  <c r="T119" i="7"/>
  <c r="S119" i="7"/>
  <c r="L105" i="7"/>
  <c r="J108" i="7"/>
  <c r="L109" i="7"/>
  <c r="R109" i="7" s="1"/>
  <c r="L124" i="7"/>
  <c r="J121" i="7"/>
  <c r="L122" i="7"/>
  <c r="L108" i="7"/>
  <c r="P124" i="7"/>
  <c r="S113" i="7"/>
  <c r="Q124" i="7"/>
  <c r="H105" i="7"/>
  <c r="H109" i="7"/>
  <c r="Q122" i="7"/>
  <c r="H124" i="7"/>
  <c r="R124" i="7"/>
  <c r="O124" i="7" s="1"/>
  <c r="I105" i="7"/>
  <c r="I109" i="7"/>
  <c r="S115" i="7"/>
  <c r="P121" i="7"/>
  <c r="H122" i="7"/>
  <c r="R122" i="7"/>
  <c r="O122" i="7" s="1"/>
  <c r="I124" i="7"/>
  <c r="H108" i="7"/>
  <c r="L82" i="7"/>
  <c r="J82" i="7"/>
  <c r="I82" i="7"/>
  <c r="H82" i="7"/>
  <c r="L87" i="7"/>
  <c r="P87" i="7" s="1"/>
  <c r="Q87" i="7" s="1"/>
  <c r="J87" i="7"/>
  <c r="I87" i="7"/>
  <c r="H87" i="7"/>
  <c r="T94" i="7"/>
  <c r="L83" i="7"/>
  <c r="R83" i="7" s="1"/>
  <c r="J83" i="7"/>
  <c r="I83" i="7"/>
  <c r="H83" i="7"/>
  <c r="T92" i="7"/>
  <c r="T95" i="7"/>
  <c r="T96" i="7"/>
  <c r="L86" i="7"/>
  <c r="R86" i="7" s="1"/>
  <c r="J86" i="7"/>
  <c r="I86" i="7"/>
  <c r="H86" i="7"/>
  <c r="L81" i="7"/>
  <c r="J84" i="7"/>
  <c r="L85" i="7"/>
  <c r="R85" i="7" s="1"/>
  <c r="L100" i="7"/>
  <c r="L98" i="7"/>
  <c r="L84" i="7"/>
  <c r="R84" i="7" s="1"/>
  <c r="P100" i="7"/>
  <c r="L97" i="7"/>
  <c r="P98" i="7"/>
  <c r="Q100" i="7"/>
  <c r="H81" i="7"/>
  <c r="H85" i="7"/>
  <c r="Q98" i="7"/>
  <c r="H100" i="7"/>
  <c r="R100" i="7"/>
  <c r="O100" i="7" s="1"/>
  <c r="I81" i="7"/>
  <c r="I85" i="7"/>
  <c r="P97" i="7"/>
  <c r="H98" i="7"/>
  <c r="R98" i="7"/>
  <c r="O98" i="7" s="1"/>
  <c r="I100" i="7"/>
  <c r="H84" i="7"/>
  <c r="S70" i="7"/>
  <c r="T70" i="7"/>
  <c r="L58" i="7"/>
  <c r="J58" i="7"/>
  <c r="I58" i="7"/>
  <c r="H58" i="7"/>
  <c r="L62" i="7"/>
  <c r="R62" i="7" s="1"/>
  <c r="J62" i="7"/>
  <c r="I62" i="7"/>
  <c r="H62" i="7"/>
  <c r="T72" i="7"/>
  <c r="S72" i="7"/>
  <c r="I59" i="7"/>
  <c r="L59" i="7"/>
  <c r="R59" i="7" s="1"/>
  <c r="J59" i="7"/>
  <c r="R66" i="7" s="1"/>
  <c r="H59" i="7"/>
  <c r="L63" i="7"/>
  <c r="H63" i="7"/>
  <c r="J63" i="7"/>
  <c r="R67" i="7" s="1"/>
  <c r="I63" i="7"/>
  <c r="S71" i="7"/>
  <c r="T71" i="7"/>
  <c r="I60" i="7"/>
  <c r="J74" i="7"/>
  <c r="L60" i="7"/>
  <c r="P76" i="7"/>
  <c r="P74" i="7"/>
  <c r="Q76" i="7"/>
  <c r="L74" i="7"/>
  <c r="H57" i="7"/>
  <c r="H61" i="7"/>
  <c r="Q74" i="7"/>
  <c r="H76" i="7"/>
  <c r="R76" i="7"/>
  <c r="O76" i="7" s="1"/>
  <c r="I57" i="7"/>
  <c r="I61" i="7"/>
  <c r="P73" i="7"/>
  <c r="H74" i="7"/>
  <c r="R74" i="7"/>
  <c r="O74" i="7" s="1"/>
  <c r="I76" i="7"/>
  <c r="H60" i="7"/>
  <c r="P39" i="7"/>
  <c r="L39" i="7"/>
  <c r="J39" i="7"/>
  <c r="Q39" i="7"/>
  <c r="I39" i="7"/>
  <c r="R39" i="7"/>
  <c r="O39" i="7" s="1"/>
  <c r="H39" i="7"/>
  <c r="L35" i="7"/>
  <c r="J35" i="7"/>
  <c r="I35" i="7"/>
  <c r="H35" i="7"/>
  <c r="S44" i="7"/>
  <c r="T44" i="7"/>
  <c r="T48" i="7"/>
  <c r="S48" i="7"/>
  <c r="L38" i="7"/>
  <c r="J38" i="7"/>
  <c r="I38" i="7"/>
  <c r="H38" i="7"/>
  <c r="L34" i="7"/>
  <c r="J34" i="7"/>
  <c r="I34" i="7"/>
  <c r="H34" i="7"/>
  <c r="T40" i="7"/>
  <c r="S40" i="7"/>
  <c r="T47" i="7"/>
  <c r="S47" i="7"/>
  <c r="T46" i="7"/>
  <c r="S46" i="7"/>
  <c r="L33" i="7"/>
  <c r="J36" i="7"/>
  <c r="L37" i="7"/>
  <c r="R37" i="7" s="1"/>
  <c r="L52" i="7"/>
  <c r="L36" i="7"/>
  <c r="P52" i="7"/>
  <c r="S41" i="7"/>
  <c r="P50" i="7"/>
  <c r="Q52" i="7"/>
  <c r="H33" i="7"/>
  <c r="H37" i="7"/>
  <c r="S42" i="7"/>
  <c r="Q50" i="7"/>
  <c r="H52" i="7"/>
  <c r="R52" i="7"/>
  <c r="O52" i="7" s="1"/>
  <c r="I33" i="7"/>
  <c r="I37" i="7"/>
  <c r="S43" i="7"/>
  <c r="P49" i="7"/>
  <c r="H50" i="7"/>
  <c r="R50" i="7"/>
  <c r="O50" i="7" s="1"/>
  <c r="I52" i="7"/>
  <c r="H36" i="7"/>
  <c r="T22" i="7"/>
  <c r="S22" i="7"/>
  <c r="S27" i="7"/>
  <c r="T27" i="7"/>
  <c r="S21" i="7"/>
  <c r="T21" i="7"/>
  <c r="T17" i="7"/>
  <c r="S17" i="7"/>
  <c r="T16" i="7"/>
  <c r="S16" i="7"/>
  <c r="T24" i="7"/>
  <c r="S24" i="7"/>
  <c r="L10" i="7"/>
  <c r="J10" i="7"/>
  <c r="I10" i="7"/>
  <c r="H10" i="7"/>
  <c r="L14" i="7"/>
  <c r="R14" i="7" s="1"/>
  <c r="J14" i="7"/>
  <c r="I14" i="7"/>
  <c r="H14" i="7"/>
  <c r="S23" i="7"/>
  <c r="T23" i="7"/>
  <c r="L11" i="7"/>
  <c r="H11" i="7"/>
  <c r="P14" i="7" s="1"/>
  <c r="Q14" i="7" s="1"/>
  <c r="J11" i="7"/>
  <c r="I11" i="7"/>
  <c r="J28" i="7"/>
  <c r="I28" i="7"/>
  <c r="R28" i="7"/>
  <c r="O28" i="7" s="1"/>
  <c r="H28" i="7"/>
  <c r="Q28" i="7"/>
  <c r="L28" i="7"/>
  <c r="P28" i="7"/>
  <c r="L26" i="7"/>
  <c r="I12" i="7"/>
  <c r="Q15" i="7"/>
  <c r="T20" i="7"/>
  <c r="H25" i="7"/>
  <c r="R25" i="7"/>
  <c r="O25" i="7" s="1"/>
  <c r="J26" i="7"/>
  <c r="L12" i="7"/>
  <c r="L25" i="7"/>
  <c r="P26" i="7"/>
  <c r="H9" i="7"/>
  <c r="P13" i="7" s="1"/>
  <c r="Q13" i="7" s="1"/>
  <c r="H13" i="7"/>
  <c r="R13" i="7"/>
  <c r="S18" i="7"/>
  <c r="Q26" i="7"/>
  <c r="I9" i="7"/>
  <c r="I13" i="7"/>
  <c r="S19" i="7"/>
  <c r="P25" i="7"/>
  <c r="H26" i="7"/>
  <c r="R26" i="7"/>
  <c r="O26" i="7" s="1"/>
  <c r="H12" i="7"/>
  <c r="R63" i="7" l="1"/>
  <c r="P111" i="7"/>
  <c r="Q111" i="7" s="1"/>
  <c r="P67" i="7"/>
  <c r="Q67" i="7" s="1"/>
  <c r="R38" i="7"/>
  <c r="P58" i="7"/>
  <c r="Q58" i="7" s="1"/>
  <c r="P88" i="7"/>
  <c r="Q88" i="7" s="1"/>
  <c r="R88" i="7"/>
  <c r="R87" i="7"/>
  <c r="P34" i="7"/>
  <c r="Q34" i="7" s="1"/>
  <c r="R108" i="7"/>
  <c r="T121" i="7"/>
  <c r="R111" i="7"/>
  <c r="P63" i="7"/>
  <c r="Q63" i="7" s="1"/>
  <c r="P108" i="7"/>
  <c r="Q108" i="7" s="1"/>
  <c r="R106" i="7"/>
  <c r="P109" i="7"/>
  <c r="Q109" i="7" s="1"/>
  <c r="P57" i="7"/>
  <c r="Q57" i="7" s="1"/>
  <c r="P106" i="7"/>
  <c r="Q106" i="7" s="1"/>
  <c r="P82" i="7"/>
  <c r="Q82" i="7" s="1"/>
  <c r="R60" i="7"/>
  <c r="P61" i="7"/>
  <c r="Q61" i="7" s="1"/>
  <c r="R57" i="7"/>
  <c r="P59" i="7"/>
  <c r="Q59" i="7" s="1"/>
  <c r="P35" i="7"/>
  <c r="Q35" i="7" s="1"/>
  <c r="R33" i="7"/>
  <c r="P41" i="9"/>
  <c r="Q41" i="9" s="1"/>
  <c r="R63" i="9"/>
  <c r="P60" i="9"/>
  <c r="Q60" i="9" s="1"/>
  <c r="P59" i="9"/>
  <c r="Q59" i="9" s="1"/>
  <c r="P58" i="9"/>
  <c r="Q58" i="9" s="1"/>
  <c r="R57" i="8"/>
  <c r="R36" i="9"/>
  <c r="R33" i="9"/>
  <c r="S49" i="8"/>
  <c r="R36" i="8"/>
  <c r="P57" i="9"/>
  <c r="Q57" i="9" s="1"/>
  <c r="P33" i="9"/>
  <c r="Q33" i="9" s="1"/>
  <c r="R62" i="9"/>
  <c r="P61" i="9"/>
  <c r="Q61" i="9" s="1"/>
  <c r="R37" i="9"/>
  <c r="P82" i="9"/>
  <c r="Q82" i="9" s="1"/>
  <c r="P39" i="9"/>
  <c r="Q39" i="9" s="1"/>
  <c r="P9" i="9"/>
  <c r="Q9" i="9" s="1"/>
  <c r="P83" i="8"/>
  <c r="Q83" i="8" s="1"/>
  <c r="P59" i="8"/>
  <c r="Q59" i="8" s="1"/>
  <c r="P34" i="8"/>
  <c r="Q34" i="8" s="1"/>
  <c r="P9" i="8"/>
  <c r="Q9" i="8" s="1"/>
  <c r="P81" i="7"/>
  <c r="Q81" i="7" s="1"/>
  <c r="P105" i="9"/>
  <c r="Q105" i="9" s="1"/>
  <c r="P109" i="9"/>
  <c r="Q109" i="9" s="1"/>
  <c r="R106" i="8"/>
  <c r="P105" i="8"/>
  <c r="Q105" i="8" s="1"/>
  <c r="R57" i="9"/>
  <c r="P36" i="8"/>
  <c r="Q36" i="8" s="1"/>
  <c r="R39" i="9"/>
  <c r="P34" i="9"/>
  <c r="Q34" i="9" s="1"/>
  <c r="P11" i="8"/>
  <c r="Q11" i="8" s="1"/>
  <c r="P9" i="7"/>
  <c r="Q9" i="7" s="1"/>
  <c r="R9" i="7"/>
  <c r="P12" i="7"/>
  <c r="Q12" i="7" s="1"/>
  <c r="S73" i="8"/>
  <c r="T15" i="9"/>
  <c r="T25" i="8"/>
  <c r="S15" i="7"/>
  <c r="T97" i="8"/>
  <c r="S49" i="7"/>
  <c r="S73" i="7"/>
  <c r="P86" i="9"/>
  <c r="Q86" i="9" s="1"/>
  <c r="P58" i="8"/>
  <c r="Q58" i="8" s="1"/>
  <c r="R38" i="9"/>
  <c r="R10" i="7"/>
  <c r="P37" i="7"/>
  <c r="Q37" i="7" s="1"/>
  <c r="P33" i="7"/>
  <c r="Q33" i="7" s="1"/>
  <c r="R58" i="7"/>
  <c r="R81" i="7"/>
  <c r="P105" i="7"/>
  <c r="Q105" i="7" s="1"/>
  <c r="P13" i="8"/>
  <c r="Q13" i="8" s="1"/>
  <c r="P37" i="8"/>
  <c r="Q37" i="8" s="1"/>
  <c r="R34" i="8"/>
  <c r="P35" i="8"/>
  <c r="Q35" i="8" s="1"/>
  <c r="P60" i="8"/>
  <c r="Q60" i="8" s="1"/>
  <c r="I81" i="8"/>
  <c r="R14" i="9"/>
  <c r="R10" i="9"/>
  <c r="P108" i="9"/>
  <c r="Q108" i="9" s="1"/>
  <c r="R106" i="9"/>
  <c r="R38" i="8"/>
  <c r="R35" i="8"/>
  <c r="P57" i="8"/>
  <c r="Q57" i="8" s="1"/>
  <c r="R81" i="8"/>
  <c r="R83" i="8"/>
  <c r="P106" i="8"/>
  <c r="Q106" i="8" s="1"/>
  <c r="P107" i="8"/>
  <c r="Q107" i="8" s="1"/>
  <c r="R34" i="9"/>
  <c r="P62" i="9"/>
  <c r="Q62" i="9" s="1"/>
  <c r="P83" i="9"/>
  <c r="Q83" i="9" s="1"/>
  <c r="P36" i="7"/>
  <c r="Q36" i="7" s="1"/>
  <c r="P85" i="7"/>
  <c r="Q85" i="7" s="1"/>
  <c r="R107" i="7"/>
  <c r="P14" i="8"/>
  <c r="Q14" i="8" s="1"/>
  <c r="P10" i="8"/>
  <c r="Q10" i="8" s="1"/>
  <c r="P33" i="8"/>
  <c r="Q33" i="8" s="1"/>
  <c r="P38" i="7"/>
  <c r="Q38" i="7" s="1"/>
  <c r="R35" i="7"/>
  <c r="P62" i="7"/>
  <c r="Q62" i="7" s="1"/>
  <c r="P86" i="7"/>
  <c r="Q86" i="7" s="1"/>
  <c r="R82" i="7"/>
  <c r="R110" i="7"/>
  <c r="R11" i="8"/>
  <c r="R14" i="8"/>
  <c r="R33" i="8"/>
  <c r="P62" i="8"/>
  <c r="Q62" i="8" s="1"/>
  <c r="H81" i="8"/>
  <c r="P85" i="8" s="1"/>
  <c r="Q85" i="8" s="1"/>
  <c r="P82" i="8"/>
  <c r="Q82" i="8" s="1"/>
  <c r="R86" i="8"/>
  <c r="P37" i="9"/>
  <c r="Q37" i="9" s="1"/>
  <c r="R35" i="9"/>
  <c r="R58" i="9"/>
  <c r="P85" i="9"/>
  <c r="Q85" i="9" s="1"/>
  <c r="P110" i="9"/>
  <c r="Q110" i="9" s="1"/>
  <c r="P107" i="9"/>
  <c r="Q107" i="9" s="1"/>
  <c r="R107" i="9"/>
  <c r="S122" i="9"/>
  <c r="T122" i="9"/>
  <c r="T124" i="9"/>
  <c r="S124" i="9"/>
  <c r="R110" i="9"/>
  <c r="T111" i="9"/>
  <c r="S111" i="9"/>
  <c r="R81" i="9"/>
  <c r="R82" i="9"/>
  <c r="T100" i="9"/>
  <c r="S100" i="9"/>
  <c r="S97" i="9"/>
  <c r="T97" i="9"/>
  <c r="R86" i="9"/>
  <c r="S98" i="9"/>
  <c r="T98" i="9"/>
  <c r="T87" i="9"/>
  <c r="S87" i="9"/>
  <c r="S74" i="9"/>
  <c r="T74" i="9"/>
  <c r="T73" i="9"/>
  <c r="S73" i="9"/>
  <c r="T76" i="9"/>
  <c r="S76" i="9"/>
  <c r="T52" i="9"/>
  <c r="S52" i="9"/>
  <c r="S50" i="9"/>
  <c r="T50" i="9"/>
  <c r="P35" i="9"/>
  <c r="Q35" i="9" s="1"/>
  <c r="T49" i="9"/>
  <c r="S49" i="9"/>
  <c r="P38" i="9"/>
  <c r="Q38" i="9" s="1"/>
  <c r="S26" i="9"/>
  <c r="T26" i="9"/>
  <c r="P10" i="9"/>
  <c r="Q10" i="9" s="1"/>
  <c r="S25" i="9"/>
  <c r="T25" i="9"/>
  <c r="T28" i="9"/>
  <c r="S28" i="9"/>
  <c r="P11" i="9"/>
  <c r="Q11" i="9" s="1"/>
  <c r="P14" i="9"/>
  <c r="Q14" i="9" s="1"/>
  <c r="T124" i="8"/>
  <c r="S124" i="8"/>
  <c r="R105" i="8"/>
  <c r="S122" i="8"/>
  <c r="T122" i="8"/>
  <c r="T111" i="8"/>
  <c r="S111" i="8"/>
  <c r="S121" i="8"/>
  <c r="T121" i="8"/>
  <c r="P108" i="8"/>
  <c r="Q108" i="8" s="1"/>
  <c r="S98" i="8"/>
  <c r="T98" i="8"/>
  <c r="T100" i="8"/>
  <c r="S100" i="8"/>
  <c r="T87" i="8"/>
  <c r="S87" i="8"/>
  <c r="R85" i="8"/>
  <c r="T76" i="8"/>
  <c r="S76" i="8"/>
  <c r="P61" i="8"/>
  <c r="Q61" i="8" s="1"/>
  <c r="S74" i="8"/>
  <c r="T74" i="8"/>
  <c r="R62" i="8"/>
  <c r="R59" i="8"/>
  <c r="R60" i="8"/>
  <c r="T63" i="8"/>
  <c r="S63" i="8"/>
  <c r="T39" i="8"/>
  <c r="S39" i="8"/>
  <c r="P38" i="8"/>
  <c r="Q38" i="8" s="1"/>
  <c r="T52" i="8"/>
  <c r="S52" i="8"/>
  <c r="S50" i="8"/>
  <c r="T50" i="8"/>
  <c r="R10" i="8"/>
  <c r="S26" i="8"/>
  <c r="T26" i="8"/>
  <c r="R9" i="8"/>
  <c r="T28" i="8"/>
  <c r="S28" i="8"/>
  <c r="S15" i="8"/>
  <c r="T15" i="8"/>
  <c r="P107" i="7"/>
  <c r="Q107" i="7" s="1"/>
  <c r="S122" i="7"/>
  <c r="T122" i="7"/>
  <c r="R105" i="7"/>
  <c r="T124" i="7"/>
  <c r="S124" i="7"/>
  <c r="P83" i="7"/>
  <c r="Q83" i="7" s="1"/>
  <c r="P84" i="7"/>
  <c r="Q84" i="7" s="1"/>
  <c r="T98" i="7"/>
  <c r="T100" i="7"/>
  <c r="P60" i="7"/>
  <c r="Q60" i="7" s="1"/>
  <c r="T76" i="7"/>
  <c r="S76" i="7"/>
  <c r="S74" i="7"/>
  <c r="T74" i="7"/>
  <c r="T52" i="7"/>
  <c r="S52" i="7"/>
  <c r="R34" i="7"/>
  <c r="S50" i="7"/>
  <c r="T50" i="7"/>
  <c r="T39" i="7"/>
  <c r="S39" i="7"/>
  <c r="R36" i="7"/>
  <c r="P11" i="7"/>
  <c r="Q11" i="7" s="1"/>
  <c r="R12" i="7"/>
  <c r="T25" i="7"/>
  <c r="S25" i="7"/>
  <c r="R11" i="7"/>
  <c r="P10" i="7"/>
  <c r="Q10" i="7" s="1"/>
  <c r="S26" i="7"/>
  <c r="T26" i="7"/>
  <c r="T28" i="7"/>
  <c r="S28" i="7"/>
  <c r="AI27" i="15"/>
  <c r="AN36" i="15"/>
  <c r="AI36" i="15"/>
  <c r="AN35" i="15"/>
  <c r="AI35" i="15"/>
  <c r="AN34" i="15"/>
  <c r="AI34" i="15"/>
  <c r="AN33" i="15"/>
  <c r="AI33" i="15"/>
  <c r="AN32" i="15"/>
  <c r="AI32" i="15"/>
  <c r="AN31" i="15"/>
  <c r="AI31" i="15"/>
  <c r="AN30" i="15"/>
  <c r="AI30" i="15"/>
  <c r="AN29" i="15"/>
  <c r="AI29" i="15"/>
  <c r="AN28" i="15"/>
  <c r="AI28" i="15"/>
  <c r="AN27" i="15"/>
  <c r="AN26" i="15"/>
  <c r="AN25" i="15"/>
  <c r="AN24" i="15"/>
  <c r="AN23" i="15"/>
  <c r="AN22" i="15"/>
  <c r="AN21" i="15"/>
  <c r="AN20" i="15"/>
  <c r="AN19" i="15"/>
  <c r="AN18" i="15"/>
  <c r="AN17" i="15"/>
  <c r="B1" i="15"/>
  <c r="O67" i="7" l="1"/>
  <c r="O66" i="7"/>
  <c r="T66" i="7" s="1"/>
  <c r="O88" i="7"/>
  <c r="O87" i="7"/>
  <c r="O111" i="7"/>
  <c r="O65" i="7"/>
  <c r="O63" i="7"/>
  <c r="S63" i="7" s="1"/>
  <c r="O64" i="7"/>
  <c r="P81" i="8"/>
  <c r="Q81" i="8" s="1"/>
  <c r="O60" i="7"/>
  <c r="T60" i="7" s="1"/>
  <c r="O63" i="9"/>
  <c r="T63" i="9" s="1"/>
  <c r="O65" i="9"/>
  <c r="O64" i="9"/>
  <c r="O41" i="9"/>
  <c r="C9" i="15"/>
  <c r="C7" i="15"/>
  <c r="O58" i="9"/>
  <c r="T58" i="9" s="1"/>
  <c r="O105" i="8"/>
  <c r="T105" i="8" s="1"/>
  <c r="O39" i="9"/>
  <c r="S39" i="9" s="1"/>
  <c r="O40" i="9"/>
  <c r="O57" i="7"/>
  <c r="T57" i="7" s="1"/>
  <c r="O59" i="7"/>
  <c r="T59" i="7" s="1"/>
  <c r="O61" i="7"/>
  <c r="O37" i="9"/>
  <c r="T37" i="9" s="1"/>
  <c r="O62" i="7"/>
  <c r="T62" i="7" s="1"/>
  <c r="O58" i="7"/>
  <c r="T58" i="7" s="1"/>
  <c r="O82" i="7"/>
  <c r="S82" i="7" s="1"/>
  <c r="O36" i="7"/>
  <c r="O9" i="9"/>
  <c r="T9" i="9" s="1"/>
  <c r="O38" i="7"/>
  <c r="O105" i="7"/>
  <c r="T105" i="7" s="1"/>
  <c r="O10" i="9"/>
  <c r="S10" i="9" s="1"/>
  <c r="O33" i="8"/>
  <c r="T33" i="8" s="1"/>
  <c r="O11" i="9"/>
  <c r="S11" i="9" s="1"/>
  <c r="O60" i="8"/>
  <c r="T60" i="8" s="1"/>
  <c r="O33" i="9"/>
  <c r="T33" i="9" s="1"/>
  <c r="O83" i="7"/>
  <c r="S83" i="7" s="1"/>
  <c r="O33" i="7"/>
  <c r="S33" i="7" s="1"/>
  <c r="O9" i="8"/>
  <c r="S9" i="8" s="1"/>
  <c r="O14" i="9"/>
  <c r="T14" i="9" s="1"/>
  <c r="O38" i="9"/>
  <c r="T38" i="9" s="1"/>
  <c r="O60" i="9"/>
  <c r="T60" i="9" s="1"/>
  <c r="O107" i="8"/>
  <c r="T107" i="8" s="1"/>
  <c r="O110" i="8"/>
  <c r="T110" i="8" s="1"/>
  <c r="O13" i="9"/>
  <c r="T13" i="9" s="1"/>
  <c r="C10" i="15" s="1"/>
  <c r="O12" i="9"/>
  <c r="T12" i="9" s="1"/>
  <c r="O36" i="9"/>
  <c r="T36" i="9" s="1"/>
  <c r="O61" i="9"/>
  <c r="T61" i="9" s="1"/>
  <c r="O57" i="9"/>
  <c r="T57" i="9" s="1"/>
  <c r="O82" i="9"/>
  <c r="T82" i="9" s="1"/>
  <c r="O110" i="9"/>
  <c r="S110" i="9" s="1"/>
  <c r="O36" i="8"/>
  <c r="T36" i="8" s="1"/>
  <c r="O58" i="8"/>
  <c r="T58" i="8" s="1"/>
  <c r="O35" i="9"/>
  <c r="O34" i="8"/>
  <c r="T34" i="8" s="1"/>
  <c r="C16" i="15"/>
  <c r="O86" i="7"/>
  <c r="T86" i="7" s="1"/>
  <c r="O85" i="8"/>
  <c r="T85" i="8" s="1"/>
  <c r="O81" i="9"/>
  <c r="S81" i="9" s="1"/>
  <c r="O105" i="9"/>
  <c r="T105" i="9" s="1"/>
  <c r="O59" i="9"/>
  <c r="O81" i="7"/>
  <c r="S81" i="7" s="1"/>
  <c r="O35" i="8"/>
  <c r="S35" i="8" s="1"/>
  <c r="O37" i="8"/>
  <c r="S37" i="8" s="1"/>
  <c r="O106" i="8"/>
  <c r="T106" i="8" s="1"/>
  <c r="O85" i="9"/>
  <c r="T85" i="9" s="1"/>
  <c r="O34" i="9"/>
  <c r="O38" i="8"/>
  <c r="D16" i="15"/>
  <c r="D15" i="15"/>
  <c r="O62" i="9"/>
  <c r="O34" i="7"/>
  <c r="S34" i="7" s="1"/>
  <c r="O85" i="7"/>
  <c r="T85" i="7" s="1"/>
  <c r="O10" i="8"/>
  <c r="T10" i="8" s="1"/>
  <c r="O86" i="9"/>
  <c r="T86" i="9" s="1"/>
  <c r="O84" i="7"/>
  <c r="C15" i="15"/>
  <c r="AF29" i="15"/>
  <c r="AJ29" i="15"/>
  <c r="AF32" i="15"/>
  <c r="AJ32" i="15"/>
  <c r="AF33" i="15"/>
  <c r="AJ33" i="15"/>
  <c r="AF30" i="15"/>
  <c r="AJ30" i="15"/>
  <c r="AF34" i="15"/>
  <c r="AJ34" i="15"/>
  <c r="AF36" i="15"/>
  <c r="AJ36" i="15"/>
  <c r="AF28" i="15"/>
  <c r="AJ28" i="15"/>
  <c r="AF27" i="15"/>
  <c r="AJ27" i="15"/>
  <c r="AF31" i="15"/>
  <c r="AJ31" i="15"/>
  <c r="AF35" i="15"/>
  <c r="AJ35" i="15"/>
  <c r="O106" i="9"/>
  <c r="O107" i="9"/>
  <c r="O109" i="9"/>
  <c r="O108" i="9"/>
  <c r="O83" i="9"/>
  <c r="O84" i="9"/>
  <c r="O109" i="8"/>
  <c r="O108" i="8"/>
  <c r="O82" i="8"/>
  <c r="O83" i="8"/>
  <c r="O84" i="8"/>
  <c r="O81" i="8"/>
  <c r="O86" i="8"/>
  <c r="O59" i="8"/>
  <c r="O57" i="8"/>
  <c r="O62" i="8"/>
  <c r="O61" i="8"/>
  <c r="O13" i="8"/>
  <c r="O14" i="8"/>
  <c r="O11" i="8"/>
  <c r="O12" i="8"/>
  <c r="O108" i="7"/>
  <c r="O110" i="7"/>
  <c r="O109" i="7"/>
  <c r="O106" i="7"/>
  <c r="O107" i="7"/>
  <c r="O37" i="7"/>
  <c r="O35" i="7"/>
  <c r="O11" i="7"/>
  <c r="T11" i="7" s="1"/>
  <c r="O13" i="7"/>
  <c r="O12" i="7"/>
  <c r="O14" i="7"/>
  <c r="O9" i="7"/>
  <c r="O10" i="7"/>
  <c r="AI21" i="15"/>
  <c r="AG34" i="15"/>
  <c r="AG30" i="15"/>
  <c r="AG28" i="15"/>
  <c r="AG33" i="15"/>
  <c r="AG32" i="15"/>
  <c r="AG29" i="15"/>
  <c r="AG36" i="15"/>
  <c r="AI17" i="15"/>
  <c r="AJ17" i="15" s="1"/>
  <c r="AI26" i="15"/>
  <c r="AI23" i="15"/>
  <c r="AI24" i="15"/>
  <c r="AJ24" i="15" s="1"/>
  <c r="AI19" i="15"/>
  <c r="AJ19" i="15" s="1"/>
  <c r="AI20" i="15"/>
  <c r="AI22" i="15"/>
  <c r="AJ22" i="15" s="1"/>
  <c r="AI18" i="15"/>
  <c r="AJ18" i="15" s="1"/>
  <c r="AI25" i="15"/>
  <c r="AJ25" i="15" s="1"/>
  <c r="AG27" i="15"/>
  <c r="AG31" i="15"/>
  <c r="AG35" i="15"/>
  <c r="S66" i="7" l="1"/>
  <c r="S61" i="7"/>
  <c r="T61" i="7"/>
  <c r="S37" i="7"/>
  <c r="T37" i="7"/>
  <c r="T36" i="7"/>
  <c r="S36" i="7"/>
  <c r="S38" i="7"/>
  <c r="T38" i="7"/>
  <c r="T67" i="7"/>
  <c r="S67" i="7"/>
  <c r="T87" i="7"/>
  <c r="S87" i="7"/>
  <c r="S111" i="7"/>
  <c r="T111" i="7"/>
  <c r="T63" i="7"/>
  <c r="T65" i="7"/>
  <c r="S65" i="7"/>
  <c r="T64" i="7"/>
  <c r="S64" i="7"/>
  <c r="S60" i="7"/>
  <c r="S63" i="9"/>
  <c r="T65" i="9"/>
  <c r="S65" i="9"/>
  <c r="T64" i="9"/>
  <c r="S64" i="9"/>
  <c r="T41" i="9"/>
  <c r="S41" i="9"/>
  <c r="S62" i="7"/>
  <c r="S57" i="7"/>
  <c r="T9" i="8"/>
  <c r="S85" i="8"/>
  <c r="S36" i="9"/>
  <c r="S105" i="8"/>
  <c r="S34" i="8"/>
  <c r="T110" i="9"/>
  <c r="S58" i="9"/>
  <c r="S9" i="9"/>
  <c r="T10" i="9"/>
  <c r="S107" i="8"/>
  <c r="S59" i="7"/>
  <c r="S58" i="7"/>
  <c r="S61" i="9"/>
  <c r="T39" i="9"/>
  <c r="T40" i="9"/>
  <c r="S40" i="9"/>
  <c r="S106" i="8"/>
  <c r="S38" i="9"/>
  <c r="S37" i="9"/>
  <c r="S58" i="8"/>
  <c r="T82" i="7"/>
  <c r="T37" i="8"/>
  <c r="T34" i="7"/>
  <c r="S36" i="8"/>
  <c r="S110" i="8"/>
  <c r="S86" i="7"/>
  <c r="S105" i="7"/>
  <c r="S60" i="8"/>
  <c r="S12" i="9"/>
  <c r="S13" i="9"/>
  <c r="T35" i="8"/>
  <c r="S105" i="9"/>
  <c r="S57" i="9"/>
  <c r="S85" i="9"/>
  <c r="T33" i="7"/>
  <c r="S14" i="9"/>
  <c r="T11" i="9"/>
  <c r="T81" i="7"/>
  <c r="T81" i="9"/>
  <c r="S33" i="9"/>
  <c r="S60" i="9"/>
  <c r="S82" i="9"/>
  <c r="T83" i="7"/>
  <c r="S10" i="8"/>
  <c r="S33" i="8"/>
  <c r="S85" i="7"/>
  <c r="S35" i="9"/>
  <c r="T35" i="9"/>
  <c r="D12" i="15"/>
  <c r="S34" i="9"/>
  <c r="T34" i="9"/>
  <c r="S86" i="9"/>
  <c r="T62" i="9"/>
  <c r="S62" i="9"/>
  <c r="S84" i="7"/>
  <c r="T84" i="7"/>
  <c r="T38" i="8"/>
  <c r="D14" i="15" s="1"/>
  <c r="S38" i="8"/>
  <c r="S59" i="9"/>
  <c r="T59" i="9"/>
  <c r="AF23" i="15"/>
  <c r="AJ23" i="15"/>
  <c r="AF20" i="15"/>
  <c r="AJ20" i="15"/>
  <c r="AF26" i="15"/>
  <c r="AJ26" i="15"/>
  <c r="AF21" i="15"/>
  <c r="AJ21" i="15"/>
  <c r="S108" i="9"/>
  <c r="T108" i="9"/>
  <c r="T107" i="9"/>
  <c r="S107" i="9"/>
  <c r="T109" i="9"/>
  <c r="S109" i="9"/>
  <c r="T106" i="9"/>
  <c r="S106" i="9"/>
  <c r="T83" i="9"/>
  <c r="S83" i="9"/>
  <c r="T84" i="9"/>
  <c r="S84" i="9"/>
  <c r="T108" i="8"/>
  <c r="S108" i="8"/>
  <c r="T109" i="8"/>
  <c r="S109" i="8"/>
  <c r="T86" i="8"/>
  <c r="S86" i="8"/>
  <c r="T81" i="8"/>
  <c r="S81" i="8"/>
  <c r="S84" i="8"/>
  <c r="T84" i="8"/>
  <c r="T83" i="8"/>
  <c r="R13" i="15" s="1"/>
  <c r="S83" i="8"/>
  <c r="T82" i="8"/>
  <c r="S82" i="8"/>
  <c r="T61" i="8"/>
  <c r="S61" i="8"/>
  <c r="T57" i="8"/>
  <c r="K12" i="15" s="1"/>
  <c r="S57" i="8"/>
  <c r="T59" i="8"/>
  <c r="S59" i="8"/>
  <c r="T62" i="8"/>
  <c r="S62" i="8"/>
  <c r="T11" i="8"/>
  <c r="C13" i="15" s="1"/>
  <c r="S11" i="8"/>
  <c r="T14" i="8"/>
  <c r="S14" i="8"/>
  <c r="T13" i="8"/>
  <c r="S13" i="8"/>
  <c r="T12" i="8"/>
  <c r="S12" i="8"/>
  <c r="T107" i="7"/>
  <c r="Y13" i="15" s="1"/>
  <c r="S107" i="7"/>
  <c r="T106" i="7"/>
  <c r="S106" i="7"/>
  <c r="T109" i="7"/>
  <c r="S109" i="7"/>
  <c r="T110" i="7"/>
  <c r="Y14" i="15" s="1"/>
  <c r="S110" i="7"/>
  <c r="S108" i="7"/>
  <c r="T108" i="7"/>
  <c r="T35" i="7"/>
  <c r="S35" i="7"/>
  <c r="S11" i="7"/>
  <c r="T9" i="7"/>
  <c r="C8" i="15" s="1"/>
  <c r="S9" i="7"/>
  <c r="T14" i="7"/>
  <c r="S14" i="7"/>
  <c r="T10" i="7"/>
  <c r="S10" i="7"/>
  <c r="T12" i="7"/>
  <c r="S12" i="7"/>
  <c r="T13" i="7"/>
  <c r="S13" i="7"/>
  <c r="K11" i="15"/>
  <c r="K16" i="15"/>
  <c r="K15" i="15"/>
  <c r="Y16" i="15"/>
  <c r="R14" i="15"/>
  <c r="R15" i="15"/>
  <c r="R16" i="15"/>
  <c r="R11" i="15"/>
  <c r="Y15" i="15"/>
  <c r="AG21" i="15"/>
  <c r="AG25" i="15"/>
  <c r="AF25" i="15"/>
  <c r="AG19" i="15"/>
  <c r="AF19" i="15"/>
  <c r="AG24" i="15"/>
  <c r="AF24" i="15"/>
  <c r="AG18" i="15"/>
  <c r="AF18" i="15"/>
  <c r="AG22" i="15"/>
  <c r="AF22" i="15"/>
  <c r="AG17" i="15"/>
  <c r="AF17" i="15"/>
  <c r="AG26" i="15"/>
  <c r="AG20" i="15"/>
  <c r="AG23" i="15"/>
  <c r="D11" i="15" l="1"/>
  <c r="D13" i="15"/>
  <c r="K13" i="15"/>
  <c r="R12" i="15"/>
  <c r="K14" i="15"/>
  <c r="Y11" i="15"/>
  <c r="C14" i="15"/>
  <c r="Y12" i="15"/>
  <c r="AP22" i="15"/>
  <c r="AP23" i="15"/>
  <c r="AO18" i="15"/>
  <c r="AO32" i="15"/>
  <c r="AP19" i="15"/>
  <c r="AO25" i="15"/>
  <c r="AP24" i="15"/>
  <c r="AO20" i="15"/>
  <c r="AP34" i="15"/>
  <c r="AP36" i="15"/>
  <c r="AO17" i="15"/>
  <c r="AP31" i="15"/>
  <c r="AO31" i="15"/>
  <c r="AP30" i="15"/>
  <c r="AO30" i="15"/>
  <c r="AP29" i="15"/>
  <c r="AO29" i="15"/>
  <c r="AO35" i="15"/>
  <c r="AP35" i="15"/>
  <c r="AP21" i="15"/>
  <c r="AO21" i="15"/>
  <c r="AI9" i="15" l="1"/>
  <c r="AI7" i="15"/>
  <c r="AI10" i="15"/>
  <c r="AI8" i="15"/>
  <c r="AO23" i="15"/>
  <c r="AP20" i="15"/>
  <c r="AO19" i="15"/>
  <c r="AP25" i="15"/>
  <c r="AO22" i="15"/>
  <c r="AP17" i="15"/>
  <c r="AP18" i="15"/>
  <c r="AO24" i="15"/>
  <c r="AO36" i="15"/>
  <c r="AO34" i="15"/>
  <c r="AP32" i="15"/>
  <c r="AP28" i="15"/>
  <c r="AO28" i="15"/>
  <c r="AO27" i="15"/>
  <c r="AP27" i="15"/>
  <c r="AP33" i="15"/>
  <c r="AO33" i="15"/>
  <c r="AO26" i="15"/>
  <c r="AP26" i="15"/>
  <c r="AI11" i="15" l="1"/>
  <c r="AI12" i="15" l="1"/>
  <c r="AF12" i="15" s="1"/>
  <c r="AI15" i="15"/>
  <c r="AG15" i="15" s="1"/>
  <c r="AG7" i="15"/>
  <c r="AI13" i="15"/>
  <c r="AF13" i="15" s="1"/>
  <c r="AG8" i="15"/>
  <c r="AF9" i="15"/>
  <c r="AI16" i="15"/>
  <c r="AF11" i="15"/>
  <c r="AG11" i="15"/>
  <c r="AF10" i="15"/>
  <c r="AG10" i="15"/>
  <c r="AI14" i="15"/>
  <c r="AG12" i="15" l="1"/>
  <c r="AF15" i="15"/>
  <c r="AF7" i="15"/>
  <c r="AF8" i="15"/>
  <c r="AG13" i="15"/>
  <c r="AG9" i="15"/>
  <c r="AF14" i="15"/>
  <c r="AG14" i="15"/>
  <c r="AF16" i="15"/>
  <c r="AG16" i="15"/>
  <c r="AJ10" i="15" l="1"/>
  <c r="AP10" i="15" s="1"/>
  <c r="AJ9" i="15"/>
  <c r="AJ16" i="15"/>
  <c r="AP16" i="15" s="1"/>
  <c r="AJ8" i="15"/>
  <c r="AJ15" i="15"/>
  <c r="AJ14" i="15"/>
  <c r="AP14" i="15" s="1"/>
  <c r="AJ13" i="15"/>
  <c r="AJ12" i="15"/>
  <c r="AJ11" i="15"/>
  <c r="AJ7" i="15"/>
  <c r="AP7" i="15" s="1"/>
  <c r="AO16" i="15" l="1"/>
  <c r="AO10" i="15"/>
  <c r="AO14" i="15"/>
  <c r="AO13" i="15"/>
  <c r="AP13" i="15"/>
  <c r="AP12" i="15"/>
  <c r="AO12" i="15"/>
  <c r="AO11" i="15"/>
  <c r="AP11" i="15"/>
  <c r="AP8" i="15"/>
  <c r="AO8" i="15"/>
  <c r="AP15" i="15"/>
  <c r="AO15" i="15"/>
  <c r="AP9" i="15"/>
  <c r="AO9" i="15"/>
  <c r="AO7" i="15" l="1"/>
  <c r="AM7" i="15" l="1"/>
  <c r="AN7" i="15" s="1"/>
  <c r="AM14" i="15"/>
  <c r="AN14" i="15" s="1"/>
  <c r="AM16" i="15"/>
  <c r="AN16" i="15" s="1"/>
  <c r="AM10" i="15"/>
  <c r="AN10" i="15" s="1"/>
  <c r="AM13" i="15"/>
  <c r="AN13" i="15" s="1"/>
  <c r="AM15" i="15"/>
  <c r="AN15" i="15" s="1"/>
  <c r="AM8" i="15"/>
  <c r="AN8" i="15" s="1"/>
  <c r="AM11" i="15"/>
  <c r="AN11" i="15" s="1"/>
  <c r="AM9" i="15"/>
  <c r="AN9" i="15" s="1"/>
  <c r="AM12" i="15"/>
  <c r="AN12" i="15" s="1"/>
</calcChain>
</file>

<file path=xl/sharedStrings.xml><?xml version="1.0" encoding="utf-8"?>
<sst xmlns="http://schemas.openxmlformats.org/spreadsheetml/2006/main" count="688" uniqueCount="151">
  <si>
    <t>NOME</t>
  </si>
  <si>
    <t>ESCOLA</t>
  </si>
  <si>
    <t>NOTA</t>
  </si>
  <si>
    <t>PONTUAÇÃO</t>
  </si>
  <si>
    <t>TOTAL</t>
  </si>
  <si>
    <t>CLASSIFICAÇÃO</t>
  </si>
  <si>
    <t>SUB-09</t>
  </si>
  <si>
    <t>SUB-15</t>
  </si>
  <si>
    <t>FEM</t>
  </si>
  <si>
    <t>PONTUAÇÃO ESCOLA:</t>
  </si>
  <si>
    <t>SIM</t>
  </si>
  <si>
    <t>CLASSIFICAÇÃO FINAL</t>
  </si>
  <si>
    <t>NOMES</t>
  </si>
  <si>
    <t>FILIAL / TURMA</t>
  </si>
  <si>
    <t>TEMPO</t>
  </si>
  <si>
    <t>PONTUAÇÃO ALUNO</t>
  </si>
  <si>
    <t>PONTUAÇÃO ESCOLA</t>
  </si>
  <si>
    <t>ESCOLAS PARTICIPANTES</t>
  </si>
  <si>
    <t>ALUNOS PARTICIPANTES</t>
  </si>
  <si>
    <t>NÃO</t>
  </si>
  <si>
    <t>SUB 11 FEMININO</t>
  </si>
  <si>
    <t>SUB 15 FEMININO</t>
  </si>
  <si>
    <t>CLASSIFICAÇÃO GERAL</t>
  </si>
  <si>
    <t>SUB 07 FEMININO</t>
  </si>
  <si>
    <t xml:space="preserve">ESTILO </t>
  </si>
  <si>
    <t>SUB 14 FEMININO</t>
  </si>
  <si>
    <t>SUB 18 FEMININO</t>
  </si>
  <si>
    <t xml:space="preserve">B A N D A </t>
  </si>
  <si>
    <t>I N S T R U M E N T O</t>
  </si>
  <si>
    <t xml:space="preserve">C A N T O </t>
  </si>
  <si>
    <t>SUB-10</t>
  </si>
  <si>
    <t>SUB-12</t>
  </si>
  <si>
    <t>SUB 10 MISTO</t>
  </si>
  <si>
    <t>SUB 07 MISTO</t>
  </si>
  <si>
    <t>SUB 12 MISTO</t>
  </si>
  <si>
    <t>SUB 15 MISTO</t>
  </si>
  <si>
    <t>SUB 18 MISTO</t>
  </si>
  <si>
    <t>SUB 10 FEMININO</t>
  </si>
  <si>
    <t>SUB 12 FEMININO</t>
  </si>
  <si>
    <t>SUB-18</t>
  </si>
  <si>
    <t>COLOCAÇÃO SUB 10</t>
  </si>
  <si>
    <t>PONTUAÇÃO ESCOLAS SUB 10</t>
  </si>
  <si>
    <t>MASC</t>
  </si>
  <si>
    <t>COLOCAÇÃO SUB 12</t>
  </si>
  <si>
    <t>PONTUAÇÃO ESCOLAS SUB 12</t>
  </si>
  <si>
    <t>COLOCAÇÃO SUB 15</t>
  </si>
  <si>
    <t>PONTUAÇÃO ESCOLAS SUB 15</t>
  </si>
  <si>
    <t>COLOCAÇÃO SUB 18</t>
  </si>
  <si>
    <t>PONTUAÇÃO ESCOLAS SUB 18</t>
  </si>
  <si>
    <t>GERAL SUB 10</t>
  </si>
  <si>
    <t>GERAL SUB 12</t>
  </si>
  <si>
    <t>GERAL SUB 15</t>
  </si>
  <si>
    <t>GERAL SUB 18</t>
  </si>
  <si>
    <t>SUB 07 MASC</t>
  </si>
  <si>
    <t>SUB 10 MASCULINO</t>
  </si>
  <si>
    <t>SUB 12 MASCULINO</t>
  </si>
  <si>
    <t>SUB 15 MASCULINO</t>
  </si>
  <si>
    <t>SUB 18 MASCULINO</t>
  </si>
  <si>
    <t>ANTONELLA FONTANA PANONKO BIZAN DA SILVEIRA</t>
  </si>
  <si>
    <t>LICEU JARDIM</t>
  </si>
  <si>
    <t>CORAL</t>
  </si>
  <si>
    <t>SUB 10</t>
  </si>
  <si>
    <t>ARTHUR VIOTTO MARTINS</t>
  </si>
  <si>
    <t>ELISA TIAGO BONEQUINI</t>
  </si>
  <si>
    <t>GABRIELA MARTINEZ GANZERLA</t>
  </si>
  <si>
    <t>JULIA DO NASCIMENTO ANTONIO</t>
  </si>
  <si>
    <t>LAURA GONÇALVES FERNANDES</t>
  </si>
  <si>
    <t>LAVÍNIA MORGADO</t>
  </si>
  <si>
    <t>LUÍSA VIEIRA GUAZZELLI VINCI</t>
  </si>
  <si>
    <t>MANUELA SANTANA SILVA NAVARRO</t>
  </si>
  <si>
    <t>MARIA LUIZA MONTINI CANGANE</t>
  </si>
  <si>
    <t>NICOLE ANDRIASSA</t>
  </si>
  <si>
    <t>PAOLA LEME CARMINITTI</t>
  </si>
  <si>
    <t>SOFIA ROMEIRO BUENO</t>
  </si>
  <si>
    <t>SOPHIA GRELUK CLASEN</t>
  </si>
  <si>
    <t>PÉROLA FACHINI</t>
  </si>
  <si>
    <t>CANTO</t>
  </si>
  <si>
    <t>MANUELA ZARBINATTI SORIANO AVELINO</t>
  </si>
  <si>
    <t>ARBOS SCS</t>
  </si>
  <si>
    <t>MEL MAIA NASCIMENTO</t>
  </si>
  <si>
    <t>VICENTE SACHETA DA COSTA</t>
  </si>
  <si>
    <t>CARLOS RODRIGUES DAS DORES</t>
  </si>
  <si>
    <t>LUÍS OTÁVIO DE FREITAS EIRAS MIRANDA</t>
  </si>
  <si>
    <t>MIGUEL VASCONCELLOS STANGUINI</t>
  </si>
  <si>
    <t>ARTHUR DANTAS</t>
  </si>
  <si>
    <t>ARBOS SBC</t>
  </si>
  <si>
    <t>ANA LUÍSA PELEGRINO E SILVA</t>
  </si>
  <si>
    <t>SUB 12</t>
  </si>
  <si>
    <t>JULIA VIEIRA</t>
  </si>
  <si>
    <t>LAIS ASSIS SAAR</t>
  </si>
  <si>
    <t>LUIZA MOURA GUIMARÃES</t>
  </si>
  <si>
    <t>MANUELA CAVALARI CORETE</t>
  </si>
  <si>
    <t>MANUELA D'ATTÍLIO BORGES</t>
  </si>
  <si>
    <t>MARIA ALICE MOREIRA DOS SANTOS</t>
  </si>
  <si>
    <t>MARIA IZABEL RODRIGUES PIROLA</t>
  </si>
  <si>
    <t>MARIANA DA CUNHA PRIETE</t>
  </si>
  <si>
    <t>NINA FANANI REGIOLLI</t>
  </si>
  <si>
    <t>REBECCA ARAYA TELLINI</t>
  </si>
  <si>
    <t>SOFIA BITTENCOURT OCAÑA</t>
  </si>
  <si>
    <t>GABRIELLA REIS FABBRI</t>
  </si>
  <si>
    <t>NATÁLIA PAIVA BRANCALHÃO</t>
  </si>
  <si>
    <t>FERNANDA SOUSA SILVA</t>
  </si>
  <si>
    <t>ARBOS S.A</t>
  </si>
  <si>
    <t>ESTELA MARTINEZ KHOURI HANNA</t>
  </si>
  <si>
    <t>ISABEL BREDA</t>
  </si>
  <si>
    <t>JÚLIA AYA GIANNOTTI UCHIDA</t>
  </si>
  <si>
    <t>AMABILE RIBEIRO BUCCI</t>
  </si>
  <si>
    <t>LORENA VICENTAINER</t>
  </si>
  <si>
    <t>MARCELA CAMACHO SABOYA DE ALBUQUERQUE</t>
  </si>
  <si>
    <t>ALICE PEREIRA STEFANI</t>
  </si>
  <si>
    <t>VITORIA SPOSITO DE CAMARGO</t>
  </si>
  <si>
    <t>LORENZO VICARIA GAETA</t>
  </si>
  <si>
    <t>GABRIEL VASCONCELLOS STANGUINI</t>
  </si>
  <si>
    <t>ISABELA LANTIN DOS SANTOS</t>
  </si>
  <si>
    <t>MADRIGAL</t>
  </si>
  <si>
    <t>SUB 15</t>
  </si>
  <si>
    <t>MICHEL FARFEL UGADIN</t>
  </si>
  <si>
    <t>RAFAELA PONTES ARAÚJO</t>
  </si>
  <si>
    <t>SOPHIA DE ANDRADE E SILVA</t>
  </si>
  <si>
    <t>MARIA CLARA FERRUCCI SILVA</t>
  </si>
  <si>
    <t>CLARA HILARIO CONTRIGIANI</t>
  </si>
  <si>
    <t>ANA LUISA AZZI DE SOUZA</t>
  </si>
  <si>
    <t>JÚLIA VALENTE NUNES</t>
  </si>
  <si>
    <t>ALICE CARMO PEIXOTO</t>
  </si>
  <si>
    <t>GABRIELA MOYA</t>
  </si>
  <si>
    <t>MANUELA BENJAMIN MARCONDES PEREIRA</t>
  </si>
  <si>
    <t>YASMIN ALVAREZ</t>
  </si>
  <si>
    <t>BÁRBHARA MAYURI CORREIA NAKAMURA</t>
  </si>
  <si>
    <t>SUB 18</t>
  </si>
  <si>
    <t>GABRIELA GATTI FERRITE</t>
  </si>
  <si>
    <t>NATHÁLIA SOARES MANSI</t>
  </si>
  <si>
    <t>GIOVANNA MELLO</t>
  </si>
  <si>
    <t>ISABELLA MESSA</t>
  </si>
  <si>
    <t>CLARA RISKALLHAH</t>
  </si>
  <si>
    <t>VALENTINA FERRANTE</t>
  </si>
  <si>
    <t>THOR RIBEIRO DE CASTRO</t>
  </si>
  <si>
    <t>MURILO DA SILVA BANIN</t>
  </si>
  <si>
    <t>ANDRÉ AKYO SHIOZUKA FUKUMOTO</t>
  </si>
  <si>
    <t>ELOY FERNANDES GIMENES</t>
  </si>
  <si>
    <t>MELISSA DINIZ HEISNEBERG</t>
  </si>
  <si>
    <t>PEDRO PINHEIRO DE AQUINO</t>
  </si>
  <si>
    <t>LICEU JARDIM 10</t>
  </si>
  <si>
    <t>LICEU JARDIM 12</t>
  </si>
  <si>
    <t xml:space="preserve">SUB 12 </t>
  </si>
  <si>
    <t>LICEU JARDIM 15 - MADRIGAL</t>
  </si>
  <si>
    <t>YASMIN MEILI ZHENG</t>
  </si>
  <si>
    <t>KATARINA DIAS + GABRIELA MOYA</t>
  </si>
  <si>
    <t>1º</t>
  </si>
  <si>
    <t>2º</t>
  </si>
  <si>
    <t>3º</t>
  </si>
  <si>
    <t>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</si>
</sst>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b/>
      <sz val="11"/>
      <color theme="0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theme="0"/>
      <name val="Century Gothic"/>
      <family val="2"/>
    </font>
    <font>
      <b/>
      <sz val="11"/>
      <color rgb="FFFF0066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name val="Century Gothic"/>
      <family val="2"/>
    </font>
    <font>
      <sz val="11"/>
      <color rgb="FFFF0000"/>
      <name val="Century Gothic"/>
      <family val="2"/>
    </font>
    <font>
      <sz val="11"/>
      <name val="Century Gothic"/>
      <family val="2"/>
    </font>
  </fonts>
  <fills count="17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0066"/>
        <bgColor indexed="64"/>
      </patternFill>
    </fill>
    <fill>
      <patternFill patternType="solid">
        <fgColor rgb="FF1BA94A"/>
        <bgColor indexed="64"/>
      </patternFill>
    </fill>
    <fill>
      <patternFill patternType="solid">
        <fgColor theme="7" tint="0.39997558519241921"/>
        <bgColor auto="1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B219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hidden="1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9" borderId="3" xfId="0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2" fontId="5" fillId="6" borderId="3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12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right" vertical="center"/>
      <protection hidden="1"/>
    </xf>
    <xf numFmtId="0" fontId="2" fillId="7" borderId="2" xfId="0" applyFont="1" applyFill="1" applyBorder="1" applyAlignment="1" applyProtection="1">
      <alignment horizontal="left" vertical="center"/>
      <protection hidden="1"/>
    </xf>
    <xf numFmtId="0" fontId="2" fillId="7" borderId="2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15" fillId="11" borderId="3" xfId="0" applyFont="1" applyFill="1" applyBorder="1" applyAlignment="1">
      <alignment horizontal="center" vertical="center"/>
    </xf>
    <xf numFmtId="164" fontId="1" fillId="13" borderId="3" xfId="0" applyNumberFormat="1" applyFont="1" applyFill="1" applyBorder="1" applyAlignment="1" applyProtection="1">
      <alignment horizontal="center" vertical="center"/>
      <protection hidden="1"/>
    </xf>
    <xf numFmtId="3" fontId="2" fillId="12" borderId="3" xfId="0" applyNumberFormat="1" applyFont="1" applyFill="1" applyBorder="1" applyAlignment="1" applyProtection="1">
      <alignment horizontal="center" vertical="center"/>
      <protection hidden="1"/>
    </xf>
    <xf numFmtId="3" fontId="2" fillId="7" borderId="3" xfId="0" applyNumberFormat="1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5" fillId="7" borderId="5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4" fillId="14" borderId="3" xfId="0" applyFont="1" applyFill="1" applyBorder="1" applyAlignment="1">
      <alignment horizontal="center" vertical="center" wrapText="1"/>
    </xf>
    <xf numFmtId="164" fontId="1" fillId="13" borderId="0" xfId="0" applyNumberFormat="1" applyFont="1" applyFill="1" applyAlignment="1" applyProtection="1">
      <alignment horizontal="center" vertical="center"/>
      <protection hidden="1"/>
    </xf>
    <xf numFmtId="0" fontId="0" fillId="15" borderId="3" xfId="0" applyFill="1" applyBorder="1" applyAlignment="1">
      <alignment horizontal="center"/>
    </xf>
    <xf numFmtId="164" fontId="16" fillId="13" borderId="3" xfId="0" applyNumberFormat="1" applyFont="1" applyFill="1" applyBorder="1" applyAlignment="1" applyProtection="1">
      <alignment horizontal="center" vertical="center"/>
      <protection hidden="1"/>
    </xf>
    <xf numFmtId="0" fontId="4" fillId="16" borderId="5" xfId="0" applyFont="1" applyFill="1" applyBorder="1" applyAlignment="1">
      <alignment horizontal="center" vertical="center" wrapText="1"/>
    </xf>
    <xf numFmtId="164" fontId="17" fillId="13" borderId="3" xfId="0" applyNumberFormat="1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/>
    </xf>
    <xf numFmtId="0" fontId="15" fillId="11" borderId="12" xfId="0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1303248</xdr:colOff>
      <xdr:row>1</xdr:row>
      <xdr:rowOff>201707</xdr:rowOff>
    </xdr:from>
    <xdr:ext cx="1061193" cy="1068128"/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895" y="280148"/>
          <a:ext cx="1061193" cy="10681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17364</xdr:colOff>
      <xdr:row>1</xdr:row>
      <xdr:rowOff>28575</xdr:rowOff>
    </xdr:from>
    <xdr:ext cx="9963150" cy="1410194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549893" y="107016"/>
          <a:ext cx="9963150" cy="141019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3</xdr:col>
      <xdr:colOff>1017826</xdr:colOff>
      <xdr:row>1</xdr:row>
      <xdr:rowOff>728383</xdr:rowOff>
    </xdr:from>
    <xdr:ext cx="4787529" cy="624595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309679" y="806824"/>
          <a:ext cx="4787529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A N T O   F E M I N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I N O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1303248</xdr:colOff>
      <xdr:row>1</xdr:row>
      <xdr:rowOff>201707</xdr:rowOff>
    </xdr:from>
    <xdr:ext cx="1061193" cy="1068128"/>
    <xdr:pic>
      <xdr:nvPicPr>
        <xdr:cNvPr id="2" name="Imagem 1">
          <a:extLst>
            <a:ext uri="{FF2B5EF4-FFF2-40B4-BE49-F238E27FC236}">
              <a16:creationId xmlns:a16="http://schemas.microsoft.com/office/drawing/2014/main" id="{3FDFA3F8-D8C6-43BB-B79E-C10428AD4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973" y="277907"/>
          <a:ext cx="1061193" cy="10681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17364</xdr:colOff>
      <xdr:row>1</xdr:row>
      <xdr:rowOff>28575</xdr:rowOff>
    </xdr:from>
    <xdr:ext cx="9963150" cy="1410194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8A20154-D3D5-4A91-8CE7-AA21A7A6176E}"/>
            </a:ext>
          </a:extLst>
        </xdr:cNvPr>
        <xdr:cNvSpPr/>
      </xdr:nvSpPr>
      <xdr:spPr>
        <a:xfrm>
          <a:off x="2551014" y="104775"/>
          <a:ext cx="9963150" cy="141019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3</xdr:col>
      <xdr:colOff>850994</xdr:colOff>
      <xdr:row>1</xdr:row>
      <xdr:rowOff>728383</xdr:rowOff>
    </xdr:from>
    <xdr:ext cx="5131276" cy="62459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2669D53-D268-4F78-A2B0-E7F8FC741F9C}"/>
            </a:ext>
          </a:extLst>
        </xdr:cNvPr>
        <xdr:cNvSpPr/>
      </xdr:nvSpPr>
      <xdr:spPr>
        <a:xfrm>
          <a:off x="4603844" y="804583"/>
          <a:ext cx="5131276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A N T O   M A S C U L I N 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1322294</xdr:colOff>
      <xdr:row>1</xdr:row>
      <xdr:rowOff>209306</xdr:rowOff>
    </xdr:from>
    <xdr:ext cx="1098175" cy="1105352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941" y="287747"/>
          <a:ext cx="1098175" cy="11053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107018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639547" y="107016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14</xdr:col>
      <xdr:colOff>290973</xdr:colOff>
      <xdr:row>1</xdr:row>
      <xdr:rowOff>762001</xdr:rowOff>
    </xdr:from>
    <xdr:ext cx="1870961" cy="624595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555061" y="840442"/>
          <a:ext cx="1870961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C O R A L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1176618</xdr:colOff>
      <xdr:row>1</xdr:row>
      <xdr:rowOff>164481</xdr:rowOff>
    </xdr:from>
    <xdr:ext cx="1098176" cy="1105353"/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265" y="242922"/>
          <a:ext cx="1098176" cy="110535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2359401</xdr:colOff>
      <xdr:row>1</xdr:row>
      <xdr:rowOff>28575</xdr:rowOff>
    </xdr:from>
    <xdr:ext cx="9963150" cy="778739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449048" y="107016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4</xdr:col>
      <xdr:colOff>368449</xdr:colOff>
      <xdr:row>1</xdr:row>
      <xdr:rowOff>717178</xdr:rowOff>
    </xdr:from>
    <xdr:ext cx="3859006" cy="624595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209390" y="795619"/>
          <a:ext cx="3859006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I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N S T R U M E N T O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274547</xdr:colOff>
      <xdr:row>1</xdr:row>
      <xdr:rowOff>21430</xdr:rowOff>
    </xdr:from>
    <xdr:ext cx="8315324" cy="1159163"/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2000253" y="111077"/>
          <a:ext cx="8315324" cy="11591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986118</xdr:colOff>
      <xdr:row>1</xdr:row>
      <xdr:rowOff>156883</xdr:rowOff>
    </xdr:from>
    <xdr:ext cx="1007689" cy="1060891"/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65" y="246530"/>
          <a:ext cx="1007689" cy="106089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950820</xdr:colOff>
      <xdr:row>1</xdr:row>
      <xdr:rowOff>628090</xdr:rowOff>
    </xdr:from>
    <xdr:ext cx="6058859" cy="595484"/>
    <xdr:sp macro="" textlink="">
      <xdr:nvSpPr>
        <xdr:cNvPr id="35" name="Retângulo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2676526" y="717737"/>
          <a:ext cx="6058859" cy="59548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latin typeface="Century Gothic" panose="020B0502020202020204" pitchFamily="34" charset="0"/>
            </a:rPr>
            <a:t>C</a:t>
          </a:r>
          <a:r>
            <a:rPr lang="pt-BR" sz="3200" b="1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latin typeface="Century Gothic" panose="020B0502020202020204" pitchFamily="34" charset="0"/>
            </a:rPr>
            <a:t> A N T O  / C O R A L </a:t>
          </a:r>
          <a:endParaRPr lang="pt-BR" sz="32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2</xdr:col>
      <xdr:colOff>0</xdr:colOff>
      <xdr:row>2</xdr:row>
      <xdr:rowOff>285750</xdr:rowOff>
    </xdr:from>
    <xdr:ext cx="9086849" cy="438262"/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725706" y="1204632"/>
          <a:ext cx="9086849" cy="4382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2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6" name="AutoShape 1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8" name="AutoShape 1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9" name="AutoShape 1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0" name="AutoShape 1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1" name="AutoShape 1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2" name="AutoShape 1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3" name="AutoShape 1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4" name="AutoShape 1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5" name="AutoShape 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6" name="AutoShape 1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800100</xdr:colOff>
      <xdr:row>2</xdr:row>
      <xdr:rowOff>9525</xdr:rowOff>
    </xdr:from>
    <xdr:ext cx="297657" cy="323850"/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76250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29" name="AutoShape 1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0" name="AutoShape 1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1" name="AutoShape 1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2" name="AutoShape 1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3" name="AutoShape 1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4" name="AutoShape 1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5" name="AutoShape 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6" name="AutoShape 1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7" name="AutoShape 1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8" name="AutoShape 1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0" name="AutoShape 1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1" name="AutoShape 1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2" name="AutoShape 1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3" name="AutoShape 1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4" name="AutoShape 1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5" name="AutoShape 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6" name="AutoShape 1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7" name="AutoShape 1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8" name="AutoShape 1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49" name="AutoShape 1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0" name="AutoShape 1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1" name="AutoShape 1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2" name="AutoShape 1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3" name="AutoShape 1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4" name="AutoShape 1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5" name="AutoShape 1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6" name="AutoShape 1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</xdr:row>
      <xdr:rowOff>0</xdr:rowOff>
    </xdr:from>
    <xdr:ext cx="297657" cy="323850"/>
    <xdr:sp macro="" textlink="">
      <xdr:nvSpPr>
        <xdr:cNvPr id="257" name="AutoShape 1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58" name="AutoShape 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0" name="AutoShape 1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1" name="AutoShape 1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2" name="AutoShape 1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3" name="AutoShape 1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4" name="AutoShape 1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5" name="AutoShape 1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6" name="AutoShape 1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7" name="AutoShape 1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8" name="AutoShape 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69" name="AutoShape 1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0" name="AutoShape 1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1" name="AutoShape 1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2" name="AutoShape 1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3" name="AutoShape 1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4" name="AutoShape 1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5" name="AutoShape 1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6" name="AutoShape 1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7" name="AutoShape 1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8" name="AutoShape 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79" name="AutoShape 1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0" name="AutoShape 1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1" name="AutoShape 1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2" name="AutoShape 1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3" name="AutoShape 1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4" name="AutoShape 1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5" name="AutoShape 1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286" name="AutoShape 1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87" name="AutoShape 1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88" name="AutoShape 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89" name="AutoShape 1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0" name="AutoShape 1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1" name="AutoShape 1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2" name="AutoShape 1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3" name="AutoShape 1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4" name="AutoShape 1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5" name="AutoShape 1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6" name="AutoShape 1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7" name="AutoShape 1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8" name="AutoShape 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299" name="AutoShape 1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0" name="AutoShape 1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1" name="AutoShape 1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2" name="AutoShape 1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3" name="AutoShape 1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4" name="AutoShape 1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5" name="AutoShape 1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6" name="AutoShape 1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7" name="AutoShape 1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8" name="AutoShape 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09" name="AutoShape 1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0" name="AutoShape 1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1" name="AutoShape 1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2" name="AutoShape 1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3" name="AutoShape 1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4" name="AutoShape 1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297657" cy="323850"/>
    <xdr:sp macro="" textlink="">
      <xdr:nvSpPr>
        <xdr:cNvPr id="315" name="AutoShape 1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9029700" y="46672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showGridLines="0" topLeftCell="C101" zoomScale="95" zoomScaleNormal="95" workbookViewId="0">
      <selection activeCell="P114" sqref="P114"/>
    </sheetView>
  </sheetViews>
  <sheetFormatPr defaultRowHeight="14.25" x14ac:dyDescent="0.25"/>
  <cols>
    <col min="1" max="1" width="1.28515625" style="5" customWidth="1"/>
    <col min="2" max="2" width="47" style="2" bestFit="1" customWidth="1"/>
    <col min="3" max="5" width="16" style="2" customWidth="1"/>
    <col min="6" max="6" width="6.2851562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49.42578125" style="2" bestFit="1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s="1" customFormat="1" ht="60.75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74"/>
      <c r="E5" s="75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71" t="s">
        <v>29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65" t="s">
        <v>33</v>
      </c>
      <c r="C7" s="66"/>
      <c r="E7" s="34" t="s">
        <v>9</v>
      </c>
      <c r="F7" s="35" t="s">
        <v>10</v>
      </c>
      <c r="G7" s="11"/>
      <c r="H7" s="12"/>
      <c r="I7" s="12"/>
      <c r="J7" s="12"/>
      <c r="K7" s="13"/>
      <c r="L7" s="12"/>
      <c r="M7" s="14"/>
      <c r="N7" s="50"/>
      <c r="O7" s="67" t="s">
        <v>11</v>
      </c>
      <c r="P7" s="68"/>
      <c r="Q7" s="68"/>
      <c r="R7" s="68"/>
      <c r="S7" s="68"/>
      <c r="T7" s="69"/>
    </row>
    <row r="8" spans="1:20" s="15" customFormat="1" ht="28.5" customHeight="1" x14ac:dyDescent="0.25">
      <c r="B8" s="16" t="s">
        <v>12</v>
      </c>
      <c r="C8" s="16" t="s">
        <v>1</v>
      </c>
      <c r="D8" s="16" t="s">
        <v>13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5</v>
      </c>
      <c r="P8" s="27" t="s">
        <v>12</v>
      </c>
      <c r="Q8" s="27" t="s">
        <v>1</v>
      </c>
      <c r="R8" s="27" t="s">
        <v>2</v>
      </c>
      <c r="S8" s="49" t="s">
        <v>15</v>
      </c>
      <c r="T8" s="49" t="s">
        <v>16</v>
      </c>
    </row>
    <row r="9" spans="1:20" s="5" customFormat="1" ht="18.75" customHeight="1" x14ac:dyDescent="0.25">
      <c r="B9" s="21"/>
      <c r="C9" s="21" t="str">
        <f>IF(B9="","",VLOOKUP(B9,LISTAS!$F$5:$I$204,2,0))</f>
        <v/>
      </c>
      <c r="D9" s="21" t="str">
        <f>IF(B9="","",VLOOKUP(B9,LISTAS!$F$5:$I$207,4,0))</f>
        <v/>
      </c>
      <c r="E9" s="36"/>
      <c r="G9" s="32" t="str">
        <f t="shared" ref="G9:G28" si="0">IF(E9="","",E9+(ROW(E9)/10000))</f>
        <v/>
      </c>
      <c r="H9" s="33" t="str">
        <f t="shared" ref="H9:I15" si="1">IF($K9="","",IF(B9="","",B9))</f>
        <v/>
      </c>
      <c r="I9" s="33" t="str">
        <f t="shared" si="1"/>
        <v/>
      </c>
      <c r="J9" s="32" t="str">
        <f t="shared" ref="J9:J28" si="2">IF($K9="","",E9)</f>
        <v/>
      </c>
      <c r="K9" s="32" t="str">
        <f t="shared" ref="K9:K28" si="3">G9</f>
        <v/>
      </c>
      <c r="L9" s="32" t="str">
        <f>IF(K9="","",LARGE(G9:G28,M9))</f>
        <v/>
      </c>
      <c r="M9" s="51">
        <v>1</v>
      </c>
      <c r="N9" s="22"/>
      <c r="O9" s="52" t="str">
        <f>IF(R9&lt;&gt;"",_xlfn.RANK.EQ(R9,R9:R28,0),"")</f>
        <v/>
      </c>
      <c r="P9" s="23" t="str">
        <f>IF(K9="","",VLOOKUP(L9,G9:J28,2,0))</f>
        <v/>
      </c>
      <c r="Q9" s="23" t="str">
        <f>IF(K9="","",VLOOKUP(P9,LISTAS!$F$5:$G$204,2,0))</f>
        <v/>
      </c>
      <c r="R9" s="37" t="str">
        <f>IF(K9="","",VLOOKUP(L9,G9:J28,4,0))</f>
        <v/>
      </c>
      <c r="S9" s="24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4" t="str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21"/>
      <c r="C10" s="21" t="str">
        <f>IF(B10="","",VLOOKUP(B10,LISTAS!$F$5:$I$204,2,0))</f>
        <v/>
      </c>
      <c r="D10" s="21" t="str">
        <f>IF(B10="","",VLOOKUP(B10,LISTAS!$F$5:$I$207,4,0))</f>
        <v/>
      </c>
      <c r="E10" s="36"/>
      <c r="G10" s="32" t="str">
        <f t="shared" si="0"/>
        <v/>
      </c>
      <c r="H10" s="33" t="str">
        <f t="shared" si="1"/>
        <v/>
      </c>
      <c r="I10" s="33" t="str">
        <f t="shared" si="1"/>
        <v/>
      </c>
      <c r="J10" s="32" t="str">
        <f t="shared" si="2"/>
        <v/>
      </c>
      <c r="K10" s="32" t="str">
        <f t="shared" si="3"/>
        <v/>
      </c>
      <c r="L10" s="32" t="str">
        <f>IF(K10="","",LARGE(G9:G28,M10))</f>
        <v/>
      </c>
      <c r="M10" s="51">
        <v>2</v>
      </c>
      <c r="N10" s="25"/>
      <c r="O10" s="52" t="str">
        <f>IF(R10&lt;&gt;"",_xlfn.RANK.EQ(R10,R9:R28,0),"")</f>
        <v/>
      </c>
      <c r="P10" s="23" t="str">
        <f>IF(K10="","",VLOOKUP(L10,G9:J28,2,0))</f>
        <v/>
      </c>
      <c r="Q10" s="23" t="str">
        <f>IF(K10="","",VLOOKUP(P10,LISTAS!$F$5:$G$204,2,0))</f>
        <v/>
      </c>
      <c r="R10" s="37" t="str">
        <f>IF(K10="","",VLOOKUP(L10,G9:J28,4,0))</f>
        <v/>
      </c>
      <c r="S10" s="24" t="str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4" t="str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/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51">
        <v>3</v>
      </c>
      <c r="N11" s="26"/>
      <c r="O11" s="52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51">
        <v>4</v>
      </c>
      <c r="N12" s="26"/>
      <c r="O12" s="52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51">
        <v>5</v>
      </c>
      <c r="N13" s="26"/>
      <c r="O13" s="52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51">
        <v>6</v>
      </c>
      <c r="N14" s="26"/>
      <c r="O14" s="52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51">
        <v>7</v>
      </c>
      <c r="N15" s="26"/>
      <c r="O15" s="52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51">
        <v>8</v>
      </c>
      <c r="N16" s="26"/>
      <c r="O16" s="52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51">
        <v>9</v>
      </c>
      <c r="N17" s="26"/>
      <c r="O17" s="52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51">
        <v>10</v>
      </c>
      <c r="N18" s="26"/>
      <c r="O18" s="52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51">
        <v>11</v>
      </c>
      <c r="N19" s="26"/>
      <c r="O19" s="52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51">
        <v>12</v>
      </c>
      <c r="N20" s="26"/>
      <c r="O20" s="52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51">
        <v>13</v>
      </c>
      <c r="N21" s="26"/>
      <c r="O21" s="52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51">
        <v>14</v>
      </c>
      <c r="N22" s="26"/>
      <c r="O22" s="52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51">
        <v>15</v>
      </c>
      <c r="N23" s="26"/>
      <c r="O23" s="52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51">
        <v>16</v>
      </c>
      <c r="N24" s="26"/>
      <c r="O24" s="52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51">
        <v>17</v>
      </c>
      <c r="N25" s="26"/>
      <c r="O25" s="52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51">
        <v>18</v>
      </c>
      <c r="N26" s="26"/>
      <c r="O26" s="52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51">
        <v>19</v>
      </c>
      <c r="N27" s="26"/>
      <c r="O27" s="52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51">
        <v>20</v>
      </c>
      <c r="N28" s="26"/>
      <c r="O28" s="52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65" t="s">
        <v>37</v>
      </c>
      <c r="C30" s="66"/>
      <c r="E30" s="34"/>
      <c r="F30" s="35"/>
      <c r="G30" s="11"/>
      <c r="H30" s="12"/>
      <c r="I30" s="12"/>
      <c r="J30" s="12"/>
      <c r="K30" s="13"/>
      <c r="L30" s="12"/>
      <c r="M30" s="14"/>
      <c r="N30" s="50"/>
      <c r="O30" s="67" t="s">
        <v>11</v>
      </c>
      <c r="P30" s="68"/>
      <c r="Q30" s="68"/>
      <c r="R30" s="68"/>
      <c r="S30" s="68"/>
      <c r="T30" s="69"/>
    </row>
    <row r="31" spans="1:20" ht="20.25" hidden="1" customHeight="1" x14ac:dyDescent="0.25">
      <c r="A31" s="2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</row>
    <row r="32" spans="1:20" s="15" customFormat="1" ht="28.5" customHeight="1" x14ac:dyDescent="0.25">
      <c r="B32" s="16" t="s">
        <v>12</v>
      </c>
      <c r="C32" s="16" t="s">
        <v>1</v>
      </c>
      <c r="D32" s="16" t="s">
        <v>13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5</v>
      </c>
      <c r="P32" s="27" t="s">
        <v>12</v>
      </c>
      <c r="Q32" s="27" t="s">
        <v>1</v>
      </c>
      <c r="R32" s="27" t="s">
        <v>14</v>
      </c>
      <c r="S32" s="49" t="s">
        <v>15</v>
      </c>
      <c r="T32" s="49" t="s">
        <v>16</v>
      </c>
    </row>
    <row r="33" spans="2:20" s="5" customFormat="1" ht="18.75" customHeight="1" x14ac:dyDescent="0.25">
      <c r="B33" s="21" t="s">
        <v>68</v>
      </c>
      <c r="C33" s="21" t="str">
        <f>IF(B33="","",VLOOKUP(B33,LISTAS!$F$5:$I$204,2,0))</f>
        <v>LICEU JARDIM</v>
      </c>
      <c r="D33" s="21" t="str">
        <f>IF(B33="","",VLOOKUP(B33,LISTAS!$F$5:$I$207,4,0))</f>
        <v>SUB 10</v>
      </c>
      <c r="E33" s="36">
        <v>87.33</v>
      </c>
      <c r="G33" s="32">
        <f t="shared" ref="G33:G39" si="7">IF(E33="","",E33+(ROW(E33)/10000))</f>
        <v>87.333299999999994</v>
      </c>
      <c r="H33" s="33" t="str">
        <f t="shared" ref="H33:H39" si="8">IF($K33="","",IF(B33="","",B33))</f>
        <v>LUÍSA VIEIRA GUAZZELLI VINCI</v>
      </c>
      <c r="I33" s="33" t="str">
        <f t="shared" ref="I33:I39" si="9">IF($K33="","",IF(C33="","",C33))</f>
        <v>LICEU JARDIM</v>
      </c>
      <c r="J33" s="32">
        <f t="shared" ref="J33:J39" si="10">IF($K33="","",E33)</f>
        <v>87.33</v>
      </c>
      <c r="K33" s="32">
        <f t="shared" ref="K33:K39" si="11">G33</f>
        <v>87.333299999999994</v>
      </c>
      <c r="L33" s="32">
        <f>IF(K33="","",LARGE(G33:G52,M33))</f>
        <v>92.663600000000002</v>
      </c>
      <c r="M33" s="51">
        <v>1</v>
      </c>
      <c r="N33" s="22"/>
      <c r="O33" s="52">
        <f>IF(R33&lt;&gt;"",_xlfn.RANK.EQ(R33,R33:R52,0),"")</f>
        <v>1</v>
      </c>
      <c r="P33" s="23" t="str">
        <f>IF(K33="","",VLOOKUP(L33,G33:J52,2,0))</f>
        <v>SOFIA ROMEIRO BUENO</v>
      </c>
      <c r="Q33" s="23" t="str">
        <f>IF(K33="","",VLOOKUP(P33,LISTAS!$F$5:$G$204,2,0))</f>
        <v>LICEU JARDIM</v>
      </c>
      <c r="R33" s="37">
        <f>IF(K33="","",VLOOKUP(L33,G33:J52,4,0))</f>
        <v>92.66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72</v>
      </c>
      <c r="C34" s="21" t="str">
        <f>IF(B34="","",VLOOKUP(B34,LISTAS!$F$5:$I$204,2,0))</f>
        <v>LICEU JARDIM</v>
      </c>
      <c r="D34" s="21" t="str">
        <f>IF(B34="","",VLOOKUP(B34,LISTAS!$F$5:$I$207,4,0))</f>
        <v>SUB 10</v>
      </c>
      <c r="E34" s="36">
        <v>81.83</v>
      </c>
      <c r="G34" s="32">
        <f t="shared" si="7"/>
        <v>81.833399999999997</v>
      </c>
      <c r="H34" s="33" t="str">
        <f t="shared" si="8"/>
        <v>PAOLA LEME CARMINITTI</v>
      </c>
      <c r="I34" s="33" t="str">
        <f t="shared" si="9"/>
        <v>LICEU JARDIM</v>
      </c>
      <c r="J34" s="32">
        <f t="shared" si="10"/>
        <v>81.83</v>
      </c>
      <c r="K34" s="32">
        <f t="shared" si="11"/>
        <v>81.833399999999997</v>
      </c>
      <c r="L34" s="32">
        <f>IF(K34="","",LARGE(G33:G52,M34))</f>
        <v>87.333299999999994</v>
      </c>
      <c r="M34" s="51">
        <v>2</v>
      </c>
      <c r="N34" s="25"/>
      <c r="O34" s="52">
        <f>IF(R34&lt;&gt;"",_xlfn.RANK.EQ(R34,R33:R52,0),"")</f>
        <v>2</v>
      </c>
      <c r="P34" s="23" t="str">
        <f>IF(K34="","",VLOOKUP(L34,G33:J52,2,0))</f>
        <v>LUÍSA VIEIRA GUAZZELLI VINCI</v>
      </c>
      <c r="Q34" s="23" t="str">
        <f>IF(K34="","",VLOOKUP(P34,LISTAS!$F$5:$G$204,2,0))</f>
        <v>LICEU JARDIM</v>
      </c>
      <c r="R34" s="37">
        <f>IF(K34="","",VLOOKUP(L34,G33:J52,4,0))</f>
        <v>87.33</v>
      </c>
      <c r="S34" s="24">
        <f t="shared" ref="S34:S52" si="12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3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 t="s">
        <v>79</v>
      </c>
      <c r="C35" s="21" t="str">
        <f>IF(B35="","",VLOOKUP(B35,LISTAS!$F$5:$I$204,2,0))</f>
        <v>ARBOS SCS</v>
      </c>
      <c r="D35" s="21" t="str">
        <f>IF(B35="","",VLOOKUP(B35,LISTAS!$F$5:$I$207,4,0))</f>
        <v>SUB 10</v>
      </c>
      <c r="E35" s="36">
        <v>81.66</v>
      </c>
      <c r="G35" s="32">
        <f t="shared" si="7"/>
        <v>81.663499999999999</v>
      </c>
      <c r="H35" s="33" t="str">
        <f t="shared" si="8"/>
        <v>MEL MAIA NASCIMENTO</v>
      </c>
      <c r="I35" s="33" t="str">
        <f t="shared" si="9"/>
        <v>ARBOS SCS</v>
      </c>
      <c r="J35" s="32">
        <f t="shared" si="10"/>
        <v>81.66</v>
      </c>
      <c r="K35" s="32">
        <f t="shared" si="11"/>
        <v>81.663499999999999</v>
      </c>
      <c r="L35" s="32">
        <f>IF(K35="","",LARGE(G33:G52,M35))</f>
        <v>81.833399999999997</v>
      </c>
      <c r="M35" s="51">
        <v>3</v>
      </c>
      <c r="N35" s="26"/>
      <c r="O35" s="52">
        <f>IF(R35&lt;&gt;"",_xlfn.RANK.EQ(R35,R33:R52,0),"")</f>
        <v>3</v>
      </c>
      <c r="P35" s="23" t="str">
        <f>IF(K35="","",VLOOKUP(L35,G33:J52,2,0))</f>
        <v>PAOLA LEME CARMINITTI</v>
      </c>
      <c r="Q35" s="23" t="str">
        <f>IF(K35="","",VLOOKUP(P35,LISTAS!$F$5:$G$204,2,0))</f>
        <v>LICEU JARDIM</v>
      </c>
      <c r="R35" s="37">
        <f>IF(K35="","",VLOOKUP(L35,G33:J52,4,0))</f>
        <v>81.83</v>
      </c>
      <c r="S35" s="24">
        <f t="shared" si="12"/>
        <v>300</v>
      </c>
      <c r="T35" s="24">
        <f t="shared" si="13"/>
        <v>300</v>
      </c>
    </row>
    <row r="36" spans="2:20" s="5" customFormat="1" ht="18.75" customHeight="1" x14ac:dyDescent="0.3">
      <c r="B36" s="21" t="s">
        <v>73</v>
      </c>
      <c r="C36" s="21" t="str">
        <f>IF(B36="","",VLOOKUP(B36,LISTAS!$F$5:$I$204,2,0))</f>
        <v>LICEU JARDIM</v>
      </c>
      <c r="D36" s="21" t="str">
        <f>IF(B36="","",VLOOKUP(B36,LISTAS!$F$5:$I$207,4,0))</f>
        <v>SUB 10</v>
      </c>
      <c r="E36" s="36">
        <v>92.66</v>
      </c>
      <c r="G36" s="32">
        <f t="shared" si="7"/>
        <v>92.663600000000002</v>
      </c>
      <c r="H36" s="33" t="str">
        <f t="shared" si="8"/>
        <v>SOFIA ROMEIRO BUENO</v>
      </c>
      <c r="I36" s="33" t="str">
        <f t="shared" si="9"/>
        <v>LICEU JARDIM</v>
      </c>
      <c r="J36" s="32">
        <f t="shared" si="10"/>
        <v>92.66</v>
      </c>
      <c r="K36" s="32">
        <f t="shared" si="11"/>
        <v>92.663600000000002</v>
      </c>
      <c r="L36" s="32">
        <f>IF(K36="","",LARGE(G33:G52,M36))</f>
        <v>81.663499999999999</v>
      </c>
      <c r="M36" s="51">
        <v>4</v>
      </c>
      <c r="N36" s="26"/>
      <c r="O36" s="52">
        <f>IF(R36&lt;&gt;"",_xlfn.RANK.EQ(R36,R33:R52,0),"")</f>
        <v>4</v>
      </c>
      <c r="P36" s="23" t="str">
        <f>IF(K36="","",VLOOKUP(L36,G33:J52,2,0))</f>
        <v>MEL MAIA NASCIMENTO</v>
      </c>
      <c r="Q36" s="23" t="str">
        <f>IF(K36="","",VLOOKUP(P36,LISTAS!$F$5:$G$204,2,0))</f>
        <v>ARBOS SCS</v>
      </c>
      <c r="R36" s="37">
        <f>IF(K36="","",VLOOKUP(L36,G33:J52,4,0))</f>
        <v>81.66</v>
      </c>
      <c r="S36" s="24">
        <f t="shared" si="12"/>
        <v>280</v>
      </c>
      <c r="T36" s="24">
        <f t="shared" si="13"/>
        <v>280</v>
      </c>
    </row>
    <row r="37" spans="2:20" s="5" customFormat="1" ht="18.75" customHeight="1" x14ac:dyDescent="0.3">
      <c r="B37" s="21" t="s">
        <v>145</v>
      </c>
      <c r="C37" s="21" t="str">
        <f>IF(B37="","",VLOOKUP(B37,LISTAS!$F$5:$I$204,2,0))</f>
        <v>ARBOS SCS</v>
      </c>
      <c r="D37" s="21" t="str">
        <f>IF(B37="","",VLOOKUP(B37,LISTAS!$F$5:$I$207,4,0))</f>
        <v>SUB 10</v>
      </c>
      <c r="E37" s="36">
        <v>81.33</v>
      </c>
      <c r="G37" s="32">
        <f t="shared" si="7"/>
        <v>81.333699999999993</v>
      </c>
      <c r="H37" s="33" t="str">
        <f t="shared" si="8"/>
        <v>YASMIN MEILI ZHENG</v>
      </c>
      <c r="I37" s="33" t="str">
        <f t="shared" si="9"/>
        <v>ARBOS SCS</v>
      </c>
      <c r="J37" s="32">
        <f t="shared" si="10"/>
        <v>81.33</v>
      </c>
      <c r="K37" s="32">
        <f t="shared" si="11"/>
        <v>81.333699999999993</v>
      </c>
      <c r="L37" s="32">
        <f>IF(K37="","",LARGE(G33:G52,M37))</f>
        <v>81.333699999999993</v>
      </c>
      <c r="M37" s="51">
        <v>5</v>
      </c>
      <c r="N37" s="26"/>
      <c r="O37" s="52">
        <f>IF(R37&lt;&gt;"",_xlfn.RANK.EQ(R37,R33:R52,0),"")</f>
        <v>5</v>
      </c>
      <c r="P37" s="23" t="str">
        <f>IF(K37="","",VLOOKUP(L37,G33:J52,2,0))</f>
        <v>YASMIN MEILI ZHENG</v>
      </c>
      <c r="Q37" s="23" t="str">
        <f>IF(K37="","",VLOOKUP(P37,LISTAS!$F$5:$G$204,2,0))</f>
        <v>ARBOS SCS</v>
      </c>
      <c r="R37" s="37">
        <f>IF(K37="","",VLOOKUP(L37,G33:J52,4,0))</f>
        <v>81.33</v>
      </c>
      <c r="S37" s="24">
        <f t="shared" si="12"/>
        <v>270</v>
      </c>
      <c r="T37" s="24">
        <f t="shared" si="13"/>
        <v>270</v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9"/>
        <v/>
      </c>
      <c r="J38" s="32" t="str">
        <f t="shared" si="10"/>
        <v/>
      </c>
      <c r="K38" s="32" t="str">
        <f t="shared" si="11"/>
        <v/>
      </c>
      <c r="L38" s="32" t="str">
        <f>IF(K38="","",LARGE(G33:G52,M38))</f>
        <v/>
      </c>
      <c r="M38" s="51">
        <v>6</v>
      </c>
      <c r="N38" s="26"/>
      <c r="O38" s="52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2"/>
        <v/>
      </c>
      <c r="T38" s="24" t="str">
        <f t="shared" si="13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9"/>
        <v/>
      </c>
      <c r="J39" s="32" t="str">
        <f t="shared" si="10"/>
        <v/>
      </c>
      <c r="K39" s="32" t="str">
        <f t="shared" si="11"/>
        <v/>
      </c>
      <c r="L39" s="32" t="str">
        <f>IF(K39="","",LARGE(G33:G52,M39))</f>
        <v/>
      </c>
      <c r="M39" s="51">
        <v>7</v>
      </c>
      <c r="N39" s="26"/>
      <c r="O39" s="52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2"/>
        <v/>
      </c>
      <c r="T39" s="24" t="str">
        <f t="shared" si="13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51">
        <v>8</v>
      </c>
      <c r="N40" s="26"/>
      <c r="O40" s="52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2"/>
        <v/>
      </c>
      <c r="T40" s="24" t="str">
        <f t="shared" si="13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51">
        <v>9</v>
      </c>
      <c r="N41" s="26"/>
      <c r="O41" s="52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2"/>
        <v/>
      </c>
      <c r="T41" s="24" t="str">
        <f t="shared" si="13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51">
        <v>10</v>
      </c>
      <c r="N42" s="26"/>
      <c r="O42" s="52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2"/>
        <v/>
      </c>
      <c r="T42" s="24" t="str">
        <f t="shared" si="13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51">
        <v>11</v>
      </c>
      <c r="N43" s="26"/>
      <c r="O43" s="52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2"/>
        <v/>
      </c>
      <c r="T43" s="24" t="str">
        <f t="shared" si="13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51">
        <v>12</v>
      </c>
      <c r="N44" s="26"/>
      <c r="O44" s="52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2"/>
        <v/>
      </c>
      <c r="T44" s="24" t="str">
        <f t="shared" si="13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51">
        <v>13</v>
      </c>
      <c r="N45" s="26"/>
      <c r="O45" s="52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2"/>
        <v/>
      </c>
      <c r="T45" s="24" t="str">
        <f t="shared" si="13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51">
        <v>14</v>
      </c>
      <c r="N46" s="26"/>
      <c r="O46" s="52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2"/>
        <v/>
      </c>
      <c r="T46" s="24" t="str">
        <f t="shared" si="13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51">
        <v>15</v>
      </c>
      <c r="N47" s="26"/>
      <c r="O47" s="52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2"/>
        <v/>
      </c>
      <c r="T47" s="24" t="str">
        <f t="shared" si="13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51">
        <v>16</v>
      </c>
      <c r="N48" s="26"/>
      <c r="O48" s="52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2"/>
        <v/>
      </c>
      <c r="T48" s="24" t="str">
        <f t="shared" si="13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ref="G49:G50" si="14">IF(E49="","",E49+(ROW(E49)/10000))</f>
        <v/>
      </c>
      <c r="H49" s="33" t="str">
        <f t="shared" ref="H49:H50" si="15">IF($K49="","",IF(B49="","",B49))</f>
        <v/>
      </c>
      <c r="I49" s="33" t="str">
        <f t="shared" ref="I49:I50" si="16">IF($K49="","",IF(C49="","",C49))</f>
        <v/>
      </c>
      <c r="J49" s="32" t="str">
        <f t="shared" ref="J49:J50" si="17">IF($K49="","",E49)</f>
        <v/>
      </c>
      <c r="K49" s="32" t="str">
        <f t="shared" ref="K49:K50" si="18">G49</f>
        <v/>
      </c>
      <c r="L49" s="32" t="str">
        <f>IF(K49="","",LARGE(G33:G52,M49))</f>
        <v/>
      </c>
      <c r="M49" s="51">
        <v>17</v>
      </c>
      <c r="N49" s="26"/>
      <c r="O49" s="52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2"/>
        <v/>
      </c>
      <c r="T49" s="24" t="str">
        <f t="shared" si="13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14"/>
        <v/>
      </c>
      <c r="H50" s="33" t="str">
        <f t="shared" si="15"/>
        <v/>
      </c>
      <c r="I50" s="33" t="str">
        <f t="shared" si="16"/>
        <v/>
      </c>
      <c r="J50" s="32" t="str">
        <f t="shared" si="17"/>
        <v/>
      </c>
      <c r="K50" s="32" t="str">
        <f t="shared" si="18"/>
        <v/>
      </c>
      <c r="L50" s="32" t="str">
        <f>IF(K50="","",LARGE(G33:G52,M50))</f>
        <v/>
      </c>
      <c r="M50" s="51">
        <v>18</v>
      </c>
      <c r="N50" s="26"/>
      <c r="O50" s="52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2"/>
        <v/>
      </c>
      <c r="T50" s="24" t="str">
        <f t="shared" si="13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51">
        <v>19</v>
      </c>
      <c r="N51" s="26"/>
      <c r="O51" s="52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2"/>
        <v/>
      </c>
      <c r="T51" s="24" t="str">
        <f t="shared" si="13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ref="G52" si="19">IF(E52="","",E52+(ROW(E52)/10000))</f>
        <v/>
      </c>
      <c r="H52" s="33" t="str">
        <f t="shared" ref="H52" si="20">IF($K52="","",IF(B52="","",B52))</f>
        <v/>
      </c>
      <c r="I52" s="33" t="str">
        <f t="shared" ref="I52" si="21">IF($K52="","",IF(C52="","",C52))</f>
        <v/>
      </c>
      <c r="J52" s="32" t="str">
        <f t="shared" ref="J52" si="22">IF($K52="","",E52)</f>
        <v/>
      </c>
      <c r="K52" s="32" t="str">
        <f t="shared" ref="K52" si="23">G52</f>
        <v/>
      </c>
      <c r="L52" s="32" t="str">
        <f>IF(K52="","",LARGE(G33:G52,M52))</f>
        <v/>
      </c>
      <c r="M52" s="51">
        <v>20</v>
      </c>
      <c r="N52" s="26"/>
      <c r="O52" s="52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2"/>
        <v/>
      </c>
      <c r="T52" s="24" t="str">
        <f t="shared" si="13"/>
        <v/>
      </c>
    </row>
    <row r="53" spans="1:20" ht="20.25" customHeight="1" x14ac:dyDescent="0.25"/>
    <row r="54" spans="1:20" ht="20.25" customHeight="1" x14ac:dyDescent="0.25">
      <c r="A54" s="2"/>
      <c r="B54" s="65" t="s">
        <v>38</v>
      </c>
      <c r="C54" s="66"/>
      <c r="E54" s="34"/>
      <c r="F54" s="35"/>
      <c r="G54" s="11"/>
      <c r="H54" s="12"/>
      <c r="I54" s="12"/>
      <c r="J54" s="12"/>
      <c r="K54" s="13"/>
      <c r="L54" s="12"/>
      <c r="M54" s="14"/>
      <c r="N54" s="50"/>
      <c r="O54" s="67" t="s">
        <v>11</v>
      </c>
      <c r="P54" s="68"/>
      <c r="Q54" s="68"/>
      <c r="R54" s="68"/>
      <c r="S54" s="68"/>
      <c r="T54" s="69"/>
    </row>
    <row r="55" spans="1:20" ht="20.25" hidden="1" customHeight="1" x14ac:dyDescent="0.25">
      <c r="A55" s="2"/>
      <c r="B55" s="62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4"/>
    </row>
    <row r="56" spans="1:20" s="15" customFormat="1" ht="28.5" customHeight="1" x14ac:dyDescent="0.25">
      <c r="B56" s="16" t="s">
        <v>12</v>
      </c>
      <c r="C56" s="16" t="s">
        <v>1</v>
      </c>
      <c r="D56" s="16" t="s">
        <v>13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5</v>
      </c>
      <c r="P56" s="27" t="s">
        <v>12</v>
      </c>
      <c r="Q56" s="27" t="s">
        <v>1</v>
      </c>
      <c r="R56" s="27" t="s">
        <v>14</v>
      </c>
      <c r="S56" s="49" t="s">
        <v>15</v>
      </c>
      <c r="T56" s="49" t="s">
        <v>16</v>
      </c>
    </row>
    <row r="57" spans="1:20" s="5" customFormat="1" ht="18.75" customHeight="1" x14ac:dyDescent="0.25">
      <c r="B57" s="21" t="s">
        <v>100</v>
      </c>
      <c r="C57" s="21" t="str">
        <f>IF(B57="","",VLOOKUP(B57,LISTAS!$F$5:$I$204,2,0))</f>
        <v>LICEU JARDIM</v>
      </c>
      <c r="D57" s="21" t="str">
        <f>IF(B57="","",VLOOKUP(B57,LISTAS!$F$5:$I$207,4,0))</f>
        <v>SUB 12</v>
      </c>
      <c r="E57" s="36">
        <v>81.66</v>
      </c>
      <c r="G57" s="32">
        <f t="shared" ref="G57:G68" si="24">IF(E57="","",E57+(ROW(E57)/10000))</f>
        <v>81.665700000000001</v>
      </c>
      <c r="H57" s="33" t="str">
        <f t="shared" ref="H57:H68" si="25">IF($K57="","",IF(B57="","",B57))</f>
        <v>NATÁLIA PAIVA BRANCALHÃO</v>
      </c>
      <c r="I57" s="33" t="str">
        <f t="shared" ref="I57:I68" si="26">IF($K57="","",IF(C57="","",C57))</f>
        <v>LICEU JARDIM</v>
      </c>
      <c r="J57" s="32">
        <f t="shared" ref="J57:J68" si="27">IF($K57="","",E57)</f>
        <v>81.66</v>
      </c>
      <c r="K57" s="32">
        <f t="shared" ref="K57:K68" si="28">G57</f>
        <v>81.665700000000001</v>
      </c>
      <c r="L57" s="32">
        <f>IF(K57="","",LARGE(G57:G76,M57))</f>
        <v>88.1661</v>
      </c>
      <c r="M57" s="51">
        <v>1</v>
      </c>
      <c r="N57" s="22"/>
      <c r="O57" s="52">
        <f>IF(R57&lt;&gt;"",_xlfn.RANK.EQ(R57,R57:R76,0),"")</f>
        <v>1</v>
      </c>
      <c r="P57" s="23" t="str">
        <f>IF(K57="","",VLOOKUP(L57,G57:J76,2,0))</f>
        <v>JÚLIA AYA GIANNOTTI UCHIDA</v>
      </c>
      <c r="Q57" s="23" t="str">
        <f>IF(K57="","",VLOOKUP(P57,LISTAS!$F$5:$G$204,2,0))</f>
        <v>ARBOS S.A</v>
      </c>
      <c r="R57" s="37">
        <f>IF(K57="","",VLOOKUP(L57,G57:J76,4,0))</f>
        <v>88.16</v>
      </c>
      <c r="S57" s="24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>400</v>
      </c>
      <c r="T57" s="24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>400</v>
      </c>
    </row>
    <row r="58" spans="1:20" s="5" customFormat="1" ht="18.75" customHeight="1" x14ac:dyDescent="0.25">
      <c r="B58" s="21" t="s">
        <v>101</v>
      </c>
      <c r="C58" s="21" t="str">
        <f>IF(B58="","",VLOOKUP(B58,LISTAS!$F$5:$I$204,2,0))</f>
        <v>ARBOS S.A</v>
      </c>
      <c r="D58" s="21" t="str">
        <f>IF(B58="","",VLOOKUP(B58,LISTAS!$F$5:$I$207,4,0))</f>
        <v>SUB 12</v>
      </c>
      <c r="E58" s="36">
        <v>80.83</v>
      </c>
      <c r="G58" s="32">
        <f t="shared" si="24"/>
        <v>80.835799999999992</v>
      </c>
      <c r="H58" s="33" t="str">
        <f t="shared" si="25"/>
        <v>FERNANDA SOUSA SILVA</v>
      </c>
      <c r="I58" s="33" t="str">
        <f t="shared" si="26"/>
        <v>ARBOS S.A</v>
      </c>
      <c r="J58" s="32">
        <f t="shared" si="27"/>
        <v>80.83</v>
      </c>
      <c r="K58" s="32">
        <f t="shared" si="28"/>
        <v>80.835799999999992</v>
      </c>
      <c r="L58" s="32">
        <f>IF(K58="","",LARGE(G57:G76,M58))</f>
        <v>84.666600000000003</v>
      </c>
      <c r="M58" s="51">
        <v>2</v>
      </c>
      <c r="N58" s="25"/>
      <c r="O58" s="52">
        <f>IF(R58&lt;&gt;"",_xlfn.RANK.EQ(R58,R57:R76,0),"")</f>
        <v>2</v>
      </c>
      <c r="P58" s="23" t="str">
        <f>IF(K58="","",VLOOKUP(L58,G57:J76,2,0))</f>
        <v>VITORIA SPOSITO DE CAMARGO</v>
      </c>
      <c r="Q58" s="23" t="str">
        <f>IF(K58="","",VLOOKUP(P58,LISTAS!$F$5:$G$204,2,0))</f>
        <v>ARBOS S.A</v>
      </c>
      <c r="R58" s="37">
        <f>IF(K58="","",VLOOKUP(L58,G57:J76,4,0))</f>
        <v>84.66</v>
      </c>
      <c r="S58" s="24">
        <f t="shared" ref="S58:S76" si="29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>340</v>
      </c>
      <c r="T58" s="24">
        <f t="shared" ref="T58:T76" si="30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>340</v>
      </c>
    </row>
    <row r="59" spans="1:20" s="5" customFormat="1" ht="18.75" customHeight="1" x14ac:dyDescent="0.3">
      <c r="B59" s="21" t="s">
        <v>103</v>
      </c>
      <c r="C59" s="21" t="str">
        <f>IF(B59="","",VLOOKUP(B59,LISTAS!$F$5:$I$204,2,0))</f>
        <v>ARBOS SCS</v>
      </c>
      <c r="D59" s="21" t="str">
        <f>IF(B59="","",VLOOKUP(B59,LISTAS!$F$5:$I$207,4,0))</f>
        <v>SUB 12</v>
      </c>
      <c r="E59" s="36">
        <v>77.989999999999995</v>
      </c>
      <c r="G59" s="32">
        <f t="shared" si="24"/>
        <v>77.995899999999992</v>
      </c>
      <c r="H59" s="33" t="str">
        <f t="shared" si="25"/>
        <v>ESTELA MARTINEZ KHOURI HANNA</v>
      </c>
      <c r="I59" s="33" t="str">
        <f t="shared" si="26"/>
        <v>ARBOS SCS</v>
      </c>
      <c r="J59" s="32">
        <f t="shared" si="27"/>
        <v>77.989999999999995</v>
      </c>
      <c r="K59" s="32">
        <f t="shared" si="28"/>
        <v>77.995899999999992</v>
      </c>
      <c r="L59" s="32">
        <f>IF(K59="","",LARGE(G57:G76,M59))</f>
        <v>83.836399999999998</v>
      </c>
      <c r="M59" s="51">
        <v>3</v>
      </c>
      <c r="N59" s="26"/>
      <c r="O59" s="52">
        <f>IF(R59&lt;&gt;"",_xlfn.RANK.EQ(R59,R57:R76,0),"")</f>
        <v>3</v>
      </c>
      <c r="P59" s="23" t="str">
        <f>IF(K59="","",VLOOKUP(L59,G57:J76,2,0))</f>
        <v>MARCELA CAMACHO SABOYA DE ALBUQUERQUE</v>
      </c>
      <c r="Q59" s="23" t="str">
        <f>IF(K59="","",VLOOKUP(P59,LISTAS!$F$5:$G$204,2,0))</f>
        <v>ARBOS S.A</v>
      </c>
      <c r="R59" s="37">
        <f>IF(K59="","",VLOOKUP(L59,G57:J76,4,0))</f>
        <v>83.83</v>
      </c>
      <c r="S59" s="24">
        <f t="shared" si="29"/>
        <v>300</v>
      </c>
      <c r="T59" s="24">
        <f t="shared" si="30"/>
        <v>300</v>
      </c>
    </row>
    <row r="60" spans="1:20" s="5" customFormat="1" ht="18.75" customHeight="1" x14ac:dyDescent="0.3">
      <c r="B60" s="21" t="s">
        <v>104</v>
      </c>
      <c r="C60" s="21" t="str">
        <f>IF(B60="","",VLOOKUP(B60,LISTAS!$F$5:$I$204,2,0))</f>
        <v>ARBOS SBC</v>
      </c>
      <c r="D60" s="21" t="str">
        <f>IF(B60="","",VLOOKUP(B60,LISTAS!$F$5:$I$207,4,0))</f>
        <v>SUB 12</v>
      </c>
      <c r="E60" s="36">
        <v>82.33</v>
      </c>
      <c r="G60" s="32">
        <f t="shared" si="24"/>
        <v>82.335999999999999</v>
      </c>
      <c r="H60" s="33" t="str">
        <f t="shared" si="25"/>
        <v>ISABEL BREDA</v>
      </c>
      <c r="I60" s="33" t="str">
        <f t="shared" si="26"/>
        <v>ARBOS SBC</v>
      </c>
      <c r="J60" s="32">
        <f t="shared" si="27"/>
        <v>82.33</v>
      </c>
      <c r="K60" s="32">
        <f t="shared" si="28"/>
        <v>82.335999999999999</v>
      </c>
      <c r="L60" s="32">
        <f>IF(K60="","",LARGE(G57:G76,M60))</f>
        <v>83.496200000000002</v>
      </c>
      <c r="M60" s="51">
        <v>4</v>
      </c>
      <c r="N60" s="26"/>
      <c r="O60" s="52">
        <f>IF(R60&lt;&gt;"",_xlfn.RANK.EQ(R60,R57:R76,0),"")</f>
        <v>4</v>
      </c>
      <c r="P60" s="23" t="str">
        <f>IF(K60="","",VLOOKUP(L60,G57:J76,2,0))</f>
        <v>AMABILE RIBEIRO BUCCI</v>
      </c>
      <c r="Q60" s="23" t="str">
        <f>IF(K60="","",VLOOKUP(P60,LISTAS!$F$5:$G$204,2,0))</f>
        <v>ARBOS SCS</v>
      </c>
      <c r="R60" s="37">
        <f>IF(K60="","",VLOOKUP(L60,G57:J76,4,0))</f>
        <v>83.49</v>
      </c>
      <c r="S60" s="24">
        <f t="shared" si="29"/>
        <v>280</v>
      </c>
      <c r="T60" s="24">
        <f t="shared" si="30"/>
        <v>280</v>
      </c>
    </row>
    <row r="61" spans="1:20" s="5" customFormat="1" ht="18.75" customHeight="1" x14ac:dyDescent="0.3">
      <c r="B61" s="21" t="s">
        <v>105</v>
      </c>
      <c r="C61" s="21" t="str">
        <f>IF(B61="","",VLOOKUP(B61,LISTAS!$F$5:$I$204,2,0))</f>
        <v>ARBOS S.A</v>
      </c>
      <c r="D61" s="21" t="str">
        <f>IF(B61="","",VLOOKUP(B61,LISTAS!$F$5:$I$207,4,0))</f>
        <v>SUB 12</v>
      </c>
      <c r="E61" s="36">
        <v>88.16</v>
      </c>
      <c r="G61" s="32">
        <f t="shared" si="24"/>
        <v>88.1661</v>
      </c>
      <c r="H61" s="33" t="str">
        <f t="shared" si="25"/>
        <v>JÚLIA AYA GIANNOTTI UCHIDA</v>
      </c>
      <c r="I61" s="33" t="str">
        <f t="shared" si="26"/>
        <v>ARBOS S.A</v>
      </c>
      <c r="J61" s="32">
        <f t="shared" si="27"/>
        <v>88.16</v>
      </c>
      <c r="K61" s="32">
        <f t="shared" si="28"/>
        <v>88.1661</v>
      </c>
      <c r="L61" s="32">
        <f>IF(K61="","",LARGE(G57:G76,M61))</f>
        <v>82.335999999999999</v>
      </c>
      <c r="M61" s="51">
        <v>5</v>
      </c>
      <c r="N61" s="26"/>
      <c r="O61" s="52">
        <f>IF(R61&lt;&gt;"",_xlfn.RANK.EQ(R61,R57:R76,0),"")</f>
        <v>5</v>
      </c>
      <c r="P61" s="23" t="str">
        <f>IF(K61="","",VLOOKUP(L61,G57:J76,2,0))</f>
        <v>ISABEL BREDA</v>
      </c>
      <c r="Q61" s="23" t="str">
        <f>IF(K61="","",VLOOKUP(P61,LISTAS!$F$5:$G$204,2,0))</f>
        <v>ARBOS SBC</v>
      </c>
      <c r="R61" s="37">
        <f>IF(K61="","",VLOOKUP(L61,G57:J76,4,0))</f>
        <v>82.33</v>
      </c>
      <c r="S61" s="24">
        <f t="shared" si="29"/>
        <v>270</v>
      </c>
      <c r="T61" s="24">
        <f t="shared" si="30"/>
        <v>270</v>
      </c>
    </row>
    <row r="62" spans="1:20" s="5" customFormat="1" ht="18.75" customHeight="1" x14ac:dyDescent="0.3">
      <c r="B62" s="21" t="s">
        <v>106</v>
      </c>
      <c r="C62" s="21" t="str">
        <f>IF(B62="","",VLOOKUP(B62,LISTAS!$F$5:$I$204,2,0))</f>
        <v>ARBOS SCS</v>
      </c>
      <c r="D62" s="21" t="str">
        <f>IF(B62="","",VLOOKUP(B62,LISTAS!$F$5:$I$207,4,0))</f>
        <v>SUB 12</v>
      </c>
      <c r="E62" s="36">
        <v>83.49</v>
      </c>
      <c r="G62" s="32">
        <f t="shared" si="24"/>
        <v>83.496200000000002</v>
      </c>
      <c r="H62" s="33" t="str">
        <f t="shared" si="25"/>
        <v>AMABILE RIBEIRO BUCCI</v>
      </c>
      <c r="I62" s="33" t="str">
        <f t="shared" si="26"/>
        <v>ARBOS SCS</v>
      </c>
      <c r="J62" s="32">
        <f t="shared" si="27"/>
        <v>83.49</v>
      </c>
      <c r="K62" s="32">
        <f t="shared" si="28"/>
        <v>83.496200000000002</v>
      </c>
      <c r="L62" s="32">
        <f>IF(K62="","",LARGE(G57:G76,M62))</f>
        <v>81.665700000000001</v>
      </c>
      <c r="M62" s="51">
        <v>6</v>
      </c>
      <c r="N62" s="26"/>
      <c r="O62" s="52">
        <f>IF(R62&lt;&gt;"",_xlfn.RANK.EQ(R62,R57:R76,0),"")</f>
        <v>6</v>
      </c>
      <c r="P62" s="23" t="str">
        <f>IF(K62="","",VLOOKUP(L62,G57:J76,2,0))</f>
        <v>NATÁLIA PAIVA BRANCALHÃO</v>
      </c>
      <c r="Q62" s="23" t="str">
        <f>IF(K62="","",VLOOKUP(P62,LISTAS!$F$5:$G$204,2,0))</f>
        <v>LICEU JARDIM</v>
      </c>
      <c r="R62" s="37">
        <f>IF(K62="","",VLOOKUP(L62,G57:J76,4,0))</f>
        <v>81.66</v>
      </c>
      <c r="S62" s="24">
        <f t="shared" si="29"/>
        <v>260</v>
      </c>
      <c r="T62" s="24">
        <f t="shared" si="30"/>
        <v>260</v>
      </c>
    </row>
    <row r="63" spans="1:20" s="5" customFormat="1" ht="18.75" customHeight="1" x14ac:dyDescent="0.3">
      <c r="B63" s="21" t="s">
        <v>107</v>
      </c>
      <c r="C63" s="21" t="str">
        <f>IF(B63="","",VLOOKUP(B63,LISTAS!$F$5:$I$204,2,0))</f>
        <v>ARBOS SBC</v>
      </c>
      <c r="D63" s="21" t="str">
        <f>IF(B63="","",VLOOKUP(B63,LISTAS!$F$5:$I$207,4,0))</f>
        <v>SUB 12</v>
      </c>
      <c r="E63" s="36">
        <v>75.989999999999995</v>
      </c>
      <c r="G63" s="32">
        <f t="shared" si="24"/>
        <v>75.996299999999991</v>
      </c>
      <c r="H63" s="33" t="str">
        <f t="shared" si="25"/>
        <v>LORENA VICENTAINER</v>
      </c>
      <c r="I63" s="33" t="str">
        <f t="shared" si="26"/>
        <v>ARBOS SBC</v>
      </c>
      <c r="J63" s="32">
        <f t="shared" si="27"/>
        <v>75.989999999999995</v>
      </c>
      <c r="K63" s="32">
        <f t="shared" si="28"/>
        <v>75.996299999999991</v>
      </c>
      <c r="L63" s="32">
        <f>IF(K63="","",LARGE(G57:G76,M63))</f>
        <v>80.835799999999992</v>
      </c>
      <c r="M63" s="51">
        <v>7</v>
      </c>
      <c r="N63" s="26"/>
      <c r="O63" s="52">
        <f>IF(R63&lt;&gt;"",_xlfn.RANK.EQ(R63,R57:R76,0),"")</f>
        <v>7</v>
      </c>
      <c r="P63" s="23" t="str">
        <f>IF(K63="","",VLOOKUP(L63,G57:J76,2,0))</f>
        <v>FERNANDA SOUSA SILVA</v>
      </c>
      <c r="Q63" s="23" t="str">
        <f>IF(K63="","",VLOOKUP(P63,LISTAS!$F$5:$G$204,2,0))</f>
        <v>ARBOS S.A</v>
      </c>
      <c r="R63" s="37">
        <f>IF(K63="","",VLOOKUP(L63,G57:J76,4,0))</f>
        <v>80.83</v>
      </c>
      <c r="S63" s="24">
        <f t="shared" si="29"/>
        <v>250</v>
      </c>
      <c r="T63" s="24">
        <f t="shared" si="30"/>
        <v>250</v>
      </c>
    </row>
    <row r="64" spans="1:20" s="5" customFormat="1" ht="18.75" customHeight="1" x14ac:dyDescent="0.3">
      <c r="B64" s="21" t="s">
        <v>108</v>
      </c>
      <c r="C64" s="21" t="str">
        <f>IF(B64="","",VLOOKUP(B64,LISTAS!$F$5:$I$204,2,0))</f>
        <v>ARBOS S.A</v>
      </c>
      <c r="D64" s="21" t="str">
        <f>IF(B64="","",VLOOKUP(B64,LISTAS!$F$5:$I$207,4,0))</f>
        <v>SUB 12</v>
      </c>
      <c r="E64" s="36">
        <v>83.83</v>
      </c>
      <c r="G64" s="32">
        <f t="shared" si="24"/>
        <v>83.836399999999998</v>
      </c>
      <c r="H64" s="33" t="str">
        <f t="shared" si="25"/>
        <v>MARCELA CAMACHO SABOYA DE ALBUQUERQUE</v>
      </c>
      <c r="I64" s="33" t="str">
        <f t="shared" si="26"/>
        <v>ARBOS S.A</v>
      </c>
      <c r="J64" s="32">
        <f t="shared" si="27"/>
        <v>83.83</v>
      </c>
      <c r="K64" s="32">
        <f t="shared" si="28"/>
        <v>83.836399999999998</v>
      </c>
      <c r="L64" s="32">
        <f>IF(K64="","",LARGE(G57:G76,M64))</f>
        <v>79.666499999999999</v>
      </c>
      <c r="M64" s="51">
        <v>8</v>
      </c>
      <c r="N64" s="26"/>
      <c r="O64" s="52">
        <f>IF(R64&lt;&gt;"",_xlfn.RANK.EQ(R64,R57:R76,0),"")</f>
        <v>8</v>
      </c>
      <c r="P64" s="23" t="str">
        <f>IF(K64="","",VLOOKUP(L64,G57:J76,2,0))</f>
        <v>ALICE PEREIRA STEFANI</v>
      </c>
      <c r="Q64" s="23" t="str">
        <f>IF(K64="","",VLOOKUP(P64,LISTAS!$F$5:$G$204,2,0))</f>
        <v>ARBOS SCS</v>
      </c>
      <c r="R64" s="37">
        <f>IF(K64="","",VLOOKUP(L64,G57:J76,4,0))</f>
        <v>79.66</v>
      </c>
      <c r="S64" s="24">
        <f t="shared" si="29"/>
        <v>240</v>
      </c>
      <c r="T64" s="24">
        <f t="shared" si="30"/>
        <v>240</v>
      </c>
    </row>
    <row r="65" spans="1:20" s="5" customFormat="1" ht="18.75" customHeight="1" x14ac:dyDescent="0.3">
      <c r="B65" s="21" t="s">
        <v>109</v>
      </c>
      <c r="C65" s="21" t="str">
        <f>IF(B65="","",VLOOKUP(B65,LISTAS!$F$5:$I$204,2,0))</f>
        <v>ARBOS SCS</v>
      </c>
      <c r="D65" s="21" t="str">
        <f>IF(B65="","",VLOOKUP(B65,LISTAS!$F$5:$I$207,4,0))</f>
        <v>SUB 12</v>
      </c>
      <c r="E65" s="36">
        <v>79.66</v>
      </c>
      <c r="G65" s="32">
        <f t="shared" si="24"/>
        <v>79.666499999999999</v>
      </c>
      <c r="H65" s="33" t="str">
        <f t="shared" si="25"/>
        <v>ALICE PEREIRA STEFANI</v>
      </c>
      <c r="I65" s="33" t="str">
        <f t="shared" si="26"/>
        <v>ARBOS SCS</v>
      </c>
      <c r="J65" s="32">
        <f t="shared" si="27"/>
        <v>79.66</v>
      </c>
      <c r="K65" s="32">
        <f t="shared" si="28"/>
        <v>79.666499999999999</v>
      </c>
      <c r="L65" s="32">
        <f>IF(K65="","",LARGE(G57:G76,M65))</f>
        <v>78.336699999999993</v>
      </c>
      <c r="M65" s="51">
        <v>9</v>
      </c>
      <c r="N65" s="26"/>
      <c r="O65" s="52">
        <f>IF(R65&lt;&gt;"",_xlfn.RANK.EQ(R65,R57:R76,0),"")</f>
        <v>9</v>
      </c>
      <c r="P65" s="23" t="str">
        <f>IF(K65="","",VLOOKUP(L65,G57:J76,2,0))</f>
        <v>MELISSA DINIZ HEISNEBERG</v>
      </c>
      <c r="Q65" s="23" t="str">
        <f>IF(K65="","",VLOOKUP(P65,LISTAS!$F$5:$G$204,2,0))</f>
        <v>ARBOS SBC</v>
      </c>
      <c r="R65" s="37">
        <f>IF(K65="","",VLOOKUP(L65,G57:J76,4,0))</f>
        <v>78.33</v>
      </c>
      <c r="S65" s="24">
        <f t="shared" si="29"/>
        <v>200</v>
      </c>
      <c r="T65" s="24">
        <f t="shared" si="30"/>
        <v>200</v>
      </c>
    </row>
    <row r="66" spans="1:20" s="5" customFormat="1" ht="18.75" customHeight="1" x14ac:dyDescent="0.3">
      <c r="B66" s="21" t="s">
        <v>110</v>
      </c>
      <c r="C66" s="21" t="str">
        <f>IF(B66="","",VLOOKUP(B66,LISTAS!$F$5:$I$204,2,0))</f>
        <v>ARBOS S.A</v>
      </c>
      <c r="D66" s="21" t="str">
        <f>IF(B66="","",VLOOKUP(B66,LISTAS!$F$5:$I$207,4,0))</f>
        <v>SUB 12</v>
      </c>
      <c r="E66" s="36">
        <v>84.66</v>
      </c>
      <c r="G66" s="32">
        <f t="shared" si="24"/>
        <v>84.666600000000003</v>
      </c>
      <c r="H66" s="33" t="str">
        <f t="shared" si="25"/>
        <v>VITORIA SPOSITO DE CAMARGO</v>
      </c>
      <c r="I66" s="33" t="str">
        <f t="shared" si="26"/>
        <v>ARBOS S.A</v>
      </c>
      <c r="J66" s="32">
        <f t="shared" si="27"/>
        <v>84.66</v>
      </c>
      <c r="K66" s="32">
        <f t="shared" si="28"/>
        <v>84.666600000000003</v>
      </c>
      <c r="L66" s="32">
        <f>IF(K66="","",LARGE(G57:G76,M66))</f>
        <v>77.995899999999992</v>
      </c>
      <c r="M66" s="51">
        <v>10</v>
      </c>
      <c r="N66" s="26"/>
      <c r="O66" s="52">
        <f>IF(R66&lt;&gt;"",_xlfn.RANK.EQ(R66,R57:R76,0),"")</f>
        <v>10</v>
      </c>
      <c r="P66" s="23" t="str">
        <f>IF(K66="","",VLOOKUP(L66,G57:J76,2,0))</f>
        <v>ESTELA MARTINEZ KHOURI HANNA</v>
      </c>
      <c r="Q66" s="23" t="str">
        <f>IF(K66="","",VLOOKUP(P66,LISTAS!$F$5:$G$204,2,0))</f>
        <v>ARBOS SCS</v>
      </c>
      <c r="R66" s="37">
        <f>IF(K66="","",VLOOKUP(L66,G57:J76,4,0))</f>
        <v>77.989999999999995</v>
      </c>
      <c r="S66" s="24">
        <f t="shared" si="29"/>
        <v>200</v>
      </c>
      <c r="T66" s="24">
        <f t="shared" si="30"/>
        <v>200</v>
      </c>
    </row>
    <row r="67" spans="1:20" s="5" customFormat="1" ht="18.75" customHeight="1" x14ac:dyDescent="0.3">
      <c r="B67" s="21" t="s">
        <v>139</v>
      </c>
      <c r="C67" s="21" t="str">
        <f>IF(B67="","",VLOOKUP(B67,LISTAS!$F$5:$I$204,2,0))</f>
        <v>ARBOS SBC</v>
      </c>
      <c r="D67" s="21" t="str">
        <f>IF(B67="","",VLOOKUP(B67,LISTAS!$F$5:$I$207,4,0))</f>
        <v>SUB 12</v>
      </c>
      <c r="E67" s="36">
        <v>78.33</v>
      </c>
      <c r="G67" s="32">
        <f t="shared" si="24"/>
        <v>78.336699999999993</v>
      </c>
      <c r="H67" s="33" t="str">
        <f t="shared" si="25"/>
        <v>MELISSA DINIZ HEISNEBERG</v>
      </c>
      <c r="I67" s="33" t="str">
        <f t="shared" si="26"/>
        <v>ARBOS SBC</v>
      </c>
      <c r="J67" s="32">
        <f t="shared" si="27"/>
        <v>78.33</v>
      </c>
      <c r="K67" s="32">
        <f t="shared" si="28"/>
        <v>78.336699999999993</v>
      </c>
      <c r="L67" s="32">
        <f>IF(K67="","",LARGE(G57:G76,M67))</f>
        <v>75.996299999999991</v>
      </c>
      <c r="M67" s="51">
        <v>11</v>
      </c>
      <c r="N67" s="26"/>
      <c r="O67" s="52">
        <f>IF(R67&lt;&gt;"",_xlfn.RANK.EQ(R67,R57:R76,0),"")</f>
        <v>11</v>
      </c>
      <c r="P67" s="23" t="str">
        <f>IF(K67="","",VLOOKUP(L67,G57:J76,2,0))</f>
        <v>LORENA VICENTAINER</v>
      </c>
      <c r="Q67" s="23" t="str">
        <f>IF(K67="","",VLOOKUP(P67,LISTAS!$F$5:$G$204,2,0))</f>
        <v>ARBOS SBC</v>
      </c>
      <c r="R67" s="37">
        <f>IF(K67="","",VLOOKUP(L67,G57:J76,4,0))</f>
        <v>75.989999999999995</v>
      </c>
      <c r="S67" s="24">
        <f t="shared" si="29"/>
        <v>200</v>
      </c>
      <c r="T67" s="24">
        <f t="shared" si="30"/>
        <v>200</v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 t="str">
        <f t="shared" si="24"/>
        <v/>
      </c>
      <c r="H68" s="33" t="str">
        <f t="shared" si="25"/>
        <v/>
      </c>
      <c r="I68" s="33" t="str">
        <f t="shared" si="26"/>
        <v/>
      </c>
      <c r="J68" s="32" t="str">
        <f t="shared" si="27"/>
        <v/>
      </c>
      <c r="K68" s="32" t="str">
        <f t="shared" si="28"/>
        <v/>
      </c>
      <c r="L68" s="32" t="str">
        <f>IF(K68="","",LARGE(G57:G76,M68))</f>
        <v/>
      </c>
      <c r="M68" s="51">
        <v>12</v>
      </c>
      <c r="N68" s="26"/>
      <c r="O68" s="52" t="str">
        <f>IF(R68&lt;&gt;"",_xlfn.RANK.EQ(R68,R56:R75,0),"")</f>
        <v/>
      </c>
      <c r="P68" s="23" t="str">
        <f>IF(K68="","",VLOOKUP(L68,G56:J75,2,0))</f>
        <v/>
      </c>
      <c r="Q68" s="23" t="str">
        <f>IF(K68="","",VLOOKUP(P68,LISTAS!$F$5:$G$204,2,0))</f>
        <v/>
      </c>
      <c r="R68" s="37" t="str">
        <f>IF(K68="","",VLOOKUP(L68,G56:J75,4,0))</f>
        <v/>
      </c>
      <c r="S68" s="24" t="str">
        <f t="shared" si="29"/>
        <v/>
      </c>
      <c r="T68" s="24" t="str">
        <f t="shared" ref="T68" si="31">IF(O68="","",IF($F$7="NÃO","",IF(O68=1,400,IF(O68=2,340,IF(O68=3,300,IF(O68=4,280,IF(O68=5,270,IF(O68=6,260,IF(O68=7,250,IF(O68=8,240,IF(O68=9,200,IF(O68=10,200,IF(O68=11,200,IF(O68=12,200,IF(O68=13,200,IF(O68=14,200,IF(O68=15,200,IF(O68=16,200,IF(O68&gt;16,"","")))))))))))))))))))</f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51">
        <v>13</v>
      </c>
      <c r="N69" s="26"/>
      <c r="O69" s="52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29"/>
        <v/>
      </c>
      <c r="T69" s="24" t="str">
        <f t="shared" si="30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51">
        <v>14</v>
      </c>
      <c r="N70" s="26"/>
      <c r="O70" s="52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29"/>
        <v/>
      </c>
      <c r="T70" s="24" t="str">
        <f t="shared" si="30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51">
        <v>15</v>
      </c>
      <c r="N71" s="26"/>
      <c r="O71" s="52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29"/>
        <v/>
      </c>
      <c r="T71" s="24" t="str">
        <f t="shared" si="30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51">
        <v>16</v>
      </c>
      <c r="N72" s="26"/>
      <c r="O72" s="52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29"/>
        <v/>
      </c>
      <c r="T72" s="24" t="str">
        <f t="shared" si="30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ref="G73:G74" si="32">IF(E73="","",E73+(ROW(E73)/10000))</f>
        <v/>
      </c>
      <c r="H73" s="33" t="str">
        <f t="shared" ref="H73:H74" si="33">IF($K73="","",IF(B73="","",B73))</f>
        <v/>
      </c>
      <c r="I73" s="33" t="str">
        <f t="shared" ref="I73:I74" si="34">IF($K73="","",IF(C73="","",C73))</f>
        <v/>
      </c>
      <c r="J73" s="32" t="str">
        <f t="shared" ref="J73:J74" si="35">IF($K73="","",E73)</f>
        <v/>
      </c>
      <c r="K73" s="32" t="str">
        <f t="shared" ref="K73:K74" si="36">G73</f>
        <v/>
      </c>
      <c r="L73" s="32" t="str">
        <f>IF(K73="","",LARGE(G57:G76,M73))</f>
        <v/>
      </c>
      <c r="M73" s="51">
        <v>17</v>
      </c>
      <c r="N73" s="26"/>
      <c r="O73" s="52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29"/>
        <v/>
      </c>
      <c r="T73" s="24" t="str">
        <f t="shared" si="30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32"/>
        <v/>
      </c>
      <c r="H74" s="33" t="str">
        <f t="shared" si="33"/>
        <v/>
      </c>
      <c r="I74" s="33" t="str">
        <f t="shared" si="34"/>
        <v/>
      </c>
      <c r="J74" s="32" t="str">
        <f t="shared" si="35"/>
        <v/>
      </c>
      <c r="K74" s="32" t="str">
        <f t="shared" si="36"/>
        <v/>
      </c>
      <c r="L74" s="32" t="str">
        <f>IF(K74="","",LARGE(G57:G76,M74))</f>
        <v/>
      </c>
      <c r="M74" s="51">
        <v>18</v>
      </c>
      <c r="N74" s="26"/>
      <c r="O74" s="52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29"/>
        <v/>
      </c>
      <c r="T74" s="24" t="str">
        <f t="shared" si="30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51">
        <v>19</v>
      </c>
      <c r="N75" s="26"/>
      <c r="O75" s="52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29"/>
        <v/>
      </c>
      <c r="T75" s="24" t="str">
        <f t="shared" si="30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ref="G76" si="37">IF(E76="","",E76+(ROW(E76)/10000))</f>
        <v/>
      </c>
      <c r="H76" s="33" t="str">
        <f t="shared" ref="H76" si="38">IF($K76="","",IF(B76="","",B76))</f>
        <v/>
      </c>
      <c r="I76" s="33" t="str">
        <f t="shared" ref="I76" si="39">IF($K76="","",IF(C76="","",C76))</f>
        <v/>
      </c>
      <c r="J76" s="32" t="str">
        <f t="shared" ref="J76" si="40">IF($K76="","",E76)</f>
        <v/>
      </c>
      <c r="K76" s="32" t="str">
        <f t="shared" ref="K76" si="41">G76</f>
        <v/>
      </c>
      <c r="L76" s="32" t="str">
        <f>IF(K76="","",LARGE(G57:G76,M76))</f>
        <v/>
      </c>
      <c r="M76" s="51">
        <v>20</v>
      </c>
      <c r="N76" s="26"/>
      <c r="O76" s="52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29"/>
        <v/>
      </c>
      <c r="T76" s="24" t="str">
        <f t="shared" si="30"/>
        <v/>
      </c>
    </row>
    <row r="77" spans="1:20" ht="20.25" customHeight="1" x14ac:dyDescent="0.25"/>
    <row r="78" spans="1:20" ht="20.25" customHeight="1" x14ac:dyDescent="0.25">
      <c r="A78" s="2"/>
      <c r="B78" s="65" t="s">
        <v>21</v>
      </c>
      <c r="C78" s="66"/>
      <c r="E78" s="34"/>
      <c r="F78" s="35"/>
      <c r="G78" s="11"/>
      <c r="H78" s="12"/>
      <c r="I78" s="12"/>
      <c r="J78" s="12"/>
      <c r="K78" s="13"/>
      <c r="L78" s="12"/>
      <c r="M78" s="14"/>
      <c r="N78" s="50"/>
      <c r="O78" s="67" t="s">
        <v>11</v>
      </c>
      <c r="P78" s="68"/>
      <c r="Q78" s="68"/>
      <c r="R78" s="68"/>
      <c r="S78" s="68"/>
      <c r="T78" s="69"/>
    </row>
    <row r="79" spans="1:20" ht="20.25" hidden="1" customHeight="1" x14ac:dyDescent="0.25">
      <c r="A79" s="2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4"/>
    </row>
    <row r="80" spans="1:20" s="15" customFormat="1" ht="28.5" customHeight="1" x14ac:dyDescent="0.25">
      <c r="B80" s="16" t="s">
        <v>12</v>
      </c>
      <c r="C80" s="16" t="s">
        <v>1</v>
      </c>
      <c r="D80" s="16" t="s">
        <v>13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5</v>
      </c>
      <c r="P80" s="27" t="s">
        <v>12</v>
      </c>
      <c r="Q80" s="27" t="s">
        <v>1</v>
      </c>
      <c r="R80" s="27" t="s">
        <v>14</v>
      </c>
      <c r="S80" s="49" t="s">
        <v>15</v>
      </c>
      <c r="T80" s="49" t="s">
        <v>16</v>
      </c>
    </row>
    <row r="81" spans="2:20" s="5" customFormat="1" ht="18.75" customHeight="1" x14ac:dyDescent="0.25">
      <c r="B81" s="21" t="s">
        <v>120</v>
      </c>
      <c r="C81" s="21" t="str">
        <f>IF(B81="","",VLOOKUP(B81,LISTAS!$F$5:$I$204,2,0))</f>
        <v>ARBOS S.A</v>
      </c>
      <c r="D81" s="21" t="str">
        <f>IF(B81="","",VLOOKUP(B81,LISTAS!$F$5:$I$207,4,0))</f>
        <v>SUB 15</v>
      </c>
      <c r="E81" s="36">
        <v>84.83</v>
      </c>
      <c r="G81" s="32">
        <f t="shared" ref="G81:G88" si="42">IF(E81="","",E81+(ROW(E81)/10000))</f>
        <v>84.838099999999997</v>
      </c>
      <c r="H81" s="33" t="str">
        <f t="shared" ref="H81:H88" si="43">IF($K81="","",IF(B81="","",B81))</f>
        <v>CLARA HILARIO CONTRIGIANI</v>
      </c>
      <c r="I81" s="33" t="str">
        <f t="shared" ref="I81:I88" si="44">IF($K81="","",IF(C81="","",C81))</f>
        <v>ARBOS S.A</v>
      </c>
      <c r="J81" s="32">
        <f t="shared" ref="J81:J88" si="45">IF($K81="","",E81)</f>
        <v>84.83</v>
      </c>
      <c r="K81" s="32">
        <f t="shared" ref="K81:K88" si="46">G81</f>
        <v>84.838099999999997</v>
      </c>
      <c r="L81" s="32">
        <f>IF(K81="","",LARGE(G81:G100,M81))</f>
        <v>89.498599999999996</v>
      </c>
      <c r="M81" s="51">
        <v>1</v>
      </c>
      <c r="N81" s="22"/>
      <c r="O81" s="52">
        <f>IF(R81&lt;&gt;"",_xlfn.RANK.EQ(R81,R81:R100,0),"")</f>
        <v>1</v>
      </c>
      <c r="P81" s="23" t="str">
        <f>IF(K81="","",VLOOKUP(L81,G81:J100,2,0))</f>
        <v>MANUELA BENJAMIN MARCONDES PEREIRA</v>
      </c>
      <c r="Q81" s="23" t="str">
        <f>IF(K81="","",VLOOKUP(P81,LISTAS!$F$5:$G$204,2,0))</f>
        <v>ARBOS S.A</v>
      </c>
      <c r="R81" s="37">
        <f>IF(K81="","",VLOOKUP(L81,G81:J100,4,0))</f>
        <v>89.49</v>
      </c>
      <c r="S81" s="24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>400</v>
      </c>
      <c r="T81" s="24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>400</v>
      </c>
    </row>
    <row r="82" spans="2:20" s="5" customFormat="1" ht="18.75" customHeight="1" x14ac:dyDescent="0.25">
      <c r="B82" s="21" t="s">
        <v>121</v>
      </c>
      <c r="C82" s="21" t="str">
        <f>IF(B82="","",VLOOKUP(B82,LISTAS!$F$5:$I$204,2,0))</f>
        <v>ARBOS SCS</v>
      </c>
      <c r="D82" s="21" t="str">
        <f>IF(B82="","",VLOOKUP(B82,LISTAS!$F$5:$I$207,4,0))</f>
        <v>SUB 15</v>
      </c>
      <c r="E82" s="36">
        <v>86.49</v>
      </c>
      <c r="G82" s="32">
        <f t="shared" si="42"/>
        <v>86.498199999999997</v>
      </c>
      <c r="H82" s="33" t="str">
        <f t="shared" si="43"/>
        <v>ANA LUISA AZZI DE SOUZA</v>
      </c>
      <c r="I82" s="33" t="str">
        <f t="shared" si="44"/>
        <v>ARBOS SCS</v>
      </c>
      <c r="J82" s="32">
        <f t="shared" si="45"/>
        <v>86.49</v>
      </c>
      <c r="K82" s="32">
        <f t="shared" si="46"/>
        <v>86.498199999999997</v>
      </c>
      <c r="L82" s="32">
        <f>IF(K82="","",LARGE(G81:G100,M82))</f>
        <v>86.498199999999997</v>
      </c>
      <c r="M82" s="51">
        <v>2</v>
      </c>
      <c r="N82" s="25"/>
      <c r="O82" s="52">
        <f>IF(R82&lt;&gt;"",_xlfn.RANK.EQ(R82,R81:R100,0),"")</f>
        <v>2</v>
      </c>
      <c r="P82" s="23" t="str">
        <f>IF(K82="","",VLOOKUP(L82,G81:J100,2,0))</f>
        <v>ANA LUISA AZZI DE SOUZA</v>
      </c>
      <c r="Q82" s="23" t="str">
        <f>IF(K82="","",VLOOKUP(P82,LISTAS!$F$5:$G$204,2,0))</f>
        <v>ARBOS SCS</v>
      </c>
      <c r="R82" s="37">
        <f>IF(K82="","",VLOOKUP(L82,G81:J100,4,0))</f>
        <v>86.49</v>
      </c>
      <c r="S82" s="24">
        <f t="shared" ref="S82:S100" si="47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>340</v>
      </c>
      <c r="T82" s="24">
        <f t="shared" ref="T82:T100" si="48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>340</v>
      </c>
    </row>
    <row r="83" spans="2:20" s="5" customFormat="1" ht="18.75" customHeight="1" x14ac:dyDescent="0.3">
      <c r="B83" s="21" t="s">
        <v>146</v>
      </c>
      <c r="C83" s="21" t="str">
        <f>IF(B83="","",VLOOKUP(B83,LISTAS!$F$5:$I$204,2,0))</f>
        <v>ARBOS SBC</v>
      </c>
      <c r="D83" s="21" t="str">
        <f>IF(B83="","",VLOOKUP(B83,LISTAS!$F$5:$I$207,4,0))</f>
        <v>SUB 15</v>
      </c>
      <c r="E83" s="36">
        <v>74.16</v>
      </c>
      <c r="G83" s="32">
        <f t="shared" si="42"/>
        <v>74.168300000000002</v>
      </c>
      <c r="H83" s="33" t="str">
        <f t="shared" si="43"/>
        <v>KATARINA DIAS + GABRIELA MOYA</v>
      </c>
      <c r="I83" s="33" t="str">
        <f t="shared" si="44"/>
        <v>ARBOS SBC</v>
      </c>
      <c r="J83" s="32">
        <f t="shared" si="45"/>
        <v>74.16</v>
      </c>
      <c r="K83" s="32">
        <f t="shared" si="46"/>
        <v>74.168300000000002</v>
      </c>
      <c r="L83" s="32">
        <f>IF(K83="","",LARGE(G81:G100,M83))</f>
        <v>85.838399999999993</v>
      </c>
      <c r="M83" s="51">
        <v>3</v>
      </c>
      <c r="N83" s="26"/>
      <c r="O83" s="52">
        <f>IF(R83&lt;&gt;"",_xlfn.RANK.EQ(R83,R81:R100,0),"")</f>
        <v>3</v>
      </c>
      <c r="P83" s="23" t="str">
        <f>IF(K83="","",VLOOKUP(L83,G81:J100,2,0))</f>
        <v>JÚLIA VALENTE NUNES</v>
      </c>
      <c r="Q83" s="23" t="str">
        <f>IF(K83="","",VLOOKUP(P83,LISTAS!$F$5:$G$204,2,0))</f>
        <v>ARBOS S.A</v>
      </c>
      <c r="R83" s="37">
        <f>IF(K83="","",VLOOKUP(L83,G81:J100,4,0))</f>
        <v>85.83</v>
      </c>
      <c r="S83" s="24">
        <f t="shared" si="47"/>
        <v>300</v>
      </c>
      <c r="T83" s="24">
        <f t="shared" si="48"/>
        <v>300</v>
      </c>
    </row>
    <row r="84" spans="2:20" s="5" customFormat="1" ht="18.75" customHeight="1" x14ac:dyDescent="0.3">
      <c r="B84" s="21" t="s">
        <v>122</v>
      </c>
      <c r="C84" s="21" t="str">
        <f>IF(B84="","",VLOOKUP(B84,LISTAS!$F$5:$I$204,2,0))</f>
        <v>ARBOS S.A</v>
      </c>
      <c r="D84" s="21" t="str">
        <f>IF(B84="","",VLOOKUP(B84,LISTAS!$F$5:$I$207,4,0))</f>
        <v>SUB 15</v>
      </c>
      <c r="E84" s="36">
        <v>85.83</v>
      </c>
      <c r="G84" s="32">
        <f t="shared" si="42"/>
        <v>85.838399999999993</v>
      </c>
      <c r="H84" s="33" t="str">
        <f t="shared" si="43"/>
        <v>JÚLIA VALENTE NUNES</v>
      </c>
      <c r="I84" s="33" t="str">
        <f t="shared" si="44"/>
        <v>ARBOS S.A</v>
      </c>
      <c r="J84" s="32">
        <f t="shared" si="45"/>
        <v>85.83</v>
      </c>
      <c r="K84" s="32">
        <f t="shared" si="46"/>
        <v>85.838399999999993</v>
      </c>
      <c r="L84" s="32">
        <f>IF(K84="","",LARGE(G81:G100,M84))</f>
        <v>84.838099999999997</v>
      </c>
      <c r="M84" s="51">
        <v>4</v>
      </c>
      <c r="N84" s="26"/>
      <c r="O84" s="52">
        <f>IF(R84&lt;&gt;"",_xlfn.RANK.EQ(R84,R81:R100,0),"")</f>
        <v>4</v>
      </c>
      <c r="P84" s="23" t="str">
        <f>IF(K84="","",VLOOKUP(L84,G81:J100,2,0))</f>
        <v>CLARA HILARIO CONTRIGIANI</v>
      </c>
      <c r="Q84" s="23" t="str">
        <f>IF(K84="","",VLOOKUP(P84,LISTAS!$F$5:$G$204,2,0))</f>
        <v>ARBOS S.A</v>
      </c>
      <c r="R84" s="37">
        <f>IF(K84="","",VLOOKUP(L84,G81:J100,4,0))</f>
        <v>84.83</v>
      </c>
      <c r="S84" s="24">
        <f t="shared" si="47"/>
        <v>280</v>
      </c>
      <c r="T84" s="24">
        <f t="shared" si="48"/>
        <v>280</v>
      </c>
    </row>
    <row r="85" spans="2:20" s="5" customFormat="1" ht="18.75" customHeight="1" x14ac:dyDescent="0.3">
      <c r="B85" s="21" t="s">
        <v>123</v>
      </c>
      <c r="C85" s="21" t="str">
        <f>IF(B85="","",VLOOKUP(B85,LISTAS!$F$5:$I$204,2,0))</f>
        <v>ARBOS SCS</v>
      </c>
      <c r="D85" s="21" t="str">
        <f>IF(B85="","",VLOOKUP(B85,LISTAS!$F$5:$I$207,4,0))</f>
        <v>SUB 15</v>
      </c>
      <c r="E85" s="36">
        <v>83.49</v>
      </c>
      <c r="G85" s="32">
        <f t="shared" si="42"/>
        <v>83.498499999999993</v>
      </c>
      <c r="H85" s="33" t="str">
        <f t="shared" si="43"/>
        <v>ALICE CARMO PEIXOTO</v>
      </c>
      <c r="I85" s="33" t="str">
        <f t="shared" si="44"/>
        <v>ARBOS SCS</v>
      </c>
      <c r="J85" s="32">
        <f t="shared" si="45"/>
        <v>83.49</v>
      </c>
      <c r="K85" s="32">
        <f t="shared" si="46"/>
        <v>83.498499999999993</v>
      </c>
      <c r="L85" s="32">
        <f>IF(K85="","",LARGE(G81:G100,M85))</f>
        <v>83.498499999999993</v>
      </c>
      <c r="M85" s="51">
        <v>5</v>
      </c>
      <c r="N85" s="26"/>
      <c r="O85" s="52">
        <f>IF(R85&lt;&gt;"",_xlfn.RANK.EQ(R85,R81:R100,0),"")</f>
        <v>5</v>
      </c>
      <c r="P85" s="23" t="str">
        <f>IF(K85="","",VLOOKUP(L85,G81:J100,2,0))</f>
        <v>ALICE CARMO PEIXOTO</v>
      </c>
      <c r="Q85" s="23" t="str">
        <f>IF(K85="","",VLOOKUP(P85,LISTAS!$F$5:$G$204,2,0))</f>
        <v>ARBOS SCS</v>
      </c>
      <c r="R85" s="37">
        <f>IF(K85="","",VLOOKUP(L85,G81:J100,4,0))</f>
        <v>83.49</v>
      </c>
      <c r="S85" s="24">
        <f t="shared" si="47"/>
        <v>270</v>
      </c>
      <c r="T85" s="24">
        <f t="shared" si="48"/>
        <v>270</v>
      </c>
    </row>
    <row r="86" spans="2:20" s="5" customFormat="1" ht="18.75" customHeight="1" x14ac:dyDescent="0.3">
      <c r="B86" s="21" t="s">
        <v>125</v>
      </c>
      <c r="C86" s="21" t="str">
        <f>IF(B86="","",VLOOKUP(B86,LISTAS!$F$5:$I$204,2,0))</f>
        <v>ARBOS S.A</v>
      </c>
      <c r="D86" s="21" t="str">
        <f>IF(B86="","",VLOOKUP(B86,LISTAS!$F$5:$I$207,4,0))</f>
        <v>SUB 15</v>
      </c>
      <c r="E86" s="36">
        <v>89.49</v>
      </c>
      <c r="G86" s="32">
        <f t="shared" si="42"/>
        <v>89.498599999999996</v>
      </c>
      <c r="H86" s="33" t="str">
        <f t="shared" si="43"/>
        <v>MANUELA BENJAMIN MARCONDES PEREIRA</v>
      </c>
      <c r="I86" s="33" t="str">
        <f t="shared" si="44"/>
        <v>ARBOS S.A</v>
      </c>
      <c r="J86" s="32">
        <f t="shared" si="45"/>
        <v>89.49</v>
      </c>
      <c r="K86" s="32">
        <f t="shared" si="46"/>
        <v>89.498599999999996</v>
      </c>
      <c r="L86" s="32">
        <f>IF(K86="","",LARGE(G81:G100,M86))</f>
        <v>79.338700000000003</v>
      </c>
      <c r="M86" s="51">
        <v>6</v>
      </c>
      <c r="N86" s="26"/>
      <c r="O86" s="52">
        <f>IF(R86&lt;&gt;"",_xlfn.RANK.EQ(R86,R81:R100,0),"")</f>
        <v>6</v>
      </c>
      <c r="P86" s="23" t="str">
        <f>IF(K86="","",VLOOKUP(L86,G81:J100,2,0))</f>
        <v>YASMIN ALVAREZ</v>
      </c>
      <c r="Q86" s="23" t="str">
        <f>IF(K86="","",VLOOKUP(P86,LISTAS!$F$5:$G$204,2,0))</f>
        <v>ARBOS SBC</v>
      </c>
      <c r="R86" s="37">
        <f>IF(K86="","",VLOOKUP(L86,G81:J100,4,0))</f>
        <v>79.33</v>
      </c>
      <c r="S86" s="24">
        <f t="shared" si="47"/>
        <v>260</v>
      </c>
      <c r="T86" s="24">
        <f t="shared" si="48"/>
        <v>260</v>
      </c>
    </row>
    <row r="87" spans="2:20" s="5" customFormat="1" ht="18.75" customHeight="1" x14ac:dyDescent="0.3">
      <c r="B87" s="21" t="s">
        <v>126</v>
      </c>
      <c r="C87" s="21" t="str">
        <f>IF(B87="","",VLOOKUP(B87,LISTAS!$F$5:$I$204,2,0))</f>
        <v>ARBOS SBC</v>
      </c>
      <c r="D87" s="21" t="str">
        <f>IF(B87="","",VLOOKUP(B87,LISTAS!$F$5:$I$207,4,0))</f>
        <v>SUB 15</v>
      </c>
      <c r="E87" s="36">
        <v>79.33</v>
      </c>
      <c r="G87" s="32">
        <f t="shared" si="42"/>
        <v>79.338700000000003</v>
      </c>
      <c r="H87" s="33" t="str">
        <f t="shared" si="43"/>
        <v>YASMIN ALVAREZ</v>
      </c>
      <c r="I87" s="33" t="str">
        <f t="shared" si="44"/>
        <v>ARBOS SBC</v>
      </c>
      <c r="J87" s="32">
        <f t="shared" si="45"/>
        <v>79.33</v>
      </c>
      <c r="K87" s="32">
        <f t="shared" si="46"/>
        <v>79.338700000000003</v>
      </c>
      <c r="L87" s="32">
        <f>IF(K87="","",LARGE(G81:G100,M87))</f>
        <v>74.168300000000002</v>
      </c>
      <c r="M87" s="51">
        <v>7</v>
      </c>
      <c r="N87" s="26"/>
      <c r="O87" s="52">
        <f>IF(R87&lt;&gt;"",_xlfn.RANK.EQ(R87,R81:R100,0),"")</f>
        <v>7</v>
      </c>
      <c r="P87" s="23" t="str">
        <f>IF(K87="","",VLOOKUP(L87,G81:J100,2,0))</f>
        <v>KATARINA DIAS + GABRIELA MOYA</v>
      </c>
      <c r="Q87" s="23" t="str">
        <f>IF(K87="","",VLOOKUP(P87,LISTAS!$F$5:$G$204,2,0))</f>
        <v>ARBOS SBC</v>
      </c>
      <c r="R87" s="37">
        <f>IF(K87="","",VLOOKUP(L87,G81:J100,4,0))</f>
        <v>74.16</v>
      </c>
      <c r="S87" s="24">
        <f t="shared" si="47"/>
        <v>250</v>
      </c>
      <c r="T87" s="24">
        <f t="shared" si="48"/>
        <v>250</v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 t="str">
        <f t="shared" si="42"/>
        <v/>
      </c>
      <c r="H88" s="33" t="str">
        <f t="shared" si="43"/>
        <v/>
      </c>
      <c r="I88" s="33" t="str">
        <f t="shared" si="44"/>
        <v/>
      </c>
      <c r="J88" s="32" t="str">
        <f t="shared" si="45"/>
        <v/>
      </c>
      <c r="K88" s="32" t="str">
        <f t="shared" si="46"/>
        <v/>
      </c>
      <c r="L88" s="32" t="str">
        <f>IF(K88="","",LARGE(G81:G100,M88))</f>
        <v/>
      </c>
      <c r="M88" s="51">
        <v>8</v>
      </c>
      <c r="N88" s="26"/>
      <c r="O88" s="52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47"/>
        <v/>
      </c>
      <c r="T88" s="24" t="str">
        <f t="shared" si="48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51">
        <v>9</v>
      </c>
      <c r="N89" s="26"/>
      <c r="O89" s="52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47"/>
        <v/>
      </c>
      <c r="T89" s="24" t="str">
        <f t="shared" si="48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51">
        <v>10</v>
      </c>
      <c r="N90" s="26"/>
      <c r="O90" s="52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47"/>
        <v/>
      </c>
      <c r="T90" s="24" t="str">
        <f t="shared" si="48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51">
        <v>11</v>
      </c>
      <c r="N91" s="26"/>
      <c r="O91" s="52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47"/>
        <v/>
      </c>
      <c r="T91" s="24" t="str">
        <f t="shared" si="48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51">
        <v>12</v>
      </c>
      <c r="N92" s="26"/>
      <c r="O92" s="52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47"/>
        <v/>
      </c>
      <c r="T92" s="24" t="str">
        <f t="shared" si="48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51">
        <v>13</v>
      </c>
      <c r="N93" s="26"/>
      <c r="O93" s="52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47"/>
        <v/>
      </c>
      <c r="T93" s="24" t="str">
        <f t="shared" si="48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51">
        <v>14</v>
      </c>
      <c r="N94" s="26"/>
      <c r="O94" s="52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47"/>
        <v/>
      </c>
      <c r="T94" s="24" t="str">
        <f t="shared" si="48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51">
        <v>15</v>
      </c>
      <c r="N95" s="26"/>
      <c r="O95" s="52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47"/>
        <v/>
      </c>
      <c r="T95" s="24" t="str">
        <f t="shared" si="48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51">
        <v>16</v>
      </c>
      <c r="N96" s="26"/>
      <c r="O96" s="52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47"/>
        <v/>
      </c>
      <c r="T96" s="24" t="str">
        <f t="shared" si="48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ref="G97:G98" si="49">IF(E97="","",E97+(ROW(E97)/10000))</f>
        <v/>
      </c>
      <c r="H97" s="33" t="str">
        <f t="shared" ref="H97:H98" si="50">IF($K97="","",IF(B97="","",B97))</f>
        <v/>
      </c>
      <c r="I97" s="33" t="str">
        <f t="shared" ref="I97:I98" si="51">IF($K97="","",IF(C97="","",C97))</f>
        <v/>
      </c>
      <c r="J97" s="32" t="str">
        <f t="shared" ref="J97:J98" si="52">IF($K97="","",E97)</f>
        <v/>
      </c>
      <c r="K97" s="32" t="str">
        <f t="shared" ref="K97:K98" si="53">G97</f>
        <v/>
      </c>
      <c r="L97" s="32" t="str">
        <f>IF(K97="","",LARGE(G81:G100,M97))</f>
        <v/>
      </c>
      <c r="M97" s="51">
        <v>17</v>
      </c>
      <c r="N97" s="26"/>
      <c r="O97" s="52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47"/>
        <v/>
      </c>
      <c r="T97" s="24" t="str">
        <f t="shared" si="48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49"/>
        <v/>
      </c>
      <c r="H98" s="33" t="str">
        <f t="shared" si="50"/>
        <v/>
      </c>
      <c r="I98" s="33" t="str">
        <f t="shared" si="51"/>
        <v/>
      </c>
      <c r="J98" s="32" t="str">
        <f t="shared" si="52"/>
        <v/>
      </c>
      <c r="K98" s="32" t="str">
        <f t="shared" si="53"/>
        <v/>
      </c>
      <c r="L98" s="32" t="str">
        <f>IF(K98="","",LARGE(G81:G100,M98))</f>
        <v/>
      </c>
      <c r="M98" s="51">
        <v>18</v>
      </c>
      <c r="N98" s="26"/>
      <c r="O98" s="52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47"/>
        <v/>
      </c>
      <c r="T98" s="24" t="str">
        <f t="shared" si="48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51">
        <v>19</v>
      </c>
      <c r="N99" s="26"/>
      <c r="O99" s="52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47"/>
        <v/>
      </c>
      <c r="T99" s="24" t="str">
        <f t="shared" si="48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ref="G100" si="54">IF(E100="","",E100+(ROW(E100)/10000))</f>
        <v/>
      </c>
      <c r="H100" s="33" t="str">
        <f t="shared" ref="H100" si="55">IF($K100="","",IF(B100="","",B100))</f>
        <v/>
      </c>
      <c r="I100" s="33" t="str">
        <f t="shared" ref="I100" si="56">IF($K100="","",IF(C100="","",C100))</f>
        <v/>
      </c>
      <c r="J100" s="32" t="str">
        <f t="shared" ref="J100" si="57">IF($K100="","",E100)</f>
        <v/>
      </c>
      <c r="K100" s="32" t="str">
        <f t="shared" ref="K100" si="58">G100</f>
        <v/>
      </c>
      <c r="L100" s="32" t="str">
        <f>IF(K100="","",LARGE(G81:G100,M100))</f>
        <v/>
      </c>
      <c r="M100" s="51">
        <v>20</v>
      </c>
      <c r="N100" s="26"/>
      <c r="O100" s="52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47"/>
        <v/>
      </c>
      <c r="T100" s="24" t="str">
        <f t="shared" si="48"/>
        <v/>
      </c>
    </row>
    <row r="101" spans="1:20" ht="20.25" customHeight="1" x14ac:dyDescent="0.25"/>
    <row r="102" spans="1:20" ht="20.25" customHeight="1" x14ac:dyDescent="0.25">
      <c r="A102" s="2"/>
      <c r="B102" s="65" t="s">
        <v>26</v>
      </c>
      <c r="C102" s="66"/>
      <c r="E102" s="34"/>
      <c r="F102" s="35"/>
      <c r="G102" s="11"/>
      <c r="H102" s="12"/>
      <c r="I102" s="12"/>
      <c r="J102" s="12"/>
      <c r="K102" s="13"/>
      <c r="L102" s="12"/>
      <c r="M102" s="14"/>
      <c r="N102" s="50"/>
      <c r="O102" s="67" t="s">
        <v>11</v>
      </c>
      <c r="P102" s="68"/>
      <c r="Q102" s="68"/>
      <c r="R102" s="68"/>
      <c r="S102" s="68"/>
      <c r="T102" s="69"/>
    </row>
    <row r="103" spans="1:20" ht="20.25" hidden="1" customHeight="1" x14ac:dyDescent="0.25">
      <c r="A103" s="2"/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4"/>
    </row>
    <row r="104" spans="1:20" s="15" customFormat="1" ht="28.5" customHeight="1" x14ac:dyDescent="0.25">
      <c r="B104" s="16" t="s">
        <v>12</v>
      </c>
      <c r="C104" s="16" t="s">
        <v>1</v>
      </c>
      <c r="D104" s="16" t="s">
        <v>13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5</v>
      </c>
      <c r="P104" s="27" t="s">
        <v>12</v>
      </c>
      <c r="Q104" s="27" t="s">
        <v>1</v>
      </c>
      <c r="R104" s="27" t="s">
        <v>14</v>
      </c>
      <c r="S104" s="49" t="s">
        <v>15</v>
      </c>
      <c r="T104" s="49" t="s">
        <v>16</v>
      </c>
    </row>
    <row r="105" spans="1:20" s="5" customFormat="1" ht="18.75" customHeight="1" x14ac:dyDescent="0.25">
      <c r="B105" s="21" t="s">
        <v>127</v>
      </c>
      <c r="C105" s="21" t="str">
        <f>IF(B105="","",VLOOKUP(B105,LISTAS!$F$5:$I$204,2,0))</f>
        <v>LICEU JARDIM</v>
      </c>
      <c r="D105" s="21" t="str">
        <f>IF(B105="","",VLOOKUP(B105,LISTAS!$F$5:$I$207,4,0))</f>
        <v>SUB 18</v>
      </c>
      <c r="E105" s="36">
        <v>85.83</v>
      </c>
      <c r="G105" s="32">
        <f t="shared" ref="G105:G111" si="59">IF(E105="","",E105+(ROW(E105)/10000))</f>
        <v>85.840499999999992</v>
      </c>
      <c r="H105" s="33" t="str">
        <f t="shared" ref="H105:H111" si="60">IF($K105="","",IF(B105="","",B105))</f>
        <v>BÁRBHARA MAYURI CORREIA NAKAMURA</v>
      </c>
      <c r="I105" s="33" t="str">
        <f t="shared" ref="I105:I111" si="61">IF($K105="","",IF(C105="","",C105))</f>
        <v>LICEU JARDIM</v>
      </c>
      <c r="J105" s="32">
        <f t="shared" ref="J105:J111" si="62">IF($K105="","",E105)</f>
        <v>85.83</v>
      </c>
      <c r="K105" s="32">
        <f t="shared" ref="K105:K111" si="63">G105</f>
        <v>85.840499999999992</v>
      </c>
      <c r="L105" s="32">
        <f>IF(K105="","",LARGE(G105:G124,M105))</f>
        <v>96.840999999999994</v>
      </c>
      <c r="M105" s="51">
        <v>1</v>
      </c>
      <c r="N105" s="22"/>
      <c r="O105" s="52">
        <f>IF(R105&lt;&gt;"",_xlfn.RANK.EQ(R105,R105:R124,0),"")</f>
        <v>1</v>
      </c>
      <c r="P105" s="23" t="str">
        <f>IF(K105="","",VLOOKUP(L105,G105:J124,2,0))</f>
        <v>CLARA RISKALLHAH</v>
      </c>
      <c r="Q105" s="23" t="str">
        <f>IF(K105="","",VLOOKUP(P105,LISTAS!$F$5:$G$204,2,0))</f>
        <v>ARBOS SBC</v>
      </c>
      <c r="R105" s="37">
        <f>IF(K105="","",VLOOKUP(L105,G105:J124,4,0))</f>
        <v>96.83</v>
      </c>
      <c r="S105" s="24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>400</v>
      </c>
      <c r="T105" s="24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>400</v>
      </c>
    </row>
    <row r="106" spans="1:20" s="5" customFormat="1" ht="18.75" customHeight="1" x14ac:dyDescent="0.25">
      <c r="B106" s="21" t="s">
        <v>129</v>
      </c>
      <c r="C106" s="21" t="str">
        <f>IF(B106="","",VLOOKUP(B106,LISTAS!$F$5:$I$204,2,0))</f>
        <v>LICEU JARDIM</v>
      </c>
      <c r="D106" s="21" t="str">
        <f>IF(B106="","",VLOOKUP(B106,LISTAS!$F$5:$I$207,4,0))</f>
        <v>SUB 18</v>
      </c>
      <c r="E106" s="36">
        <v>91.33</v>
      </c>
      <c r="G106" s="32">
        <f t="shared" si="59"/>
        <v>91.340599999999995</v>
      </c>
      <c r="H106" s="33" t="str">
        <f t="shared" ref="H106:I109" si="64">IF($K106="","",IF(B106="","",B106))</f>
        <v>GABRIELA GATTI FERRITE</v>
      </c>
      <c r="I106" s="33" t="str">
        <f t="shared" si="64"/>
        <v>LICEU JARDIM</v>
      </c>
      <c r="J106" s="32">
        <f t="shared" si="62"/>
        <v>91.33</v>
      </c>
      <c r="K106" s="32">
        <f t="shared" si="63"/>
        <v>91.340599999999995</v>
      </c>
      <c r="L106" s="32">
        <f>IF(K106="","",LARGE(G105:G124,M106))</f>
        <v>96.5107</v>
      </c>
      <c r="M106" s="51">
        <v>2</v>
      </c>
      <c r="N106" s="25"/>
      <c r="O106" s="52">
        <f>IF(R106&lt;&gt;"",_xlfn.RANK.EQ(R106,R105:R124,0),"")</f>
        <v>2</v>
      </c>
      <c r="P106" s="23" t="str">
        <f>IF(K106="","",VLOOKUP(L106,G105:J124,2,0))</f>
        <v>NATHÁLIA SOARES MANSI</v>
      </c>
      <c r="Q106" s="23" t="str">
        <f>IF(K106="","",VLOOKUP(P106,LISTAS!$F$5:$G$204,2,0))</f>
        <v>LICEU JARDIM</v>
      </c>
      <c r="R106" s="37">
        <f>IF(K106="","",VLOOKUP(L106,G105:J124,4,0))</f>
        <v>96.5</v>
      </c>
      <c r="S106" s="24">
        <f t="shared" ref="S106:S124" si="65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>340</v>
      </c>
      <c r="T106" s="24">
        <f t="shared" ref="T106:T124" si="66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>340</v>
      </c>
    </row>
    <row r="107" spans="1:20" s="5" customFormat="1" ht="18.75" customHeight="1" x14ac:dyDescent="0.3">
      <c r="B107" s="21" t="s">
        <v>130</v>
      </c>
      <c r="C107" s="21" t="str">
        <f>IF(B107="","",VLOOKUP(B107,LISTAS!$F$5:$I$204,2,0))</f>
        <v>LICEU JARDIM</v>
      </c>
      <c r="D107" s="21" t="str">
        <f>IF(B107="","",VLOOKUP(B107,LISTAS!$F$5:$I$207,4,0))</f>
        <v>SUB 18</v>
      </c>
      <c r="E107" s="36">
        <v>96.5</v>
      </c>
      <c r="G107" s="32">
        <f t="shared" si="59"/>
        <v>96.5107</v>
      </c>
      <c r="H107" s="33" t="str">
        <f t="shared" si="64"/>
        <v>NATHÁLIA SOARES MANSI</v>
      </c>
      <c r="I107" s="33" t="str">
        <f t="shared" si="64"/>
        <v>LICEU JARDIM</v>
      </c>
      <c r="J107" s="32">
        <f t="shared" si="62"/>
        <v>96.5</v>
      </c>
      <c r="K107" s="32">
        <f t="shared" si="63"/>
        <v>96.5107</v>
      </c>
      <c r="L107" s="32">
        <f>IF(K107="","",LARGE(G105:G124,M107))</f>
        <v>94.341099999999997</v>
      </c>
      <c r="M107" s="51">
        <v>3</v>
      </c>
      <c r="N107" s="26"/>
      <c r="O107" s="52">
        <f>IF(R107&lt;&gt;"",_xlfn.RANK.EQ(R107,R105:R124,0),"")</f>
        <v>3</v>
      </c>
      <c r="P107" s="23" t="str">
        <f>IF(K107="","",VLOOKUP(L107,G105:J124,2,0))</f>
        <v>VALENTINA FERRANTE</v>
      </c>
      <c r="Q107" s="23" t="str">
        <f>IF(K107="","",VLOOKUP(P107,LISTAS!$F$5:$G$204,2,0))</f>
        <v>ARBOS SBC</v>
      </c>
      <c r="R107" s="37">
        <f>IF(K107="","",VLOOKUP(L107,G105:J124,4,0))</f>
        <v>94.33</v>
      </c>
      <c r="S107" s="24">
        <f t="shared" si="65"/>
        <v>300</v>
      </c>
      <c r="T107" s="24">
        <f t="shared" si="66"/>
        <v>300</v>
      </c>
    </row>
    <row r="108" spans="1:20" s="5" customFormat="1" ht="18.75" customHeight="1" x14ac:dyDescent="0.3">
      <c r="B108" s="21" t="s">
        <v>131</v>
      </c>
      <c r="C108" s="21" t="str">
        <f>IF(B108="","",VLOOKUP(B108,LISTAS!$F$5:$I$204,2,0))</f>
        <v>ARBOS SBC</v>
      </c>
      <c r="D108" s="21" t="str">
        <f>IF(B108="","",VLOOKUP(B108,LISTAS!$F$5:$I$207,4,0))</f>
        <v>SUB 18</v>
      </c>
      <c r="E108" s="36">
        <v>79.16</v>
      </c>
      <c r="G108" s="32">
        <f t="shared" si="59"/>
        <v>79.1708</v>
      </c>
      <c r="H108" s="33" t="str">
        <f t="shared" si="64"/>
        <v>GIOVANNA MELLO</v>
      </c>
      <c r="I108" s="33" t="str">
        <f t="shared" si="64"/>
        <v>ARBOS SBC</v>
      </c>
      <c r="J108" s="32">
        <f t="shared" si="62"/>
        <v>79.16</v>
      </c>
      <c r="K108" s="32">
        <f t="shared" si="63"/>
        <v>79.1708</v>
      </c>
      <c r="L108" s="32">
        <f>IF(K108="","",LARGE(G105:G124,M108))</f>
        <v>91.340599999999995</v>
      </c>
      <c r="M108" s="51">
        <v>4</v>
      </c>
      <c r="N108" s="26"/>
      <c r="O108" s="52">
        <f>IF(R108&lt;&gt;"",_xlfn.RANK.EQ(R108,R105:R124,0),"")</f>
        <v>4</v>
      </c>
      <c r="P108" s="23" t="str">
        <f>IF(K108="","",VLOOKUP(L108,G105:J124,2,0))</f>
        <v>GABRIELA GATTI FERRITE</v>
      </c>
      <c r="Q108" s="23" t="str">
        <f>IF(K108="","",VLOOKUP(P108,LISTAS!$F$5:$G$204,2,0))</f>
        <v>LICEU JARDIM</v>
      </c>
      <c r="R108" s="37">
        <f>IF(K108="","",VLOOKUP(L108,G105:J124,4,0))</f>
        <v>91.33</v>
      </c>
      <c r="S108" s="24">
        <f t="shared" si="65"/>
        <v>280</v>
      </c>
      <c r="T108" s="24">
        <f t="shared" si="66"/>
        <v>280</v>
      </c>
    </row>
    <row r="109" spans="1:20" s="5" customFormat="1" ht="18.75" customHeight="1" x14ac:dyDescent="0.3">
      <c r="B109" s="21" t="s">
        <v>132</v>
      </c>
      <c r="C109" s="21" t="str">
        <f>IF(B109="","",VLOOKUP(B109,LISTAS!$F$5:$I$204,2,0))</f>
        <v>ARBOS SBC</v>
      </c>
      <c r="D109" s="21" t="str">
        <f>IF(B109="","",VLOOKUP(B109,LISTAS!$F$5:$I$207,4,0))</f>
        <v>SUB 18</v>
      </c>
      <c r="E109" s="36">
        <v>81.33</v>
      </c>
      <c r="G109" s="32">
        <f t="shared" si="59"/>
        <v>81.340900000000005</v>
      </c>
      <c r="H109" s="33" t="str">
        <f t="shared" si="64"/>
        <v>ISABELLA MESSA</v>
      </c>
      <c r="I109" s="33" t="str">
        <f t="shared" si="64"/>
        <v>ARBOS SBC</v>
      </c>
      <c r="J109" s="32">
        <f t="shared" si="62"/>
        <v>81.33</v>
      </c>
      <c r="K109" s="32">
        <f t="shared" si="63"/>
        <v>81.340900000000005</v>
      </c>
      <c r="L109" s="32">
        <f>IF(K109="","",LARGE(G105:G124,M109))</f>
        <v>85.840499999999992</v>
      </c>
      <c r="M109" s="51">
        <v>5</v>
      </c>
      <c r="N109" s="26"/>
      <c r="O109" s="52">
        <f>IF(R109&lt;&gt;"",_xlfn.RANK.EQ(R109,R105:R124,0),"")</f>
        <v>5</v>
      </c>
      <c r="P109" s="23" t="str">
        <f>IF(K109="","",VLOOKUP(L109,G105:J124,2,0))</f>
        <v>BÁRBHARA MAYURI CORREIA NAKAMURA</v>
      </c>
      <c r="Q109" s="23" t="str">
        <f>IF(K109="","",VLOOKUP(P109,LISTAS!$F$5:$G$204,2,0))</f>
        <v>LICEU JARDIM</v>
      </c>
      <c r="R109" s="37">
        <f>IF(K109="","",VLOOKUP(L109,G105:J124,4,0))</f>
        <v>85.83</v>
      </c>
      <c r="S109" s="24">
        <f t="shared" si="65"/>
        <v>270</v>
      </c>
      <c r="T109" s="24">
        <f t="shared" si="66"/>
        <v>270</v>
      </c>
    </row>
    <row r="110" spans="1:20" s="5" customFormat="1" ht="18.75" customHeight="1" x14ac:dyDescent="0.3">
      <c r="B110" s="21" t="s">
        <v>133</v>
      </c>
      <c r="C110" s="21" t="str">
        <f>IF(B110="","",VLOOKUP(B110,LISTAS!$F$5:$I$204,2,0))</f>
        <v>ARBOS SBC</v>
      </c>
      <c r="D110" s="21" t="str">
        <f>IF(B110="","",VLOOKUP(B110,LISTAS!$F$5:$I$207,4,0))</f>
        <v>SUB 18</v>
      </c>
      <c r="E110" s="36">
        <v>96.83</v>
      </c>
      <c r="G110" s="32">
        <f t="shared" si="59"/>
        <v>96.840999999999994</v>
      </c>
      <c r="H110" s="33" t="str">
        <f t="shared" si="60"/>
        <v>CLARA RISKALLHAH</v>
      </c>
      <c r="I110" s="33" t="str">
        <f t="shared" si="61"/>
        <v>ARBOS SBC</v>
      </c>
      <c r="J110" s="32">
        <f t="shared" si="62"/>
        <v>96.83</v>
      </c>
      <c r="K110" s="32">
        <f t="shared" si="63"/>
        <v>96.840999999999994</v>
      </c>
      <c r="L110" s="32">
        <f>IF(K110="","",LARGE(G105:G124,M110))</f>
        <v>81.340900000000005</v>
      </c>
      <c r="M110" s="51">
        <v>6</v>
      </c>
      <c r="N110" s="26"/>
      <c r="O110" s="52">
        <f>IF(R110&lt;&gt;"",_xlfn.RANK.EQ(R110,R105:R124,0),"")</f>
        <v>6</v>
      </c>
      <c r="P110" s="23" t="str">
        <f>IF(K110="","",VLOOKUP(L110,G105:J124,2,0))</f>
        <v>ISABELLA MESSA</v>
      </c>
      <c r="Q110" s="23" t="str">
        <f>IF(K110="","",VLOOKUP(P110,LISTAS!$F$5:$G$204,2,0))</f>
        <v>ARBOS SBC</v>
      </c>
      <c r="R110" s="37">
        <f>IF(K110="","",VLOOKUP(L110,G105:J124,4,0))</f>
        <v>81.33</v>
      </c>
      <c r="S110" s="24">
        <f t="shared" si="65"/>
        <v>260</v>
      </c>
      <c r="T110" s="24">
        <f t="shared" si="66"/>
        <v>260</v>
      </c>
    </row>
    <row r="111" spans="1:20" s="5" customFormat="1" ht="18.75" customHeight="1" x14ac:dyDescent="0.3">
      <c r="B111" s="21" t="s">
        <v>134</v>
      </c>
      <c r="C111" s="21" t="str">
        <f>IF(B111="","",VLOOKUP(B111,LISTAS!$F$5:$I$204,2,0))</f>
        <v>ARBOS SBC</v>
      </c>
      <c r="D111" s="21" t="str">
        <f>IF(B111="","",VLOOKUP(B111,LISTAS!$F$5:$I$207,4,0))</f>
        <v>SUB 18</v>
      </c>
      <c r="E111" s="36">
        <v>94.33</v>
      </c>
      <c r="G111" s="32">
        <f t="shared" si="59"/>
        <v>94.341099999999997</v>
      </c>
      <c r="H111" s="33" t="str">
        <f t="shared" si="60"/>
        <v>VALENTINA FERRANTE</v>
      </c>
      <c r="I111" s="33" t="str">
        <f t="shared" si="61"/>
        <v>ARBOS SBC</v>
      </c>
      <c r="J111" s="32">
        <f t="shared" si="62"/>
        <v>94.33</v>
      </c>
      <c r="K111" s="32">
        <f t="shared" si="63"/>
        <v>94.341099999999997</v>
      </c>
      <c r="L111" s="32">
        <f>IF(K111="","",LARGE(G105:G124,M111))</f>
        <v>79.1708</v>
      </c>
      <c r="M111" s="51">
        <v>7</v>
      </c>
      <c r="N111" s="26"/>
      <c r="O111" s="52">
        <f>IF(R111&lt;&gt;"",_xlfn.RANK.EQ(R111,R105:R124,0),"")</f>
        <v>7</v>
      </c>
      <c r="P111" s="23" t="str">
        <f>IF(K111="","",VLOOKUP(L111,G105:J124,2,0))</f>
        <v>GIOVANNA MELLO</v>
      </c>
      <c r="Q111" s="23" t="str">
        <f>IF(K111="","",VLOOKUP(P111,LISTAS!$F$5:$G$204,2,0))</f>
        <v>ARBOS SBC</v>
      </c>
      <c r="R111" s="37">
        <f>IF(K111="","",VLOOKUP(L111,G105:J124,4,0))</f>
        <v>79.16</v>
      </c>
      <c r="S111" s="24">
        <f t="shared" si="65"/>
        <v>250</v>
      </c>
      <c r="T111" s="24">
        <f t="shared" si="66"/>
        <v>250</v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51">
        <v>8</v>
      </c>
      <c r="N112" s="26"/>
      <c r="O112" s="52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65"/>
        <v/>
      </c>
      <c r="T112" s="24" t="str">
        <f t="shared" si="66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51">
        <v>9</v>
      </c>
      <c r="N113" s="26"/>
      <c r="O113" s="52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65"/>
        <v/>
      </c>
      <c r="T113" s="24" t="str">
        <f t="shared" si="66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51">
        <v>10</v>
      </c>
      <c r="N114" s="26"/>
      <c r="O114" s="52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65"/>
        <v/>
      </c>
      <c r="T114" s="24" t="str">
        <f t="shared" si="66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51">
        <v>11</v>
      </c>
      <c r="N115" s="26"/>
      <c r="O115" s="52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65"/>
        <v/>
      </c>
      <c r="T115" s="24" t="str">
        <f t="shared" si="66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51">
        <v>12</v>
      </c>
      <c r="N116" s="26"/>
      <c r="O116" s="52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65"/>
        <v/>
      </c>
      <c r="T116" s="24" t="str">
        <f t="shared" si="66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51">
        <v>13</v>
      </c>
      <c r="N117" s="26"/>
      <c r="O117" s="52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65"/>
        <v/>
      </c>
      <c r="T117" s="24" t="str">
        <f t="shared" si="66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51">
        <v>14</v>
      </c>
      <c r="N118" s="26"/>
      <c r="O118" s="52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65"/>
        <v/>
      </c>
      <c r="T118" s="24" t="str">
        <f t="shared" si="66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51">
        <v>15</v>
      </c>
      <c r="N119" s="26"/>
      <c r="O119" s="52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65"/>
        <v/>
      </c>
      <c r="T119" s="24" t="str">
        <f t="shared" si="66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51">
        <v>16</v>
      </c>
      <c r="N120" s="26"/>
      <c r="O120" s="52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65"/>
        <v/>
      </c>
      <c r="T120" s="24" t="str">
        <f t="shared" si="66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ref="G121:G122" si="67">IF(E121="","",E121+(ROW(E121)/10000))</f>
        <v/>
      </c>
      <c r="H121" s="33" t="str">
        <f t="shared" ref="H121:H122" si="68">IF($K121="","",IF(B121="","",B121))</f>
        <v/>
      </c>
      <c r="I121" s="33" t="str">
        <f t="shared" ref="I121:I122" si="69">IF($K121="","",IF(C121="","",C121))</f>
        <v/>
      </c>
      <c r="J121" s="32" t="str">
        <f t="shared" ref="J121:J122" si="70">IF($K121="","",E121)</f>
        <v/>
      </c>
      <c r="K121" s="32" t="str">
        <f t="shared" ref="K121:K122" si="71">G121</f>
        <v/>
      </c>
      <c r="L121" s="32" t="str">
        <f>IF(K121="","",LARGE(G105:G124,M121))</f>
        <v/>
      </c>
      <c r="M121" s="51">
        <v>17</v>
      </c>
      <c r="N121" s="26"/>
      <c r="O121" s="52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65"/>
        <v/>
      </c>
      <c r="T121" s="24" t="str">
        <f t="shared" si="66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67"/>
        <v/>
      </c>
      <c r="H122" s="33" t="str">
        <f t="shared" si="68"/>
        <v/>
      </c>
      <c r="I122" s="33" t="str">
        <f t="shared" si="69"/>
        <v/>
      </c>
      <c r="J122" s="32" t="str">
        <f t="shared" si="70"/>
        <v/>
      </c>
      <c r="K122" s="32" t="str">
        <f t="shared" si="71"/>
        <v/>
      </c>
      <c r="L122" s="32" t="str">
        <f>IF(K122="","",LARGE(G105:G124,M122))</f>
        <v/>
      </c>
      <c r="M122" s="51">
        <v>18</v>
      </c>
      <c r="N122" s="26"/>
      <c r="O122" s="52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65"/>
        <v/>
      </c>
      <c r="T122" s="24" t="str">
        <f t="shared" si="66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51">
        <v>19</v>
      </c>
      <c r="N123" s="26"/>
      <c r="O123" s="52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65"/>
        <v/>
      </c>
      <c r="T123" s="24" t="str">
        <f t="shared" si="66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ref="G124" si="72">IF(E124="","",E124+(ROW(E124)/10000))</f>
        <v/>
      </c>
      <c r="H124" s="33" t="str">
        <f t="shared" ref="H124" si="73">IF($K124="","",IF(B124="","",B124))</f>
        <v/>
      </c>
      <c r="I124" s="33" t="str">
        <f t="shared" ref="I124" si="74">IF($K124="","",IF(C124="","",C124))</f>
        <v/>
      </c>
      <c r="J124" s="32" t="str">
        <f t="shared" ref="J124" si="75">IF($K124="","",E124)</f>
        <v/>
      </c>
      <c r="K124" s="32" t="str">
        <f t="shared" ref="K124" si="76">G124</f>
        <v/>
      </c>
      <c r="L124" s="32" t="str">
        <f>IF(K124="","",LARGE(G105:G124,M124))</f>
        <v/>
      </c>
      <c r="M124" s="51">
        <v>20</v>
      </c>
      <c r="N124" s="26"/>
      <c r="O124" s="52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65"/>
        <v/>
      </c>
      <c r="T124" s="24" t="str">
        <f t="shared" si="66"/>
        <v/>
      </c>
    </row>
  </sheetData>
  <mergeCells count="17">
    <mergeCell ref="B30:C30"/>
    <mergeCell ref="O30:T30"/>
    <mergeCell ref="B31:T31"/>
    <mergeCell ref="B2:T3"/>
    <mergeCell ref="B7:C7"/>
    <mergeCell ref="O7:T7"/>
    <mergeCell ref="B6:T6"/>
    <mergeCell ref="D5:E5"/>
    <mergeCell ref="B79:T79"/>
    <mergeCell ref="B102:C102"/>
    <mergeCell ref="O102:T102"/>
    <mergeCell ref="B103:T103"/>
    <mergeCell ref="B54:C54"/>
    <mergeCell ref="O54:T54"/>
    <mergeCell ref="B55:T55"/>
    <mergeCell ref="B78:C78"/>
    <mergeCell ref="O78:T78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LISTAS!$D$5:$D$6</xm:f>
          </x14:formula1>
          <xm:sqref>F7</xm:sqref>
        </x14:dataValidation>
        <x14:dataValidation type="list" allowBlank="1" showInputMessage="1" showErrorMessage="1">
          <x14:formula1>
            <xm:f>LISTAS!$F$5:$F$204</xm:f>
          </x14:formula1>
          <xm:sqref>B70:B76 B89:B100 B42 B39:B40 B44:B52 B37 B106:B124 B10:B28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opLeftCell="C108" workbookViewId="0">
      <selection activeCell="T58" sqref="T58"/>
    </sheetView>
  </sheetViews>
  <sheetFormatPr defaultRowHeight="14.25" x14ac:dyDescent="0.25"/>
  <cols>
    <col min="1" max="1" width="1.28515625" style="5" customWidth="1"/>
    <col min="2" max="2" width="39" style="2" bestFit="1" customWidth="1"/>
    <col min="3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s="1" customFormat="1" ht="60.75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74"/>
      <c r="E5" s="75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71" t="s">
        <v>29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76" t="s">
        <v>53</v>
      </c>
      <c r="C7" s="77"/>
      <c r="E7" s="34" t="s">
        <v>9</v>
      </c>
      <c r="F7" s="35" t="s">
        <v>10</v>
      </c>
      <c r="G7" s="11"/>
      <c r="H7" s="12"/>
      <c r="I7" s="12"/>
      <c r="J7" s="12"/>
      <c r="K7" s="13"/>
      <c r="L7" s="12"/>
      <c r="M7" s="14"/>
      <c r="N7" s="50"/>
      <c r="O7" s="67" t="s">
        <v>11</v>
      </c>
      <c r="P7" s="68"/>
      <c r="Q7" s="68"/>
      <c r="R7" s="68"/>
      <c r="S7" s="68"/>
      <c r="T7" s="69"/>
    </row>
    <row r="8" spans="1:20" s="15" customFormat="1" ht="28.5" customHeight="1" x14ac:dyDescent="0.25">
      <c r="B8" s="56" t="s">
        <v>12</v>
      </c>
      <c r="C8" s="56" t="s">
        <v>1</v>
      </c>
      <c r="D8" s="56" t="s">
        <v>13</v>
      </c>
      <c r="E8" s="5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5</v>
      </c>
      <c r="P8" s="27" t="s">
        <v>12</v>
      </c>
      <c r="Q8" s="27" t="s">
        <v>1</v>
      </c>
      <c r="R8" s="27" t="s">
        <v>2</v>
      </c>
      <c r="S8" s="49" t="s">
        <v>15</v>
      </c>
      <c r="T8" s="49" t="s">
        <v>16</v>
      </c>
    </row>
    <row r="9" spans="1:20" s="5" customFormat="1" ht="18.75" customHeight="1" x14ac:dyDescent="0.25">
      <c r="B9" s="29"/>
      <c r="C9" s="21" t="str">
        <f>IF(B9="","",VLOOKUP(B9,LISTAS!$F$5:$I$204,2,0))</f>
        <v/>
      </c>
      <c r="D9" s="21" t="str">
        <f>IF(B9="","",VLOOKUP(B9,LISTAS!$F$5:$I$207,4,0))</f>
        <v/>
      </c>
      <c r="E9" s="36"/>
      <c r="G9" s="32" t="str">
        <f t="shared" ref="G9:G28" si="0">IF(E9="","",E9+(ROW(E9)/10000))</f>
        <v/>
      </c>
      <c r="H9" s="33" t="str">
        <f t="shared" ref="H9:I15" si="1">IF($K9="","",IF(B9="","",B9))</f>
        <v/>
      </c>
      <c r="I9" s="33" t="str">
        <f t="shared" si="1"/>
        <v/>
      </c>
      <c r="J9" s="32" t="str">
        <f t="shared" ref="J9:J28" si="2">IF($K9="","",E9)</f>
        <v/>
      </c>
      <c r="K9" s="32" t="str">
        <f t="shared" ref="K9:K28" si="3">G9</f>
        <v/>
      </c>
      <c r="L9" s="32" t="str">
        <f>IF(K9="","",LARGE(G9:G28,M9))</f>
        <v/>
      </c>
      <c r="M9" s="51">
        <v>1</v>
      </c>
      <c r="N9" s="22"/>
      <c r="O9" s="52" t="str">
        <f>IF(R9&lt;&gt;"",_xlfn.RANK.EQ(R9,R9:R28,0),"")</f>
        <v/>
      </c>
      <c r="P9" s="23" t="str">
        <f>IF(K9="","",VLOOKUP(L9,G9:J28,2,0))</f>
        <v/>
      </c>
      <c r="Q9" s="23" t="str">
        <f>IF(K9="","",VLOOKUP(P9,LISTAS!$F$5:$G$204,2,0))</f>
        <v/>
      </c>
      <c r="R9" s="37" t="str">
        <f>IF(K9="","",VLOOKUP(L9,G9:J28,4,0))</f>
        <v/>
      </c>
      <c r="S9" s="24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4" t="str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21"/>
      <c r="C10" s="21" t="str">
        <f>IF(B10="","",VLOOKUP(B10,LISTAS!$F$5:$I$204,2,0))</f>
        <v/>
      </c>
      <c r="D10" s="21" t="str">
        <f>IF(B10="","",VLOOKUP(B10,LISTAS!$F$5:$I$207,4,0))</f>
        <v/>
      </c>
      <c r="E10" s="36"/>
      <c r="G10" s="32" t="str">
        <f t="shared" si="0"/>
        <v/>
      </c>
      <c r="H10" s="33" t="str">
        <f t="shared" si="1"/>
        <v/>
      </c>
      <c r="I10" s="33" t="str">
        <f t="shared" si="1"/>
        <v/>
      </c>
      <c r="J10" s="32" t="str">
        <f t="shared" si="2"/>
        <v/>
      </c>
      <c r="K10" s="32" t="str">
        <f t="shared" si="3"/>
        <v/>
      </c>
      <c r="L10" s="32" t="str">
        <f>IF(K10="","",LARGE(G9:G28,M10))</f>
        <v/>
      </c>
      <c r="M10" s="51">
        <v>2</v>
      </c>
      <c r="N10" s="25"/>
      <c r="O10" s="52" t="str">
        <f>IF(R10&lt;&gt;"",_xlfn.RANK.EQ(R10,R9:R28,0),"")</f>
        <v/>
      </c>
      <c r="P10" s="23" t="str">
        <f>IF(K10="","",VLOOKUP(L10,G9:J28,2,0))</f>
        <v/>
      </c>
      <c r="Q10" s="23" t="str">
        <f>IF(K10="","",VLOOKUP(P10,LISTAS!$F$5:$G$204,2,0))</f>
        <v/>
      </c>
      <c r="R10" s="37" t="str">
        <f>IF(K10="","",VLOOKUP(L10,G9:J28,4,0))</f>
        <v/>
      </c>
      <c r="S10" s="24" t="str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4" t="str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/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51">
        <v>3</v>
      </c>
      <c r="N11" s="26"/>
      <c r="O11" s="52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51">
        <v>4</v>
      </c>
      <c r="N12" s="26"/>
      <c r="O12" s="52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51">
        <v>5</v>
      </c>
      <c r="N13" s="26"/>
      <c r="O13" s="52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51">
        <v>6</v>
      </c>
      <c r="N14" s="26"/>
      <c r="O14" s="52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51">
        <v>7</v>
      </c>
      <c r="N15" s="26"/>
      <c r="O15" s="52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51">
        <v>8</v>
      </c>
      <c r="N16" s="26"/>
      <c r="O16" s="52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51">
        <v>9</v>
      </c>
      <c r="N17" s="26"/>
      <c r="O17" s="52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51">
        <v>10</v>
      </c>
      <c r="N18" s="26"/>
      <c r="O18" s="52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51">
        <v>11</v>
      </c>
      <c r="N19" s="26"/>
      <c r="O19" s="52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51">
        <v>12</v>
      </c>
      <c r="N20" s="26"/>
      <c r="O20" s="52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51">
        <v>13</v>
      </c>
      <c r="N21" s="26"/>
      <c r="O21" s="52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51">
        <v>14</v>
      </c>
      <c r="N22" s="26"/>
      <c r="O22" s="52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51">
        <v>15</v>
      </c>
      <c r="N23" s="26"/>
      <c r="O23" s="52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51">
        <v>16</v>
      </c>
      <c r="N24" s="26"/>
      <c r="O24" s="52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51">
        <v>17</v>
      </c>
      <c r="N25" s="26"/>
      <c r="O25" s="52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51">
        <v>18</v>
      </c>
      <c r="N26" s="26"/>
      <c r="O26" s="52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51">
        <v>19</v>
      </c>
      <c r="N27" s="26"/>
      <c r="O27" s="52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51">
        <v>20</v>
      </c>
      <c r="N28" s="26"/>
      <c r="O28" s="52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76" t="s">
        <v>54</v>
      </c>
      <c r="C30" s="77"/>
      <c r="E30" s="34"/>
      <c r="F30" s="35"/>
      <c r="G30" s="11"/>
      <c r="H30" s="12"/>
      <c r="I30" s="12"/>
      <c r="J30" s="12"/>
      <c r="K30" s="13"/>
      <c r="L30" s="12"/>
      <c r="M30" s="14"/>
      <c r="N30" s="50"/>
      <c r="O30" s="67" t="s">
        <v>11</v>
      </c>
      <c r="P30" s="68"/>
      <c r="Q30" s="68"/>
      <c r="R30" s="68"/>
      <c r="S30" s="68"/>
      <c r="T30" s="69"/>
    </row>
    <row r="31" spans="1:20" ht="20.25" hidden="1" customHeight="1" x14ac:dyDescent="0.25">
      <c r="A31" s="2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</row>
    <row r="32" spans="1:20" s="15" customFormat="1" ht="28.5" customHeight="1" x14ac:dyDescent="0.25">
      <c r="B32" s="56" t="s">
        <v>12</v>
      </c>
      <c r="C32" s="56" t="s">
        <v>1</v>
      </c>
      <c r="D32" s="56" t="s">
        <v>13</v>
      </c>
      <c r="E32" s="5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5</v>
      </c>
      <c r="P32" s="27" t="s">
        <v>12</v>
      </c>
      <c r="Q32" s="27" t="s">
        <v>1</v>
      </c>
      <c r="R32" s="27" t="s">
        <v>14</v>
      </c>
      <c r="S32" s="49" t="s">
        <v>15</v>
      </c>
      <c r="T32" s="49" t="s">
        <v>16</v>
      </c>
    </row>
    <row r="33" spans="2:20" s="5" customFormat="1" ht="18.75" customHeight="1" x14ac:dyDescent="0.25">
      <c r="B33" s="21" t="s">
        <v>80</v>
      </c>
      <c r="C33" s="21" t="str">
        <f>IF(B33="","",VLOOKUP(B33,LISTAS!$F$5:$I$204,2,0))</f>
        <v>ARBOS SCS</v>
      </c>
      <c r="D33" s="21" t="str">
        <f>IF(B33="","",VLOOKUP(B33,LISTAS!$F$5:$I$207,4,0))</f>
        <v>SUB 10</v>
      </c>
      <c r="E33" s="36">
        <v>83.33</v>
      </c>
      <c r="G33" s="32">
        <f t="shared" ref="G33:G39" si="7">IF(E33="","",E33+(ROW(E33)/10000))</f>
        <v>83.333299999999994</v>
      </c>
      <c r="H33" s="33" t="str">
        <f t="shared" ref="H33:I39" si="8">IF($K33="","",IF(B33="","",B33))</f>
        <v>VICENTE SACHETA DA COSTA</v>
      </c>
      <c r="I33" s="33" t="str">
        <f t="shared" si="8"/>
        <v>ARBOS SCS</v>
      </c>
      <c r="J33" s="32">
        <f t="shared" ref="J33:J39" si="9">IF($K33="","",E33)</f>
        <v>83.33</v>
      </c>
      <c r="K33" s="32">
        <f t="shared" ref="K33:K39" si="10">G33</f>
        <v>83.333299999999994</v>
      </c>
      <c r="L33" s="32">
        <f>IF(K33="","",LARGE(G33:G52,M33))</f>
        <v>89.663499999999999</v>
      </c>
      <c r="M33" s="51">
        <v>1</v>
      </c>
      <c r="N33" s="22"/>
      <c r="O33" s="52">
        <f>IF(R33&lt;&gt;"",_xlfn.RANK.EQ(R33,R33:R52,0),"")</f>
        <v>1</v>
      </c>
      <c r="P33" s="23" t="str">
        <f>IF(K33="","",VLOOKUP(L33,G33:J52,2,0))</f>
        <v>ARTHUR DANTAS</v>
      </c>
      <c r="Q33" s="23" t="str">
        <f>IF(K33="","",VLOOKUP(P33,LISTAS!$F$5:$G$204,2,0))</f>
        <v>ARBOS SBC</v>
      </c>
      <c r="R33" s="37">
        <f>IF(K33="","",VLOOKUP(L33,G33:J52,4,0))</f>
        <v>89.66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83</v>
      </c>
      <c r="C34" s="21" t="str">
        <f>IF(B34="","",VLOOKUP(B34,LISTAS!$F$5:$I$204,2,0))</f>
        <v>ARBOS SCS</v>
      </c>
      <c r="D34" s="21" t="str">
        <f>IF(B34="","",VLOOKUP(B34,LISTAS!$F$5:$I$207,4,0))</f>
        <v>SUB 10</v>
      </c>
      <c r="E34" s="36">
        <v>88.49</v>
      </c>
      <c r="G34" s="32">
        <f t="shared" si="7"/>
        <v>88.493399999999994</v>
      </c>
      <c r="H34" s="33" t="str">
        <f t="shared" si="8"/>
        <v>MIGUEL VASCONCELLOS STANGUINI</v>
      </c>
      <c r="I34" s="33" t="str">
        <f t="shared" si="8"/>
        <v>ARBOS SCS</v>
      </c>
      <c r="J34" s="32">
        <f t="shared" si="9"/>
        <v>88.49</v>
      </c>
      <c r="K34" s="32">
        <f t="shared" si="10"/>
        <v>88.493399999999994</v>
      </c>
      <c r="L34" s="32">
        <f>IF(K34="","",LARGE(G33:G52,M34))</f>
        <v>88.493399999999994</v>
      </c>
      <c r="M34" s="51">
        <v>2</v>
      </c>
      <c r="N34" s="25"/>
      <c r="O34" s="52">
        <f>IF(R34&lt;&gt;"",_xlfn.RANK.EQ(R34,R33:R52,0),"")</f>
        <v>2</v>
      </c>
      <c r="P34" s="23" t="str">
        <f>IF(K34="","",VLOOKUP(L34,G33:J52,2,0))</f>
        <v>MIGUEL VASCONCELLOS STANGUINI</v>
      </c>
      <c r="Q34" s="23" t="str">
        <f>IF(K34="","",VLOOKUP(P34,LISTAS!$F$5:$G$204,2,0))</f>
        <v>ARBOS SCS</v>
      </c>
      <c r="R34" s="37">
        <f>IF(K34="","",VLOOKUP(L34,G33:J52,4,0))</f>
        <v>88.49</v>
      </c>
      <c r="S34" s="24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 t="s">
        <v>84</v>
      </c>
      <c r="C35" s="21" t="str">
        <f>IF(B35="","",VLOOKUP(B35,LISTAS!$F$5:$I$204,2,0))</f>
        <v>ARBOS SBC</v>
      </c>
      <c r="D35" s="21" t="str">
        <f>IF(B35="","",VLOOKUP(B35,LISTAS!$F$5:$I$207,4,0))</f>
        <v>SUB 10</v>
      </c>
      <c r="E35" s="36">
        <v>89.66</v>
      </c>
      <c r="G35" s="32">
        <f t="shared" si="7"/>
        <v>89.663499999999999</v>
      </c>
      <c r="H35" s="33" t="str">
        <f t="shared" si="8"/>
        <v>ARTHUR DANTAS</v>
      </c>
      <c r="I35" s="33" t="str">
        <f t="shared" si="8"/>
        <v>ARBOS SBC</v>
      </c>
      <c r="J35" s="32">
        <f t="shared" si="9"/>
        <v>89.66</v>
      </c>
      <c r="K35" s="32">
        <f t="shared" si="10"/>
        <v>89.663499999999999</v>
      </c>
      <c r="L35" s="32">
        <f>IF(K35="","",LARGE(G33:G52,M35))</f>
        <v>83.333299999999994</v>
      </c>
      <c r="M35" s="51">
        <v>3</v>
      </c>
      <c r="N35" s="26"/>
      <c r="O35" s="52">
        <f>IF(R35&lt;&gt;"",_xlfn.RANK.EQ(R35,R33:R52,0),"")</f>
        <v>3</v>
      </c>
      <c r="P35" s="23" t="str">
        <f>IF(K35="","",VLOOKUP(L35,G33:J52,2,0))</f>
        <v>VICENTE SACHETA DA COSTA</v>
      </c>
      <c r="Q35" s="23" t="str">
        <f>IF(K35="","",VLOOKUP(P35,LISTAS!$F$5:$G$204,2,0))</f>
        <v>ARBOS SCS</v>
      </c>
      <c r="R35" s="37">
        <f>IF(K35="","",VLOOKUP(L35,G33:J52,4,0))</f>
        <v>83.33</v>
      </c>
      <c r="S35" s="24">
        <f t="shared" si="11"/>
        <v>300</v>
      </c>
      <c r="T35" s="24">
        <f t="shared" si="12"/>
        <v>300</v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51">
        <v>4</v>
      </c>
      <c r="N36" s="26"/>
      <c r="O36" s="52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51">
        <v>5</v>
      </c>
      <c r="N37" s="26"/>
      <c r="O37" s="52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51">
        <v>6</v>
      </c>
      <c r="N38" s="26"/>
      <c r="O38" s="52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51">
        <v>7</v>
      </c>
      <c r="N39" s="26"/>
      <c r="O39" s="52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51">
        <v>8</v>
      </c>
      <c r="N40" s="26"/>
      <c r="O40" s="52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51">
        <v>9</v>
      </c>
      <c r="N41" s="26"/>
      <c r="O41" s="52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51">
        <v>10</v>
      </c>
      <c r="N42" s="26"/>
      <c r="O42" s="52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51">
        <v>11</v>
      </c>
      <c r="N43" s="26"/>
      <c r="O43" s="52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51">
        <v>12</v>
      </c>
      <c r="N44" s="26"/>
      <c r="O44" s="52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/>
      <c r="D45" s="21"/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51">
        <v>13</v>
      </c>
      <c r="N45" s="26"/>
      <c r="O45" s="52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51">
        <v>14</v>
      </c>
      <c r="N46" s="26"/>
      <c r="O46" s="52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51">
        <v>15</v>
      </c>
      <c r="N47" s="26"/>
      <c r="O47" s="52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51">
        <v>16</v>
      </c>
      <c r="N48" s="26"/>
      <c r="O48" s="52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ref="G49:G50" si="13">IF(E49="","",E49+(ROW(E49)/10000))</f>
        <v/>
      </c>
      <c r="H49" s="33" t="str">
        <f t="shared" ref="H49:I50" si="14">IF($K49="","",IF(B49="","",B49))</f>
        <v/>
      </c>
      <c r="I49" s="33" t="str">
        <f t="shared" si="14"/>
        <v/>
      </c>
      <c r="J49" s="32" t="str">
        <f t="shared" ref="J49:J50" si="15">IF($K49="","",E49)</f>
        <v/>
      </c>
      <c r="K49" s="32" t="str">
        <f t="shared" ref="K49:K50" si="16">G49</f>
        <v/>
      </c>
      <c r="L49" s="32" t="str">
        <f>IF(K49="","",LARGE(G33:G52,M49))</f>
        <v/>
      </c>
      <c r="M49" s="51">
        <v>17</v>
      </c>
      <c r="N49" s="26"/>
      <c r="O49" s="52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13"/>
        <v/>
      </c>
      <c r="H50" s="33" t="str">
        <f t="shared" si="14"/>
        <v/>
      </c>
      <c r="I50" s="33" t="str">
        <f t="shared" si="14"/>
        <v/>
      </c>
      <c r="J50" s="32" t="str">
        <f t="shared" si="15"/>
        <v/>
      </c>
      <c r="K50" s="32" t="str">
        <f t="shared" si="16"/>
        <v/>
      </c>
      <c r="L50" s="32" t="str">
        <f>IF(K50="","",LARGE(G33:G52,M50))</f>
        <v/>
      </c>
      <c r="M50" s="51">
        <v>18</v>
      </c>
      <c r="N50" s="26"/>
      <c r="O50" s="52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51">
        <v>19</v>
      </c>
      <c r="N51" s="26"/>
      <c r="O51" s="52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ref="G52" si="17">IF(E52="","",E52+(ROW(E52)/10000))</f>
        <v/>
      </c>
      <c r="H52" s="33" t="str">
        <f t="shared" ref="H52:I52" si="18">IF($K52="","",IF(B52="","",B52))</f>
        <v/>
      </c>
      <c r="I52" s="33" t="str">
        <f t="shared" si="18"/>
        <v/>
      </c>
      <c r="J52" s="32" t="str">
        <f t="shared" ref="J52" si="19">IF($K52="","",E52)</f>
        <v/>
      </c>
      <c r="K52" s="32" t="str">
        <f t="shared" ref="K52" si="20">G52</f>
        <v/>
      </c>
      <c r="L52" s="32" t="str">
        <f>IF(K52="","",LARGE(G33:G52,M52))</f>
        <v/>
      </c>
      <c r="M52" s="51">
        <v>20</v>
      </c>
      <c r="N52" s="26"/>
      <c r="O52" s="52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76" t="s">
        <v>55</v>
      </c>
      <c r="C54" s="77"/>
      <c r="E54" s="34"/>
      <c r="F54" s="35"/>
      <c r="G54" s="11"/>
      <c r="H54" s="12"/>
      <c r="I54" s="12"/>
      <c r="J54" s="12"/>
      <c r="K54" s="13"/>
      <c r="L54" s="12"/>
      <c r="M54" s="14"/>
      <c r="N54" s="50"/>
      <c r="O54" s="67" t="s">
        <v>11</v>
      </c>
      <c r="P54" s="68"/>
      <c r="Q54" s="68"/>
      <c r="R54" s="68"/>
      <c r="S54" s="68"/>
      <c r="T54" s="69"/>
    </row>
    <row r="55" spans="1:20" ht="20.25" hidden="1" customHeight="1" x14ac:dyDescent="0.25">
      <c r="A55" s="2"/>
      <c r="B55" s="62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4"/>
    </row>
    <row r="56" spans="1:20" s="15" customFormat="1" ht="28.5" customHeight="1" x14ac:dyDescent="0.25">
      <c r="B56" s="56" t="s">
        <v>12</v>
      </c>
      <c r="C56" s="56" t="s">
        <v>1</v>
      </c>
      <c r="D56" s="56" t="s">
        <v>13</v>
      </c>
      <c r="E56" s="5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5</v>
      </c>
      <c r="P56" s="27" t="s">
        <v>12</v>
      </c>
      <c r="Q56" s="27" t="s">
        <v>1</v>
      </c>
      <c r="R56" s="27" t="s">
        <v>14</v>
      </c>
      <c r="S56" s="49" t="s">
        <v>15</v>
      </c>
      <c r="T56" s="49" t="s">
        <v>16</v>
      </c>
    </row>
    <row r="57" spans="1:20" s="5" customFormat="1" ht="18.75" customHeight="1" x14ac:dyDescent="0.25">
      <c r="B57" s="21" t="s">
        <v>111</v>
      </c>
      <c r="C57" s="21" t="str">
        <f>IF(B57="","",VLOOKUP(B57,LISTAS!$F$5:$I$204,2,0))</f>
        <v>ARBOS S.A</v>
      </c>
      <c r="D57" s="21" t="str">
        <f>IF(B57="","",VLOOKUP(B57,LISTAS!$F$5:$I$207,4,0))</f>
        <v>SUB 12</v>
      </c>
      <c r="E57" s="36">
        <v>72.33</v>
      </c>
      <c r="G57" s="32">
        <f t="shared" ref="G57:G63" si="21">IF(E57="","",E57+(ROW(E57)/10000))</f>
        <v>72.335700000000003</v>
      </c>
      <c r="H57" s="33" t="str">
        <f t="shared" ref="H57:I63" si="22">IF($K57="","",IF(B57="","",B57))</f>
        <v>LORENZO VICARIA GAETA</v>
      </c>
      <c r="I57" s="33" t="str">
        <f t="shared" si="22"/>
        <v>ARBOS S.A</v>
      </c>
      <c r="J57" s="32">
        <f t="shared" ref="J57:J63" si="23">IF($K57="","",E57)</f>
        <v>72.33</v>
      </c>
      <c r="K57" s="32">
        <f t="shared" ref="K57:K63" si="24">G57</f>
        <v>72.335700000000003</v>
      </c>
      <c r="L57" s="32">
        <f>IF(K57="","",LARGE(G57:G76,M57))</f>
        <v>85.835899999999995</v>
      </c>
      <c r="M57" s="51">
        <v>1</v>
      </c>
      <c r="N57" s="22"/>
      <c r="O57" s="52">
        <f>IF(R57&lt;&gt;"",_xlfn.RANK.EQ(R57,R57:R76,0),"")</f>
        <v>1</v>
      </c>
      <c r="P57" s="23" t="str">
        <f>IF(K57="","",VLOOKUP(L57,G57:J76,2,0))</f>
        <v>PEDRO PINHEIRO DE AQUINO</v>
      </c>
      <c r="Q57" s="23" t="str">
        <f>IF(K57="","",VLOOKUP(P57,LISTAS!$F$5:$G$204,2,0))</f>
        <v>ARBOS SBC</v>
      </c>
      <c r="R57" s="37">
        <f>IF(K57="","",VLOOKUP(L57,G57:J76,4,0))</f>
        <v>85.83</v>
      </c>
      <c r="S57" s="24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>400</v>
      </c>
      <c r="T57" s="24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>400</v>
      </c>
    </row>
    <row r="58" spans="1:20" s="5" customFormat="1" ht="18.75" customHeight="1" x14ac:dyDescent="0.25">
      <c r="B58" s="21" t="s">
        <v>112</v>
      </c>
      <c r="C58" s="21" t="str">
        <f>IF(B58="","",VLOOKUP(B58,LISTAS!$F$5:$I$204,2,0))</f>
        <v>ARBOS SCS</v>
      </c>
      <c r="D58" s="21" t="str">
        <f>IF(B58="","",VLOOKUP(B58,LISTAS!$F$5:$I$207,4,0))</f>
        <v>SUB 12</v>
      </c>
      <c r="E58" s="36">
        <v>69</v>
      </c>
      <c r="G58" s="32">
        <f t="shared" si="21"/>
        <v>69.005799999999994</v>
      </c>
      <c r="H58" s="33" t="str">
        <f t="shared" si="22"/>
        <v>GABRIEL VASCONCELLOS STANGUINI</v>
      </c>
      <c r="I58" s="33" t="str">
        <f t="shared" si="22"/>
        <v>ARBOS SCS</v>
      </c>
      <c r="J58" s="32">
        <f t="shared" si="23"/>
        <v>69</v>
      </c>
      <c r="K58" s="32">
        <f t="shared" si="24"/>
        <v>69.005799999999994</v>
      </c>
      <c r="L58" s="32">
        <f>IF(K58="","",LARGE(G57:G76,M58))</f>
        <v>72.335700000000003</v>
      </c>
      <c r="M58" s="51">
        <v>2</v>
      </c>
      <c r="N58" s="25"/>
      <c r="O58" s="52">
        <f>IF(R58&lt;&gt;"",_xlfn.RANK.EQ(R58,R57:R76,0),"")</f>
        <v>2</v>
      </c>
      <c r="P58" s="23" t="str">
        <f>IF(K58="","",VLOOKUP(L58,G57:J76,2,0))</f>
        <v>LORENZO VICARIA GAETA</v>
      </c>
      <c r="Q58" s="23" t="str">
        <f>IF(K58="","",VLOOKUP(P58,LISTAS!$F$5:$G$204,2,0))</f>
        <v>ARBOS S.A</v>
      </c>
      <c r="R58" s="37">
        <f>IF(K58="","",VLOOKUP(L58,G57:J76,4,0))</f>
        <v>72.33</v>
      </c>
      <c r="S58" s="24">
        <f t="shared" ref="S58:S76" si="25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>340</v>
      </c>
      <c r="T58" s="24">
        <f t="shared" ref="T58:T76" si="26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>340</v>
      </c>
    </row>
    <row r="59" spans="1:20" s="5" customFormat="1" ht="18.75" customHeight="1" x14ac:dyDescent="0.3">
      <c r="B59" s="21" t="s">
        <v>140</v>
      </c>
      <c r="C59" s="21" t="str">
        <f>IF(B59="","",VLOOKUP(B59,LISTAS!$F$5:$I$204,2,0))</f>
        <v>ARBOS SBC</v>
      </c>
      <c r="D59" s="21" t="str">
        <f>IF(B59="","",VLOOKUP(B59,LISTAS!$F$5:$I$207,4,0))</f>
        <v>SUB 12</v>
      </c>
      <c r="E59" s="36">
        <v>85.83</v>
      </c>
      <c r="G59" s="32">
        <f t="shared" si="21"/>
        <v>85.835899999999995</v>
      </c>
      <c r="H59" s="33" t="str">
        <f t="shared" si="22"/>
        <v>PEDRO PINHEIRO DE AQUINO</v>
      </c>
      <c r="I59" s="33" t="str">
        <f t="shared" si="22"/>
        <v>ARBOS SBC</v>
      </c>
      <c r="J59" s="32">
        <f t="shared" si="23"/>
        <v>85.83</v>
      </c>
      <c r="K59" s="32">
        <f t="shared" si="24"/>
        <v>85.835899999999995</v>
      </c>
      <c r="L59" s="32">
        <f>IF(K59="","",LARGE(G57:G76,M59))</f>
        <v>69.005799999999994</v>
      </c>
      <c r="M59" s="51">
        <v>3</v>
      </c>
      <c r="N59" s="26"/>
      <c r="O59" s="52">
        <f>IF(R59&lt;&gt;"",_xlfn.RANK.EQ(R59,R57:R76,0),"")</f>
        <v>3</v>
      </c>
      <c r="P59" s="23" t="str">
        <f>IF(K59="","",VLOOKUP(L59,G57:J76,2,0))</f>
        <v>GABRIEL VASCONCELLOS STANGUINI</v>
      </c>
      <c r="Q59" s="23" t="str">
        <f>IF(K59="","",VLOOKUP(P59,LISTAS!$F$5:$G$204,2,0))</f>
        <v>ARBOS SCS</v>
      </c>
      <c r="R59" s="37">
        <f>IF(K59="","",VLOOKUP(L59,G57:J76,4,0))</f>
        <v>69</v>
      </c>
      <c r="S59" s="24">
        <f t="shared" si="25"/>
        <v>300</v>
      </c>
      <c r="T59" s="24">
        <f t="shared" si="26"/>
        <v>300</v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21"/>
        <v/>
      </c>
      <c r="H60" s="33" t="str">
        <f t="shared" si="22"/>
        <v/>
      </c>
      <c r="I60" s="33" t="str">
        <f t="shared" si="22"/>
        <v/>
      </c>
      <c r="J60" s="32" t="str">
        <f t="shared" si="23"/>
        <v/>
      </c>
      <c r="K60" s="32" t="str">
        <f t="shared" si="24"/>
        <v/>
      </c>
      <c r="L60" s="32" t="str">
        <f>IF(K60="","",LARGE(G57:G76,M60))</f>
        <v/>
      </c>
      <c r="M60" s="51">
        <v>4</v>
      </c>
      <c r="N60" s="26"/>
      <c r="O60" s="52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25"/>
        <v/>
      </c>
      <c r="T60" s="24" t="str">
        <f t="shared" si="26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21"/>
        <v/>
      </c>
      <c r="H61" s="33" t="str">
        <f t="shared" si="22"/>
        <v/>
      </c>
      <c r="I61" s="33" t="str">
        <f t="shared" si="22"/>
        <v/>
      </c>
      <c r="J61" s="32" t="str">
        <f t="shared" si="23"/>
        <v/>
      </c>
      <c r="K61" s="32" t="str">
        <f t="shared" si="24"/>
        <v/>
      </c>
      <c r="L61" s="32" t="str">
        <f>IF(K61="","",LARGE(G57:G76,M61))</f>
        <v/>
      </c>
      <c r="M61" s="51">
        <v>5</v>
      </c>
      <c r="N61" s="26"/>
      <c r="O61" s="52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25"/>
        <v/>
      </c>
      <c r="T61" s="24" t="str">
        <f t="shared" si="26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21"/>
        <v/>
      </c>
      <c r="H62" s="33" t="str">
        <f t="shared" si="22"/>
        <v/>
      </c>
      <c r="I62" s="33" t="str">
        <f t="shared" si="22"/>
        <v/>
      </c>
      <c r="J62" s="32" t="str">
        <f t="shared" si="23"/>
        <v/>
      </c>
      <c r="K62" s="32" t="str">
        <f t="shared" si="24"/>
        <v/>
      </c>
      <c r="L62" s="32" t="str">
        <f>IF(K62="","",LARGE(G57:G76,M62))</f>
        <v/>
      </c>
      <c r="M62" s="51">
        <v>6</v>
      </c>
      <c r="N62" s="26"/>
      <c r="O62" s="52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25"/>
        <v/>
      </c>
      <c r="T62" s="24" t="str">
        <f t="shared" si="26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21"/>
        <v/>
      </c>
      <c r="H63" s="33" t="str">
        <f t="shared" si="22"/>
        <v/>
      </c>
      <c r="I63" s="33" t="str">
        <f t="shared" si="22"/>
        <v/>
      </c>
      <c r="J63" s="32" t="str">
        <f t="shared" si="23"/>
        <v/>
      </c>
      <c r="K63" s="32" t="str">
        <f t="shared" si="24"/>
        <v/>
      </c>
      <c r="L63" s="32" t="str">
        <f>IF(K63="","",LARGE(G57:G76,M63))</f>
        <v/>
      </c>
      <c r="M63" s="51">
        <v>7</v>
      </c>
      <c r="N63" s="26"/>
      <c r="O63" s="52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25"/>
        <v/>
      </c>
      <c r="T63" s="24" t="str">
        <f t="shared" si="26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51">
        <v>8</v>
      </c>
      <c r="N64" s="26"/>
      <c r="O64" s="52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25"/>
        <v/>
      </c>
      <c r="T64" s="24" t="str">
        <f t="shared" si="26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51">
        <v>9</v>
      </c>
      <c r="N65" s="26"/>
      <c r="O65" s="52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25"/>
        <v/>
      </c>
      <c r="T65" s="24" t="str">
        <f t="shared" si="26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51">
        <v>10</v>
      </c>
      <c r="N66" s="26"/>
      <c r="O66" s="52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25"/>
        <v/>
      </c>
      <c r="T66" s="24" t="str">
        <f t="shared" si="26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51">
        <v>11</v>
      </c>
      <c r="N67" s="26"/>
      <c r="O67" s="52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25"/>
        <v/>
      </c>
      <c r="T67" s="24" t="str">
        <f t="shared" si="26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51">
        <v>12</v>
      </c>
      <c r="N68" s="26"/>
      <c r="O68" s="52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25"/>
        <v/>
      </c>
      <c r="T68" s="24" t="str">
        <f t="shared" si="26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51">
        <v>13</v>
      </c>
      <c r="N69" s="26"/>
      <c r="O69" s="52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25"/>
        <v/>
      </c>
      <c r="T69" s="24" t="str">
        <f t="shared" si="26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51">
        <v>14</v>
      </c>
      <c r="N70" s="26"/>
      <c r="O70" s="52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25"/>
        <v/>
      </c>
      <c r="T70" s="24" t="str">
        <f t="shared" si="26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51">
        <v>15</v>
      </c>
      <c r="N71" s="26"/>
      <c r="O71" s="52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25"/>
        <v/>
      </c>
      <c r="T71" s="24" t="str">
        <f t="shared" si="26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51">
        <v>16</v>
      </c>
      <c r="N72" s="26"/>
      <c r="O72" s="52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25"/>
        <v/>
      </c>
      <c r="T72" s="24" t="str">
        <f t="shared" si="26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ref="G73:G74" si="27">IF(E73="","",E73+(ROW(E73)/10000))</f>
        <v/>
      </c>
      <c r="H73" s="33" t="str">
        <f t="shared" ref="H73:I74" si="28">IF($K73="","",IF(B73="","",B73))</f>
        <v/>
      </c>
      <c r="I73" s="33" t="str">
        <f t="shared" si="28"/>
        <v/>
      </c>
      <c r="J73" s="32" t="str">
        <f t="shared" ref="J73:J74" si="29">IF($K73="","",E73)</f>
        <v/>
      </c>
      <c r="K73" s="32" t="str">
        <f t="shared" ref="K73:K74" si="30">G73</f>
        <v/>
      </c>
      <c r="L73" s="32" t="str">
        <f>IF(K73="","",LARGE(G57:G76,M73))</f>
        <v/>
      </c>
      <c r="M73" s="51">
        <v>17</v>
      </c>
      <c r="N73" s="26"/>
      <c r="O73" s="52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25"/>
        <v/>
      </c>
      <c r="T73" s="24" t="str">
        <f t="shared" si="26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27"/>
        <v/>
      </c>
      <c r="H74" s="33" t="str">
        <f t="shared" si="28"/>
        <v/>
      </c>
      <c r="I74" s="33" t="str">
        <f t="shared" si="28"/>
        <v/>
      </c>
      <c r="J74" s="32" t="str">
        <f t="shared" si="29"/>
        <v/>
      </c>
      <c r="K74" s="32" t="str">
        <f t="shared" si="30"/>
        <v/>
      </c>
      <c r="L74" s="32" t="str">
        <f>IF(K74="","",LARGE(G57:G76,M74))</f>
        <v/>
      </c>
      <c r="M74" s="51">
        <v>18</v>
      </c>
      <c r="N74" s="26"/>
      <c r="O74" s="52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25"/>
        <v/>
      </c>
      <c r="T74" s="24" t="str">
        <f t="shared" si="26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51">
        <v>19</v>
      </c>
      <c r="N75" s="26"/>
      <c r="O75" s="52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25"/>
        <v/>
      </c>
      <c r="T75" s="24" t="str">
        <f t="shared" si="26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ref="G76" si="31">IF(E76="","",E76+(ROW(E76)/10000))</f>
        <v/>
      </c>
      <c r="H76" s="33" t="str">
        <f t="shared" ref="H76:I76" si="32">IF($K76="","",IF(B76="","",B76))</f>
        <v/>
      </c>
      <c r="I76" s="33" t="str">
        <f t="shared" si="32"/>
        <v/>
      </c>
      <c r="J76" s="32" t="str">
        <f t="shared" ref="J76" si="33">IF($K76="","",E76)</f>
        <v/>
      </c>
      <c r="K76" s="32" t="str">
        <f t="shared" ref="K76" si="34">G76</f>
        <v/>
      </c>
      <c r="L76" s="32" t="str">
        <f>IF(K76="","",LARGE(G57:G76,M76))</f>
        <v/>
      </c>
      <c r="M76" s="51">
        <v>20</v>
      </c>
      <c r="N76" s="26"/>
      <c r="O76" s="52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25"/>
        <v/>
      </c>
      <c r="T76" s="24" t="str">
        <f t="shared" si="26"/>
        <v/>
      </c>
    </row>
    <row r="77" spans="1:20" ht="20.25" customHeight="1" x14ac:dyDescent="0.25"/>
    <row r="78" spans="1:20" ht="20.25" customHeight="1" x14ac:dyDescent="0.25">
      <c r="A78" s="2"/>
      <c r="B78" s="76" t="s">
        <v>56</v>
      </c>
      <c r="C78" s="77"/>
      <c r="E78" s="34"/>
      <c r="F78" s="35"/>
      <c r="G78" s="11"/>
      <c r="H78" s="12"/>
      <c r="I78" s="12"/>
      <c r="J78" s="12"/>
      <c r="K78" s="13"/>
      <c r="L78" s="12"/>
      <c r="M78" s="14"/>
      <c r="N78" s="50"/>
      <c r="O78" s="67" t="s">
        <v>11</v>
      </c>
      <c r="P78" s="68"/>
      <c r="Q78" s="68"/>
      <c r="R78" s="68"/>
      <c r="S78" s="68"/>
      <c r="T78" s="69"/>
    </row>
    <row r="79" spans="1:20" ht="20.25" hidden="1" customHeight="1" x14ac:dyDescent="0.25">
      <c r="A79" s="2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4"/>
    </row>
    <row r="80" spans="1:20" s="15" customFormat="1" ht="28.5" customHeight="1" x14ac:dyDescent="0.25">
      <c r="B80" s="56" t="s">
        <v>12</v>
      </c>
      <c r="C80" s="56" t="s">
        <v>1</v>
      </c>
      <c r="D80" s="56" t="s">
        <v>13</v>
      </c>
      <c r="E80" s="5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5</v>
      </c>
      <c r="P80" s="27" t="s">
        <v>12</v>
      </c>
      <c r="Q80" s="27" t="s">
        <v>1</v>
      </c>
      <c r="R80" s="27" t="s">
        <v>14</v>
      </c>
      <c r="S80" s="49" t="s">
        <v>15</v>
      </c>
      <c r="T80" s="49" t="s">
        <v>16</v>
      </c>
    </row>
    <row r="81" spans="2:20" s="5" customFormat="1" ht="18.75" customHeight="1" x14ac:dyDescent="0.25">
      <c r="B81" s="21"/>
      <c r="C81" s="21" t="str">
        <f>IF(B81="","",VLOOKUP(B81,LISTAS!$F$5:$I$204,2,0))</f>
        <v/>
      </c>
      <c r="D81" s="21" t="str">
        <f>IF(B81="","",VLOOKUP(B81,LISTAS!$F$5:$I$207,4,0))</f>
        <v/>
      </c>
      <c r="E81" s="36"/>
      <c r="G81" s="32" t="str">
        <f t="shared" ref="G81:G87" si="35">IF(E81="","",E81+(ROW(E81)/10000))</f>
        <v/>
      </c>
      <c r="H81" s="33" t="str">
        <f t="shared" ref="H81:I87" si="36">IF($K81="","",IF(B81="","",B81))</f>
        <v/>
      </c>
      <c r="I81" s="33" t="str">
        <f t="shared" si="36"/>
        <v/>
      </c>
      <c r="J81" s="32" t="str">
        <f t="shared" ref="J81:J87" si="37">IF($K81="","",E81)</f>
        <v/>
      </c>
      <c r="K81" s="32" t="str">
        <f t="shared" ref="K81:K87" si="38">G81</f>
        <v/>
      </c>
      <c r="L81" s="32" t="str">
        <f>IF(K81="","",LARGE(G81:G100,M81))</f>
        <v/>
      </c>
      <c r="M81" s="51">
        <v>1</v>
      </c>
      <c r="N81" s="22"/>
      <c r="O81" s="52" t="str">
        <f>IF(R81&lt;&gt;"",_xlfn.RANK.EQ(R81,R81:R100,0),"")</f>
        <v/>
      </c>
      <c r="P81" s="23" t="str">
        <f>IF(K81="","",VLOOKUP(L81,G81:J100,2,0))</f>
        <v/>
      </c>
      <c r="Q81" s="23" t="str">
        <f>IF(K81="","",VLOOKUP(P81,LISTAS!$F$5:$G$204,2,0))</f>
        <v/>
      </c>
      <c r="R81" s="37" t="str">
        <f>IF(K81="","",VLOOKUP(L81,G81:J100,4,0))</f>
        <v/>
      </c>
      <c r="S81" s="24" t="str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/>
      </c>
      <c r="T81" s="24" t="str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/>
      </c>
    </row>
    <row r="82" spans="2:20" s="5" customFormat="1" ht="18.75" customHeight="1" x14ac:dyDescent="0.25">
      <c r="B82" s="21"/>
      <c r="C82" s="21" t="str">
        <f>IF(B82="","",VLOOKUP(B82,LISTAS!$F$5:$I$204,2,0))</f>
        <v/>
      </c>
      <c r="D82" s="21" t="str">
        <f>IF(B82="","",VLOOKUP(B82,LISTAS!$F$5:$I$207,4,0))</f>
        <v/>
      </c>
      <c r="E82" s="36"/>
      <c r="G82" s="32" t="str">
        <f t="shared" si="35"/>
        <v/>
      </c>
      <c r="H82" s="33" t="str">
        <f t="shared" si="36"/>
        <v/>
      </c>
      <c r="I82" s="33" t="str">
        <f t="shared" si="36"/>
        <v/>
      </c>
      <c r="J82" s="32" t="str">
        <f t="shared" si="37"/>
        <v/>
      </c>
      <c r="K82" s="32" t="str">
        <f t="shared" si="38"/>
        <v/>
      </c>
      <c r="L82" s="32" t="str">
        <f>IF(K82="","",LARGE(G81:G100,M82))</f>
        <v/>
      </c>
      <c r="M82" s="51">
        <v>2</v>
      </c>
      <c r="N82" s="25"/>
      <c r="O82" s="52" t="str">
        <f>IF(R82&lt;&gt;"",_xlfn.RANK.EQ(R82,R81:R100,0),"")</f>
        <v/>
      </c>
      <c r="P82" s="23" t="str">
        <f>IF(K82="","",VLOOKUP(L82,G81:J100,2,0))</f>
        <v/>
      </c>
      <c r="Q82" s="23" t="str">
        <f>IF(K82="","",VLOOKUP(P82,LISTAS!$F$5:$G$204,2,0))</f>
        <v/>
      </c>
      <c r="R82" s="37" t="str">
        <f>IF(K82="","",VLOOKUP(L82,G81:J100,4,0))</f>
        <v/>
      </c>
      <c r="S82" s="24" t="str">
        <f t="shared" ref="S82:S100" si="39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/>
      </c>
      <c r="T82" s="24" t="str">
        <f t="shared" ref="T82:T100" si="40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/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35"/>
        <v/>
      </c>
      <c r="H83" s="33" t="str">
        <f t="shared" si="36"/>
        <v/>
      </c>
      <c r="I83" s="33" t="str">
        <f t="shared" si="36"/>
        <v/>
      </c>
      <c r="J83" s="32" t="str">
        <f t="shared" si="37"/>
        <v/>
      </c>
      <c r="K83" s="32" t="str">
        <f t="shared" si="38"/>
        <v/>
      </c>
      <c r="L83" s="32" t="str">
        <f>IF(K83="","",LARGE(G81:G100,M83))</f>
        <v/>
      </c>
      <c r="M83" s="51">
        <v>3</v>
      </c>
      <c r="N83" s="26"/>
      <c r="O83" s="52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39"/>
        <v/>
      </c>
      <c r="T83" s="24" t="str">
        <f t="shared" si="40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35"/>
        <v/>
      </c>
      <c r="H84" s="33" t="str">
        <f t="shared" si="36"/>
        <v/>
      </c>
      <c r="I84" s="33" t="str">
        <f t="shared" si="36"/>
        <v/>
      </c>
      <c r="J84" s="32" t="str">
        <f t="shared" si="37"/>
        <v/>
      </c>
      <c r="K84" s="32" t="str">
        <f t="shared" si="38"/>
        <v/>
      </c>
      <c r="L84" s="32" t="str">
        <f>IF(K84="","",LARGE(G81:G100,M84))</f>
        <v/>
      </c>
      <c r="M84" s="51">
        <v>4</v>
      </c>
      <c r="N84" s="26"/>
      <c r="O84" s="52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39"/>
        <v/>
      </c>
      <c r="T84" s="24" t="str">
        <f t="shared" si="40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35"/>
        <v/>
      </c>
      <c r="H85" s="33" t="str">
        <f t="shared" si="36"/>
        <v/>
      </c>
      <c r="I85" s="33" t="str">
        <f t="shared" si="36"/>
        <v/>
      </c>
      <c r="J85" s="32" t="str">
        <f t="shared" si="37"/>
        <v/>
      </c>
      <c r="K85" s="32" t="str">
        <f t="shared" si="38"/>
        <v/>
      </c>
      <c r="L85" s="32" t="str">
        <f>IF(K85="","",LARGE(G81:G100,M85))</f>
        <v/>
      </c>
      <c r="M85" s="51">
        <v>5</v>
      </c>
      <c r="N85" s="26"/>
      <c r="O85" s="52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39"/>
        <v/>
      </c>
      <c r="T85" s="24" t="str">
        <f t="shared" si="40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35"/>
        <v/>
      </c>
      <c r="H86" s="33" t="str">
        <f t="shared" si="36"/>
        <v/>
      </c>
      <c r="I86" s="33" t="str">
        <f t="shared" si="36"/>
        <v/>
      </c>
      <c r="J86" s="32" t="str">
        <f t="shared" si="37"/>
        <v/>
      </c>
      <c r="K86" s="32" t="str">
        <f t="shared" si="38"/>
        <v/>
      </c>
      <c r="L86" s="32" t="str">
        <f>IF(K86="","",LARGE(G81:G100,M86))</f>
        <v/>
      </c>
      <c r="M86" s="51">
        <v>6</v>
      </c>
      <c r="N86" s="26"/>
      <c r="O86" s="52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39"/>
        <v/>
      </c>
      <c r="T86" s="24" t="str">
        <f t="shared" si="40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35"/>
        <v/>
      </c>
      <c r="H87" s="33" t="str">
        <f t="shared" si="36"/>
        <v/>
      </c>
      <c r="I87" s="33" t="str">
        <f t="shared" si="36"/>
        <v/>
      </c>
      <c r="J87" s="32" t="str">
        <f t="shared" si="37"/>
        <v/>
      </c>
      <c r="K87" s="32" t="str">
        <f t="shared" si="38"/>
        <v/>
      </c>
      <c r="L87" s="32" t="str">
        <f>IF(K87="","",LARGE(G81:G100,M87))</f>
        <v/>
      </c>
      <c r="M87" s="51">
        <v>7</v>
      </c>
      <c r="N87" s="26"/>
      <c r="O87" s="52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39"/>
        <v/>
      </c>
      <c r="T87" s="24" t="str">
        <f t="shared" si="40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51">
        <v>8</v>
      </c>
      <c r="N88" s="26"/>
      <c r="O88" s="52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39"/>
        <v/>
      </c>
      <c r="T88" s="24" t="str">
        <f t="shared" si="40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51">
        <v>9</v>
      </c>
      <c r="N89" s="26"/>
      <c r="O89" s="52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39"/>
        <v/>
      </c>
      <c r="T89" s="24" t="str">
        <f t="shared" si="40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51">
        <v>10</v>
      </c>
      <c r="N90" s="26"/>
      <c r="O90" s="52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39"/>
        <v/>
      </c>
      <c r="T90" s="24" t="str">
        <f t="shared" si="40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51">
        <v>11</v>
      </c>
      <c r="N91" s="26"/>
      <c r="O91" s="52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39"/>
        <v/>
      </c>
      <c r="T91" s="24" t="str">
        <f t="shared" si="40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51">
        <v>12</v>
      </c>
      <c r="N92" s="26"/>
      <c r="O92" s="52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39"/>
        <v/>
      </c>
      <c r="T92" s="24" t="str">
        <f t="shared" si="40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51">
        <v>13</v>
      </c>
      <c r="N93" s="26"/>
      <c r="O93" s="52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39"/>
        <v/>
      </c>
      <c r="T93" s="24" t="str">
        <f t="shared" si="40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51">
        <v>14</v>
      </c>
      <c r="N94" s="26"/>
      <c r="O94" s="52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39"/>
        <v/>
      </c>
      <c r="T94" s="24" t="str">
        <f t="shared" si="40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51">
        <v>15</v>
      </c>
      <c r="N95" s="26"/>
      <c r="O95" s="52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39"/>
        <v/>
      </c>
      <c r="T95" s="24" t="str">
        <f t="shared" si="40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51">
        <v>16</v>
      </c>
      <c r="N96" s="26"/>
      <c r="O96" s="52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39"/>
        <v/>
      </c>
      <c r="T96" s="24" t="str">
        <f t="shared" si="40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ref="G97:G98" si="41">IF(E97="","",E97+(ROW(E97)/10000))</f>
        <v/>
      </c>
      <c r="H97" s="33" t="str">
        <f t="shared" ref="H97:I98" si="42">IF($K97="","",IF(B97="","",B97))</f>
        <v/>
      </c>
      <c r="I97" s="33" t="str">
        <f t="shared" si="42"/>
        <v/>
      </c>
      <c r="J97" s="32" t="str">
        <f t="shared" ref="J97:J98" si="43">IF($K97="","",E97)</f>
        <v/>
      </c>
      <c r="K97" s="32" t="str">
        <f t="shared" ref="K97:K98" si="44">G97</f>
        <v/>
      </c>
      <c r="L97" s="32" t="str">
        <f>IF(K97="","",LARGE(G81:G100,M97))</f>
        <v/>
      </c>
      <c r="M97" s="51">
        <v>17</v>
      </c>
      <c r="N97" s="26"/>
      <c r="O97" s="52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39"/>
        <v/>
      </c>
      <c r="T97" s="24" t="str">
        <f t="shared" si="40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41"/>
        <v/>
      </c>
      <c r="H98" s="33" t="str">
        <f t="shared" si="42"/>
        <v/>
      </c>
      <c r="I98" s="33" t="str">
        <f t="shared" si="42"/>
        <v/>
      </c>
      <c r="J98" s="32" t="str">
        <f t="shared" si="43"/>
        <v/>
      </c>
      <c r="K98" s="32" t="str">
        <f t="shared" si="44"/>
        <v/>
      </c>
      <c r="L98" s="32" t="str">
        <f>IF(K98="","",LARGE(G81:G100,M98))</f>
        <v/>
      </c>
      <c r="M98" s="51">
        <v>18</v>
      </c>
      <c r="N98" s="26"/>
      <c r="O98" s="52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39"/>
        <v/>
      </c>
      <c r="T98" s="24" t="str">
        <f t="shared" si="40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51">
        <v>19</v>
      </c>
      <c r="N99" s="26"/>
      <c r="O99" s="52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39"/>
        <v/>
      </c>
      <c r="T99" s="24" t="str">
        <f t="shared" si="40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ref="G100" si="45">IF(E100="","",E100+(ROW(E100)/10000))</f>
        <v/>
      </c>
      <c r="H100" s="33" t="str">
        <f t="shared" ref="H100:I100" si="46">IF($K100="","",IF(B100="","",B100))</f>
        <v/>
      </c>
      <c r="I100" s="33" t="str">
        <f t="shared" si="46"/>
        <v/>
      </c>
      <c r="J100" s="32" t="str">
        <f t="shared" ref="J100" si="47">IF($K100="","",E100)</f>
        <v/>
      </c>
      <c r="K100" s="32" t="str">
        <f t="shared" ref="K100" si="48">G100</f>
        <v/>
      </c>
      <c r="L100" s="32" t="str">
        <f>IF(K100="","",LARGE(G81:G100,M100))</f>
        <v/>
      </c>
      <c r="M100" s="51">
        <v>20</v>
      </c>
      <c r="N100" s="26"/>
      <c r="O100" s="52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39"/>
        <v/>
      </c>
      <c r="T100" s="24" t="str">
        <f t="shared" si="40"/>
        <v/>
      </c>
    </row>
    <row r="101" spans="1:20" ht="20.25" customHeight="1" x14ac:dyDescent="0.25"/>
    <row r="102" spans="1:20" ht="20.25" customHeight="1" x14ac:dyDescent="0.25">
      <c r="A102" s="2"/>
      <c r="B102" s="76" t="s">
        <v>57</v>
      </c>
      <c r="C102" s="77"/>
      <c r="E102" s="34"/>
      <c r="F102" s="35"/>
      <c r="G102" s="11"/>
      <c r="H102" s="12"/>
      <c r="I102" s="12"/>
      <c r="J102" s="12"/>
      <c r="K102" s="13"/>
      <c r="L102" s="12"/>
      <c r="M102" s="14"/>
      <c r="N102" s="50"/>
      <c r="O102" s="67" t="s">
        <v>11</v>
      </c>
      <c r="P102" s="68"/>
      <c r="Q102" s="68"/>
      <c r="R102" s="68"/>
      <c r="S102" s="68"/>
      <c r="T102" s="69"/>
    </row>
    <row r="103" spans="1:20" ht="20.25" hidden="1" customHeight="1" x14ac:dyDescent="0.25">
      <c r="A103" s="2"/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4"/>
    </row>
    <row r="104" spans="1:20" s="15" customFormat="1" ht="28.5" customHeight="1" x14ac:dyDescent="0.25">
      <c r="B104" s="56" t="s">
        <v>12</v>
      </c>
      <c r="C104" s="56" t="s">
        <v>1</v>
      </c>
      <c r="D104" s="56" t="s">
        <v>13</v>
      </c>
      <c r="E104" s="5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5</v>
      </c>
      <c r="P104" s="27" t="s">
        <v>12</v>
      </c>
      <c r="Q104" s="27" t="s">
        <v>1</v>
      </c>
      <c r="R104" s="27" t="s">
        <v>14</v>
      </c>
      <c r="S104" s="49" t="s">
        <v>15</v>
      </c>
      <c r="T104" s="49" t="s">
        <v>16</v>
      </c>
    </row>
    <row r="105" spans="1:20" s="5" customFormat="1" ht="18.75" customHeight="1" x14ac:dyDescent="0.25">
      <c r="B105" s="21" t="s">
        <v>135</v>
      </c>
      <c r="C105" s="21" t="str">
        <f>IF(B105="","",VLOOKUP(B105,LISTAS!$F$5:$I$204,2,0))</f>
        <v>LICEU JARDIM</v>
      </c>
      <c r="D105" s="21" t="str">
        <f>IF(B105="","",VLOOKUP(B105,LISTAS!$F$5:$I$207,4,0))</f>
        <v>SUB 18</v>
      </c>
      <c r="E105" s="36">
        <v>88.16</v>
      </c>
      <c r="G105" s="32">
        <f t="shared" ref="G105:G111" si="49">IF(E105="","",E105+(ROW(E105)/10000))</f>
        <v>88.17049999999999</v>
      </c>
      <c r="H105" s="33" t="str">
        <f t="shared" ref="H105:I111" si="50">IF($K105="","",IF(B105="","",B105))</f>
        <v>THOR RIBEIRO DE CASTRO</v>
      </c>
      <c r="I105" s="33" t="str">
        <f t="shared" si="50"/>
        <v>LICEU JARDIM</v>
      </c>
      <c r="J105" s="32">
        <f t="shared" ref="J105:J111" si="51">IF($K105="","",E105)</f>
        <v>88.16</v>
      </c>
      <c r="K105" s="32">
        <f t="shared" ref="K105:K111" si="52">G105</f>
        <v>88.17049999999999</v>
      </c>
      <c r="L105" s="32">
        <f>IF(K105="","",LARGE(G105:G124,M105))</f>
        <v>94.500599999999991</v>
      </c>
      <c r="M105" s="51">
        <v>1</v>
      </c>
      <c r="N105" s="22"/>
      <c r="O105" s="52">
        <f>IF(R105&lt;&gt;"",_xlfn.RANK.EQ(R105,R105:R124,0),"")</f>
        <v>1</v>
      </c>
      <c r="P105" s="23" t="str">
        <f>IF(K105="","",VLOOKUP(L105,G105:J124,2,0))</f>
        <v>MURILO DA SILVA BANIN</v>
      </c>
      <c r="Q105" s="23" t="str">
        <f>IF(K105="","",VLOOKUP(P105,LISTAS!$F$5:$G$204,2,0))</f>
        <v>ARBOS SCS</v>
      </c>
      <c r="R105" s="37">
        <f>IF(K105="","",VLOOKUP(L105,G105:J124,4,0))</f>
        <v>94.49</v>
      </c>
      <c r="S105" s="24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>400</v>
      </c>
      <c r="T105" s="24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>400</v>
      </c>
    </row>
    <row r="106" spans="1:20" s="5" customFormat="1" ht="18.75" customHeight="1" x14ac:dyDescent="0.25">
      <c r="B106" s="21" t="s">
        <v>136</v>
      </c>
      <c r="C106" s="21" t="str">
        <f>IF(B106="","",VLOOKUP(B106,LISTAS!$F$5:$I$204,2,0))</f>
        <v>ARBOS SCS</v>
      </c>
      <c r="D106" s="21" t="str">
        <f>IF(B106="","",VLOOKUP(B106,LISTAS!$F$5:$I$207,4,0))</f>
        <v>SUB 18</v>
      </c>
      <c r="E106" s="36">
        <v>94.49</v>
      </c>
      <c r="G106" s="32">
        <f t="shared" si="49"/>
        <v>94.500599999999991</v>
      </c>
      <c r="H106" s="33" t="str">
        <f t="shared" si="50"/>
        <v>MURILO DA SILVA BANIN</v>
      </c>
      <c r="I106" s="33" t="str">
        <f t="shared" si="50"/>
        <v>ARBOS SCS</v>
      </c>
      <c r="J106" s="32">
        <f t="shared" si="51"/>
        <v>94.49</v>
      </c>
      <c r="K106" s="32">
        <f t="shared" si="52"/>
        <v>94.500599999999991</v>
      </c>
      <c r="L106" s="32">
        <f>IF(K106="","",LARGE(G105:G124,M106))</f>
        <v>88.17049999999999</v>
      </c>
      <c r="M106" s="51">
        <v>2</v>
      </c>
      <c r="N106" s="25"/>
      <c r="O106" s="52">
        <f>IF(R106&lt;&gt;"",_xlfn.RANK.EQ(R106,R105:R124,0),"")</f>
        <v>2</v>
      </c>
      <c r="P106" s="23" t="str">
        <f>IF(K106="","",VLOOKUP(L106,G105:J124,2,0))</f>
        <v>THOR RIBEIRO DE CASTRO</v>
      </c>
      <c r="Q106" s="23" t="str">
        <f>IF(K106="","",VLOOKUP(P106,LISTAS!$F$5:$G$204,2,0))</f>
        <v>LICEU JARDIM</v>
      </c>
      <c r="R106" s="37">
        <f>IF(K106="","",VLOOKUP(L106,G105:J124,4,0))</f>
        <v>88.16</v>
      </c>
      <c r="S106" s="24">
        <f t="shared" ref="S106:S124" si="53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>340</v>
      </c>
      <c r="T106" s="24">
        <f t="shared" ref="T106:T124" si="54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>340</v>
      </c>
    </row>
    <row r="107" spans="1:20" s="5" customFormat="1" ht="18.75" customHeight="1" x14ac:dyDescent="0.3">
      <c r="B107" s="21" t="s">
        <v>137</v>
      </c>
      <c r="C107" s="21" t="str">
        <f>IF(B107="","",VLOOKUP(B107,LISTAS!$F$5:$I$204,2,0))</f>
        <v>ARBOS SCS</v>
      </c>
      <c r="D107" s="21" t="str">
        <f>IF(B107="","",VLOOKUP(B107,LISTAS!$F$5:$I$207,4,0))</f>
        <v>SUB 18</v>
      </c>
      <c r="E107" s="36">
        <v>85.33</v>
      </c>
      <c r="G107" s="32">
        <f t="shared" si="49"/>
        <v>85.340699999999998</v>
      </c>
      <c r="H107" s="33" t="str">
        <f t="shared" si="50"/>
        <v>ANDRÉ AKYO SHIOZUKA FUKUMOTO</v>
      </c>
      <c r="I107" s="33" t="str">
        <f t="shared" si="50"/>
        <v>ARBOS SCS</v>
      </c>
      <c r="J107" s="32">
        <f t="shared" si="51"/>
        <v>85.33</v>
      </c>
      <c r="K107" s="32">
        <f t="shared" si="52"/>
        <v>85.340699999999998</v>
      </c>
      <c r="L107" s="32">
        <f>IF(K107="","",LARGE(G105:G124,M107))</f>
        <v>85.340699999999998</v>
      </c>
      <c r="M107" s="51">
        <v>3</v>
      </c>
      <c r="N107" s="26"/>
      <c r="O107" s="52">
        <f>IF(R107&lt;&gt;"",_xlfn.RANK.EQ(R107,R105:R124,0),"")</f>
        <v>3</v>
      </c>
      <c r="P107" s="23" t="str">
        <f>IF(K107="","",VLOOKUP(L107,G105:J124,2,0))</f>
        <v>ANDRÉ AKYO SHIOZUKA FUKUMOTO</v>
      </c>
      <c r="Q107" s="23" t="str">
        <f>IF(K107="","",VLOOKUP(P107,LISTAS!$F$5:$G$204,2,0))</f>
        <v>ARBOS SCS</v>
      </c>
      <c r="R107" s="37">
        <f>IF(K107="","",VLOOKUP(L107,G105:J124,4,0))</f>
        <v>85.33</v>
      </c>
      <c r="S107" s="24">
        <f t="shared" si="53"/>
        <v>300</v>
      </c>
      <c r="T107" s="24">
        <f t="shared" si="54"/>
        <v>300</v>
      </c>
    </row>
    <row r="108" spans="1:20" s="5" customFormat="1" ht="18.75" customHeight="1" x14ac:dyDescent="0.3">
      <c r="B108" s="21" t="s">
        <v>138</v>
      </c>
      <c r="C108" s="21" t="str">
        <f>IF(B108="","",VLOOKUP(B108,LISTAS!$F$5:$I$204,2,0))</f>
        <v>ARBOS SCS</v>
      </c>
      <c r="D108" s="21" t="str">
        <f>IF(B108="","",VLOOKUP(B108,LISTAS!$F$5:$I$207,4,0))</f>
        <v>SUB 18</v>
      </c>
      <c r="E108" s="36">
        <v>50</v>
      </c>
      <c r="G108" s="32">
        <f t="shared" si="49"/>
        <v>50.010800000000003</v>
      </c>
      <c r="H108" s="33" t="str">
        <f t="shared" si="50"/>
        <v>ELOY FERNANDES GIMENES</v>
      </c>
      <c r="I108" s="33" t="str">
        <f t="shared" si="50"/>
        <v>ARBOS SCS</v>
      </c>
      <c r="J108" s="32">
        <f t="shared" si="51"/>
        <v>50</v>
      </c>
      <c r="K108" s="32">
        <f t="shared" si="52"/>
        <v>50.010800000000003</v>
      </c>
      <c r="L108" s="32">
        <f>IF(K108="","",LARGE(G105:G124,M108))</f>
        <v>50.010800000000003</v>
      </c>
      <c r="M108" s="51">
        <v>4</v>
      </c>
      <c r="N108" s="26"/>
      <c r="O108" s="52">
        <f>IF(R108&lt;&gt;"",_xlfn.RANK.EQ(R108,R105:R124,0),"")</f>
        <v>4</v>
      </c>
      <c r="P108" s="23" t="str">
        <f>IF(K108="","",VLOOKUP(L108,G105:J124,2,0))</f>
        <v>ELOY FERNANDES GIMENES</v>
      </c>
      <c r="Q108" s="23" t="str">
        <f>IF(K108="","",VLOOKUP(P108,LISTAS!$F$5:$G$204,2,0))</f>
        <v>ARBOS SCS</v>
      </c>
      <c r="R108" s="37">
        <f>IF(K108="","",VLOOKUP(L108,G105:J124,4,0))</f>
        <v>50</v>
      </c>
      <c r="S108" s="24">
        <f t="shared" si="53"/>
        <v>280</v>
      </c>
      <c r="T108" s="24">
        <f t="shared" si="54"/>
        <v>280</v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49"/>
        <v/>
      </c>
      <c r="H109" s="33" t="str">
        <f t="shared" si="50"/>
        <v/>
      </c>
      <c r="I109" s="33" t="str">
        <f t="shared" si="50"/>
        <v/>
      </c>
      <c r="J109" s="32" t="str">
        <f t="shared" si="51"/>
        <v/>
      </c>
      <c r="K109" s="32" t="str">
        <f t="shared" si="52"/>
        <v/>
      </c>
      <c r="L109" s="32" t="str">
        <f>IF(K109="","",LARGE(G105:G124,M109))</f>
        <v/>
      </c>
      <c r="M109" s="51">
        <v>5</v>
      </c>
      <c r="N109" s="26"/>
      <c r="O109" s="52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53"/>
        <v/>
      </c>
      <c r="T109" s="24" t="str">
        <f t="shared" si="54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49"/>
        <v/>
      </c>
      <c r="H110" s="33" t="str">
        <f t="shared" si="50"/>
        <v/>
      </c>
      <c r="I110" s="33" t="str">
        <f t="shared" si="50"/>
        <v/>
      </c>
      <c r="J110" s="32" t="str">
        <f t="shared" si="51"/>
        <v/>
      </c>
      <c r="K110" s="32" t="str">
        <f t="shared" si="52"/>
        <v/>
      </c>
      <c r="L110" s="32" t="str">
        <f>IF(K110="","",LARGE(G105:G124,M110))</f>
        <v/>
      </c>
      <c r="M110" s="51">
        <v>6</v>
      </c>
      <c r="N110" s="26"/>
      <c r="O110" s="52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53"/>
        <v/>
      </c>
      <c r="T110" s="24" t="str">
        <f t="shared" si="54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49"/>
        <v/>
      </c>
      <c r="H111" s="33" t="str">
        <f t="shared" si="50"/>
        <v/>
      </c>
      <c r="I111" s="33" t="str">
        <f t="shared" si="50"/>
        <v/>
      </c>
      <c r="J111" s="32" t="str">
        <f t="shared" si="51"/>
        <v/>
      </c>
      <c r="K111" s="32" t="str">
        <f t="shared" si="52"/>
        <v/>
      </c>
      <c r="L111" s="32" t="str">
        <f>IF(K111="","",LARGE(G105:G124,M111))</f>
        <v/>
      </c>
      <c r="M111" s="51">
        <v>7</v>
      </c>
      <c r="N111" s="26"/>
      <c r="O111" s="52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53"/>
        <v/>
      </c>
      <c r="T111" s="24" t="str">
        <f t="shared" si="54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51">
        <v>8</v>
      </c>
      <c r="N112" s="26"/>
      <c r="O112" s="52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53"/>
        <v/>
      </c>
      <c r="T112" s="24" t="str">
        <f t="shared" si="54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51">
        <v>9</v>
      </c>
      <c r="N113" s="26"/>
      <c r="O113" s="52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53"/>
        <v/>
      </c>
      <c r="T113" s="24" t="str">
        <f t="shared" si="54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51">
        <v>10</v>
      </c>
      <c r="N114" s="26"/>
      <c r="O114" s="52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53"/>
        <v/>
      </c>
      <c r="T114" s="24" t="str">
        <f t="shared" si="54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51">
        <v>11</v>
      </c>
      <c r="N115" s="26"/>
      <c r="O115" s="52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53"/>
        <v/>
      </c>
      <c r="T115" s="24" t="str">
        <f t="shared" si="54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51">
        <v>12</v>
      </c>
      <c r="N116" s="26"/>
      <c r="O116" s="52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53"/>
        <v/>
      </c>
      <c r="T116" s="24" t="str">
        <f t="shared" si="54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51">
        <v>13</v>
      </c>
      <c r="N117" s="26"/>
      <c r="O117" s="52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53"/>
        <v/>
      </c>
      <c r="T117" s="24" t="str">
        <f t="shared" si="54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51">
        <v>14</v>
      </c>
      <c r="N118" s="26"/>
      <c r="O118" s="52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53"/>
        <v/>
      </c>
      <c r="T118" s="24" t="str">
        <f t="shared" si="54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51">
        <v>15</v>
      </c>
      <c r="N119" s="26"/>
      <c r="O119" s="52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53"/>
        <v/>
      </c>
      <c r="T119" s="24" t="str">
        <f t="shared" si="54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51">
        <v>16</v>
      </c>
      <c r="N120" s="26"/>
      <c r="O120" s="52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53"/>
        <v/>
      </c>
      <c r="T120" s="24" t="str">
        <f t="shared" si="54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ref="G121:G122" si="55">IF(E121="","",E121+(ROW(E121)/10000))</f>
        <v/>
      </c>
      <c r="H121" s="33" t="str">
        <f t="shared" ref="H121:I122" si="56">IF($K121="","",IF(B121="","",B121))</f>
        <v/>
      </c>
      <c r="I121" s="33" t="str">
        <f t="shared" si="56"/>
        <v/>
      </c>
      <c r="J121" s="32" t="str">
        <f t="shared" ref="J121:J122" si="57">IF($K121="","",E121)</f>
        <v/>
      </c>
      <c r="K121" s="32" t="str">
        <f t="shared" ref="K121:K122" si="58">G121</f>
        <v/>
      </c>
      <c r="L121" s="32" t="str">
        <f>IF(K121="","",LARGE(G105:G124,M121))</f>
        <v/>
      </c>
      <c r="M121" s="51">
        <v>17</v>
      </c>
      <c r="N121" s="26"/>
      <c r="O121" s="52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53"/>
        <v/>
      </c>
      <c r="T121" s="24" t="str">
        <f t="shared" si="54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55"/>
        <v/>
      </c>
      <c r="H122" s="33" t="str">
        <f t="shared" si="56"/>
        <v/>
      </c>
      <c r="I122" s="33" t="str">
        <f t="shared" si="56"/>
        <v/>
      </c>
      <c r="J122" s="32" t="str">
        <f t="shared" si="57"/>
        <v/>
      </c>
      <c r="K122" s="32" t="str">
        <f t="shared" si="58"/>
        <v/>
      </c>
      <c r="L122" s="32" t="str">
        <f>IF(K122="","",LARGE(G105:G124,M122))</f>
        <v/>
      </c>
      <c r="M122" s="51">
        <v>18</v>
      </c>
      <c r="N122" s="26"/>
      <c r="O122" s="52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53"/>
        <v/>
      </c>
      <c r="T122" s="24" t="str">
        <f t="shared" si="54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51">
        <v>19</v>
      </c>
      <c r="N123" s="26"/>
      <c r="O123" s="52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53"/>
        <v/>
      </c>
      <c r="T123" s="24" t="str">
        <f t="shared" si="54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ref="G124" si="59">IF(E124="","",E124+(ROW(E124)/10000))</f>
        <v/>
      </c>
      <c r="H124" s="33" t="str">
        <f t="shared" ref="H124:I124" si="60">IF($K124="","",IF(B124="","",B124))</f>
        <v/>
      </c>
      <c r="I124" s="33" t="str">
        <f t="shared" si="60"/>
        <v/>
      </c>
      <c r="J124" s="32" t="str">
        <f t="shared" ref="J124" si="61">IF($K124="","",E124)</f>
        <v/>
      </c>
      <c r="K124" s="32" t="str">
        <f t="shared" ref="K124" si="62">G124</f>
        <v/>
      </c>
      <c r="L124" s="32" t="str">
        <f>IF(K124="","",LARGE(G105:G124,M124))</f>
        <v/>
      </c>
      <c r="M124" s="51">
        <v>20</v>
      </c>
      <c r="N124" s="26"/>
      <c r="O124" s="52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53"/>
        <v/>
      </c>
      <c r="T124" s="24" t="str">
        <f t="shared" si="54"/>
        <v/>
      </c>
    </row>
  </sheetData>
  <mergeCells count="17">
    <mergeCell ref="B30:C30"/>
    <mergeCell ref="O30:T30"/>
    <mergeCell ref="B2:T3"/>
    <mergeCell ref="D5:E5"/>
    <mergeCell ref="B6:T6"/>
    <mergeCell ref="B7:C7"/>
    <mergeCell ref="O7:T7"/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LISTAS!$D$5:$D$6</xm:f>
          </x14:formula1>
          <xm:sqref>F7</xm:sqref>
        </x14:dataValidation>
        <x14:dataValidation type="list" allowBlank="1" showInputMessage="1" showErrorMessage="1">
          <x14:formula1>
            <xm:f>LISTAS!$F$5:$F$204</xm:f>
          </x14:formula1>
          <xm:sqref>B82:B100 B38:B40 B46:B52 B60:B76 B106:B124 B10:B28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6"/>
  <sheetViews>
    <sheetView showGridLines="0" topLeftCell="B22" zoomScale="85" zoomScaleNormal="85" workbookViewId="0">
      <selection activeCell="T33" sqref="T33"/>
    </sheetView>
  </sheetViews>
  <sheetFormatPr defaultRowHeight="14.25" x14ac:dyDescent="0.25"/>
  <cols>
    <col min="1" max="1" width="1.28515625" style="5" customWidth="1"/>
    <col min="2" max="2" width="51.5703125" style="2" customWidth="1"/>
    <col min="3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s="1" customFormat="1" ht="60.75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74"/>
      <c r="E5" s="75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71" t="s">
        <v>27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65" t="s">
        <v>23</v>
      </c>
      <c r="C7" s="66"/>
      <c r="E7" s="34" t="s">
        <v>9</v>
      </c>
      <c r="F7" s="35" t="s">
        <v>10</v>
      </c>
      <c r="G7" s="11"/>
      <c r="H7" s="12"/>
      <c r="I7" s="12"/>
      <c r="J7" s="12"/>
      <c r="K7" s="13"/>
      <c r="L7" s="12"/>
      <c r="M7" s="14"/>
      <c r="N7" s="50"/>
      <c r="O7" s="67" t="s">
        <v>11</v>
      </c>
      <c r="P7" s="68"/>
      <c r="Q7" s="68"/>
      <c r="R7" s="68"/>
      <c r="S7" s="68"/>
      <c r="T7" s="69"/>
    </row>
    <row r="8" spans="1:20" s="15" customFormat="1" ht="28.5" customHeight="1" x14ac:dyDescent="0.25">
      <c r="B8" s="16" t="s">
        <v>12</v>
      </c>
      <c r="C8" s="16" t="s">
        <v>1</v>
      </c>
      <c r="D8" s="16" t="s">
        <v>13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5</v>
      </c>
      <c r="P8" s="27" t="s">
        <v>12</v>
      </c>
      <c r="Q8" s="27" t="s">
        <v>1</v>
      </c>
      <c r="R8" s="27" t="s">
        <v>2</v>
      </c>
      <c r="S8" s="49" t="s">
        <v>15</v>
      </c>
      <c r="T8" s="49" t="s">
        <v>16</v>
      </c>
    </row>
    <row r="9" spans="1:20" s="5" customFormat="1" ht="18.75" customHeight="1" x14ac:dyDescent="0.25">
      <c r="B9" s="21"/>
      <c r="C9" s="21" t="str">
        <f>IF(B9="","",VLOOKUP(B9,LISTAS!$F$5:$I$204,2,0))</f>
        <v/>
      </c>
      <c r="D9" s="21" t="str">
        <f>IF(B9="","",VLOOKUP(B9,LISTAS!$F$5:$I$207,4,0))</f>
        <v/>
      </c>
      <c r="E9" s="36"/>
      <c r="G9" s="32" t="str">
        <f t="shared" ref="G9:G28" si="0">IF(E9="","",E9+(ROW(E9)/10000))</f>
        <v/>
      </c>
      <c r="H9" s="33" t="str">
        <f t="shared" ref="H9:I15" si="1">IF($K9="","",IF(B9="","",B9))</f>
        <v/>
      </c>
      <c r="I9" s="33" t="str">
        <f t="shared" si="1"/>
        <v/>
      </c>
      <c r="J9" s="32" t="str">
        <f t="shared" ref="J9:J28" si="2">IF($K9="","",E9)</f>
        <v/>
      </c>
      <c r="K9" s="32" t="str">
        <f t="shared" ref="K9:K28" si="3">G9</f>
        <v/>
      </c>
      <c r="L9" s="32" t="str">
        <f>IF(K9="","",LARGE(G9:G28,M9))</f>
        <v/>
      </c>
      <c r="M9" s="51">
        <v>1</v>
      </c>
      <c r="N9" s="22"/>
      <c r="O9" s="52" t="str">
        <f>IF(R9&lt;&gt;"",_xlfn.RANK.EQ(R9,R9:R28,0),"")</f>
        <v/>
      </c>
      <c r="P9" s="23" t="str">
        <f>IF(K9="","",VLOOKUP(L9,G9:J28,2,0))</f>
        <v/>
      </c>
      <c r="Q9" s="23" t="str">
        <f>IF(K9="","",VLOOKUP(P9,LISTAS!$F$5:$G$204,2,0))</f>
        <v/>
      </c>
      <c r="R9" s="37" t="str">
        <f>IF(K9="","",VLOOKUP(L9,G9:J28,4,0))</f>
        <v/>
      </c>
      <c r="S9" s="24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4" t="str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21"/>
      <c r="C10" s="21" t="str">
        <f>IF(B10="","",VLOOKUP(B10,LISTAS!$F$5:$I$204,2,0))</f>
        <v/>
      </c>
      <c r="D10" s="21" t="str">
        <f>IF(B10="","",VLOOKUP(B10,LISTAS!$F$5:$I$207,4,0))</f>
        <v/>
      </c>
      <c r="E10" s="36"/>
      <c r="G10" s="32" t="str">
        <f t="shared" si="0"/>
        <v/>
      </c>
      <c r="H10" s="33" t="str">
        <f t="shared" si="1"/>
        <v/>
      </c>
      <c r="I10" s="33" t="str">
        <f t="shared" si="1"/>
        <v/>
      </c>
      <c r="J10" s="32" t="str">
        <f t="shared" si="2"/>
        <v/>
      </c>
      <c r="K10" s="32" t="str">
        <f t="shared" si="3"/>
        <v/>
      </c>
      <c r="L10" s="32" t="str">
        <f>IF(K10="","",LARGE(G9:G28,M10))</f>
        <v/>
      </c>
      <c r="M10" s="51">
        <v>2</v>
      </c>
      <c r="N10" s="25"/>
      <c r="O10" s="52" t="str">
        <f>IF(R10&lt;&gt;"",_xlfn.RANK.EQ(R10,R9:R28,0),"")</f>
        <v/>
      </c>
      <c r="P10" s="23" t="str">
        <f>IF(K10="","",VLOOKUP(L10,G9:J28,2,0))</f>
        <v/>
      </c>
      <c r="Q10" s="23" t="str">
        <f>IF(K10="","",VLOOKUP(P10,LISTAS!$F$5:$G$204,2,0))</f>
        <v/>
      </c>
      <c r="R10" s="37" t="str">
        <f>IF(K10="","",VLOOKUP(L10,G9:J28,4,0))</f>
        <v/>
      </c>
      <c r="S10" s="24" t="str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4" t="str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/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51">
        <v>3</v>
      </c>
      <c r="N11" s="26"/>
      <c r="O11" s="52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51">
        <v>4</v>
      </c>
      <c r="N12" s="26"/>
      <c r="O12" s="52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51">
        <v>5</v>
      </c>
      <c r="N13" s="26"/>
      <c r="O13" s="52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51">
        <v>6</v>
      </c>
      <c r="N14" s="26"/>
      <c r="O14" s="52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51">
        <v>7</v>
      </c>
      <c r="N15" s="26"/>
      <c r="O15" s="52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51">
        <v>8</v>
      </c>
      <c r="N16" s="26"/>
      <c r="O16" s="52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51">
        <v>9</v>
      </c>
      <c r="N17" s="26"/>
      <c r="O17" s="52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51">
        <v>10</v>
      </c>
      <c r="N18" s="26"/>
      <c r="O18" s="52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51">
        <v>11</v>
      </c>
      <c r="N19" s="26"/>
      <c r="O19" s="52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51">
        <v>12</v>
      </c>
      <c r="N20" s="26"/>
      <c r="O20" s="52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51">
        <v>13</v>
      </c>
      <c r="N21" s="26"/>
      <c r="O21" s="52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51">
        <v>14</v>
      </c>
      <c r="N22" s="26"/>
      <c r="O22" s="52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51">
        <v>15</v>
      </c>
      <c r="N23" s="26"/>
      <c r="O23" s="52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51">
        <v>16</v>
      </c>
      <c r="N24" s="26"/>
      <c r="O24" s="52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51">
        <v>17</v>
      </c>
      <c r="N25" s="26"/>
      <c r="O25" s="52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51">
        <v>18</v>
      </c>
      <c r="N26" s="26"/>
      <c r="O26" s="52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51">
        <v>19</v>
      </c>
      <c r="N27" s="26"/>
      <c r="O27" s="52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51">
        <v>20</v>
      </c>
      <c r="N28" s="26"/>
      <c r="O28" s="52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65" t="s">
        <v>32</v>
      </c>
      <c r="C30" s="66"/>
      <c r="E30" s="34"/>
      <c r="F30" s="35"/>
      <c r="G30" s="11"/>
      <c r="H30" s="12"/>
      <c r="I30" s="12"/>
      <c r="J30" s="12"/>
      <c r="K30" s="13"/>
      <c r="L30" s="12"/>
      <c r="M30" s="14"/>
      <c r="N30" s="50"/>
      <c r="O30" s="67" t="s">
        <v>11</v>
      </c>
      <c r="P30" s="68"/>
      <c r="Q30" s="68"/>
      <c r="R30" s="68"/>
      <c r="S30" s="68"/>
      <c r="T30" s="69"/>
    </row>
    <row r="31" spans="1:20" ht="20.25" hidden="1" customHeight="1" x14ac:dyDescent="0.25">
      <c r="A31" s="2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</row>
    <row r="32" spans="1:20" s="15" customFormat="1" ht="28.5" customHeight="1" x14ac:dyDescent="0.25">
      <c r="B32" s="16" t="s">
        <v>12</v>
      </c>
      <c r="C32" s="16" t="s">
        <v>1</v>
      </c>
      <c r="D32" s="16" t="s">
        <v>13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5</v>
      </c>
      <c r="P32" s="27" t="s">
        <v>12</v>
      </c>
      <c r="Q32" s="27" t="s">
        <v>1</v>
      </c>
      <c r="R32" s="27" t="s">
        <v>14</v>
      </c>
      <c r="S32" s="49" t="s">
        <v>15</v>
      </c>
      <c r="T32" s="49" t="s">
        <v>16</v>
      </c>
    </row>
    <row r="33" spans="2:20" s="5" customFormat="1" ht="18.75" customHeight="1" x14ac:dyDescent="0.25">
      <c r="B33" s="21" t="s">
        <v>141</v>
      </c>
      <c r="C33" s="21" t="str">
        <f>IF(B33="","",VLOOKUP(B33,LISTAS!$F$5:$I$204,2,0))</f>
        <v>LICEU JARDIM</v>
      </c>
      <c r="D33" s="21" t="str">
        <f>IF(B33="","",VLOOKUP(B33,LISTAS!$F$5:$I$207,4,0))</f>
        <v>SUB 10</v>
      </c>
      <c r="E33" s="36">
        <v>77.489999999999995</v>
      </c>
      <c r="G33" s="32">
        <f t="shared" ref="G33:G52" si="7">IF(E33="","",E33+(ROW(E33)/10000))</f>
        <v>77.493299999999991</v>
      </c>
      <c r="H33" s="33" t="str">
        <f t="shared" ref="H33:I39" si="8">IF($K33="","",IF(B33="","",B33))</f>
        <v>LICEU JARDIM 10</v>
      </c>
      <c r="I33" s="33" t="str">
        <f t="shared" si="8"/>
        <v>LICEU JARDIM</v>
      </c>
      <c r="J33" s="32">
        <f t="shared" ref="J33:J52" si="9">IF($K33="","",E33)</f>
        <v>77.489999999999995</v>
      </c>
      <c r="K33" s="32">
        <f t="shared" ref="K33:K52" si="10">G33</f>
        <v>77.493299999999991</v>
      </c>
      <c r="L33" s="32">
        <f>IF(K33="","",LARGE(G33:G52,M33))</f>
        <v>77.493299999999991</v>
      </c>
      <c r="M33" s="51">
        <v>1</v>
      </c>
      <c r="N33" s="22"/>
      <c r="O33" s="52">
        <f>IF(R33&lt;&gt;"",_xlfn.RANK.EQ(R33,R33:R52,0),"")</f>
        <v>1</v>
      </c>
      <c r="P33" s="23" t="str">
        <f>IF(K33="","",VLOOKUP(L33,G33:J52,2,0))</f>
        <v>LICEU JARDIM 10</v>
      </c>
      <c r="Q33" s="23" t="str">
        <f>IF(K33="","",VLOOKUP(P33,LISTAS!$F$5:$G$204,2,0))</f>
        <v>LICEU JARDIM</v>
      </c>
      <c r="R33" s="37">
        <f>IF(K33="","",VLOOKUP(L33,G33:J52,4,0))</f>
        <v>77.489999999999995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/>
      <c r="C34" s="21" t="str">
        <f>IF(B34="","",VLOOKUP(B34,LISTAS!$F$5:$I$204,2,0))</f>
        <v/>
      </c>
      <c r="D34" s="21" t="str">
        <f>IF(B34="","",VLOOKUP(B34,LISTAS!$F$5:$I$207,4,0))</f>
        <v/>
      </c>
      <c r="E34" s="36"/>
      <c r="G34" s="32" t="str">
        <f t="shared" si="7"/>
        <v/>
      </c>
      <c r="H34" s="33" t="str">
        <f t="shared" si="8"/>
        <v/>
      </c>
      <c r="I34" s="33" t="str">
        <f t="shared" si="8"/>
        <v/>
      </c>
      <c r="J34" s="32" t="str">
        <f t="shared" si="9"/>
        <v/>
      </c>
      <c r="K34" s="32" t="str">
        <f t="shared" si="10"/>
        <v/>
      </c>
      <c r="L34" s="32" t="str">
        <f>IF(K34="","",LARGE(G33:G52,M34))</f>
        <v/>
      </c>
      <c r="M34" s="51">
        <v>2</v>
      </c>
      <c r="N34" s="25"/>
      <c r="O34" s="52" t="str">
        <f>IF(R34&lt;&gt;"",_xlfn.RANK.EQ(R34,R33:R52,0),"")</f>
        <v/>
      </c>
      <c r="P34" s="23" t="str">
        <f>IF(K34="","",VLOOKUP(L34,G33:J52,2,0))</f>
        <v/>
      </c>
      <c r="Q34" s="23" t="str">
        <f>IF(K34="","",VLOOKUP(P34,LISTAS!$F$5:$G$204,2,0))</f>
        <v/>
      </c>
      <c r="R34" s="37" t="str">
        <f>IF(K34="","",VLOOKUP(L34,G33:J52,4,0))</f>
        <v/>
      </c>
      <c r="S34" s="24" t="str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/>
      </c>
      <c r="T34" s="24" t="str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/>
      </c>
    </row>
    <row r="35" spans="2:20" s="5" customFormat="1" ht="18.75" customHeight="1" x14ac:dyDescent="0.3">
      <c r="B35" s="21"/>
      <c r="C35" s="21" t="str">
        <f>IF(B35="","",VLOOKUP(B35,LISTAS!$F$5:$I$204,2,0))</f>
        <v/>
      </c>
      <c r="D35" s="21" t="str">
        <f>IF(B35="","",VLOOKUP(B35,LISTAS!$F$5:$I$207,4,0))</f>
        <v/>
      </c>
      <c r="E35" s="36"/>
      <c r="G35" s="32" t="str">
        <f t="shared" si="7"/>
        <v/>
      </c>
      <c r="H35" s="33" t="str">
        <f t="shared" si="8"/>
        <v/>
      </c>
      <c r="I35" s="33" t="str">
        <f t="shared" si="8"/>
        <v/>
      </c>
      <c r="J35" s="32" t="str">
        <f t="shared" si="9"/>
        <v/>
      </c>
      <c r="K35" s="32" t="str">
        <f t="shared" si="10"/>
        <v/>
      </c>
      <c r="L35" s="32" t="str">
        <f>IF(K35="","",LARGE(G33:G52,M35))</f>
        <v/>
      </c>
      <c r="M35" s="51">
        <v>3</v>
      </c>
      <c r="N35" s="26"/>
      <c r="O35" s="52" t="str">
        <f>IF(R35&lt;&gt;"",_xlfn.RANK.EQ(R35,R33:R52,0),"")</f>
        <v/>
      </c>
      <c r="P35" s="23" t="str">
        <f>IF(K35="","",VLOOKUP(L35,G33:J52,2,0))</f>
        <v/>
      </c>
      <c r="Q35" s="23" t="str">
        <f>IF(K35="","",VLOOKUP(P35,LISTAS!$F$5:$G$204,2,0))</f>
        <v/>
      </c>
      <c r="R35" s="37" t="str">
        <f>IF(K35="","",VLOOKUP(L35,G33:J52,4,0))</f>
        <v/>
      </c>
      <c r="S35" s="24" t="str">
        <f t="shared" si="11"/>
        <v/>
      </c>
      <c r="T35" s="24" t="str">
        <f t="shared" si="12"/>
        <v/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51">
        <v>4</v>
      </c>
      <c r="N36" s="26"/>
      <c r="O36" s="52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51">
        <v>5</v>
      </c>
      <c r="N37" s="26"/>
      <c r="O37" s="52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51">
        <v>6</v>
      </c>
      <c r="N38" s="26"/>
      <c r="O38" s="52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51">
        <v>7</v>
      </c>
      <c r="N39" s="26"/>
      <c r="O39" s="52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51">
        <v>8</v>
      </c>
      <c r="N40" s="26"/>
      <c r="O40" s="52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51">
        <v>9</v>
      </c>
      <c r="N41" s="26"/>
      <c r="O41" s="52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51">
        <v>10</v>
      </c>
      <c r="N42" s="26"/>
      <c r="O42" s="52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51">
        <v>11</v>
      </c>
      <c r="N43" s="26"/>
      <c r="O43" s="52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51">
        <v>12</v>
      </c>
      <c r="N44" s="26"/>
      <c r="O44" s="52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51">
        <v>13</v>
      </c>
      <c r="N45" s="26"/>
      <c r="O45" s="52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51">
        <v>14</v>
      </c>
      <c r="N46" s="26"/>
      <c r="O46" s="52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51">
        <v>15</v>
      </c>
      <c r="N47" s="26"/>
      <c r="O47" s="52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51">
        <v>16</v>
      </c>
      <c r="N48" s="26"/>
      <c r="O48" s="52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51">
        <v>17</v>
      </c>
      <c r="N49" s="26"/>
      <c r="O49" s="52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51">
        <v>18</v>
      </c>
      <c r="N50" s="26"/>
      <c r="O50" s="52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51">
        <v>19</v>
      </c>
      <c r="N51" s="26"/>
      <c r="O51" s="52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51">
        <v>20</v>
      </c>
      <c r="N52" s="26"/>
      <c r="O52" s="52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65" t="s">
        <v>34</v>
      </c>
      <c r="C54" s="66"/>
      <c r="E54" s="34"/>
      <c r="F54" s="35"/>
      <c r="G54" s="11"/>
      <c r="H54" s="12"/>
      <c r="I54" s="12"/>
      <c r="J54" s="12"/>
      <c r="K54" s="13"/>
      <c r="L54" s="12"/>
      <c r="M54" s="14"/>
      <c r="N54" s="50"/>
      <c r="O54" s="67" t="s">
        <v>11</v>
      </c>
      <c r="P54" s="68"/>
      <c r="Q54" s="68"/>
      <c r="R54" s="68"/>
      <c r="S54" s="68"/>
      <c r="T54" s="69"/>
    </row>
    <row r="55" spans="1:20" ht="20.25" hidden="1" customHeight="1" x14ac:dyDescent="0.25">
      <c r="A55" s="2"/>
      <c r="B55" s="62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4"/>
    </row>
    <row r="56" spans="1:20" s="15" customFormat="1" ht="28.5" customHeight="1" x14ac:dyDescent="0.25">
      <c r="B56" s="16" t="s">
        <v>12</v>
      </c>
      <c r="C56" s="16" t="s">
        <v>1</v>
      </c>
      <c r="D56" s="16" t="s">
        <v>13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5</v>
      </c>
      <c r="P56" s="27" t="s">
        <v>12</v>
      </c>
      <c r="Q56" s="27" t="s">
        <v>1</v>
      </c>
      <c r="R56" s="27" t="s">
        <v>14</v>
      </c>
      <c r="S56" s="49" t="s">
        <v>15</v>
      </c>
      <c r="T56" s="49" t="s">
        <v>16</v>
      </c>
    </row>
    <row r="57" spans="1:20" s="5" customFormat="1" ht="18.75" customHeight="1" x14ac:dyDescent="0.25">
      <c r="B57" s="21" t="s">
        <v>142</v>
      </c>
      <c r="C57" s="21" t="str">
        <f>IF(B57="","",VLOOKUP(B57,LISTAS!$F$5:$I$204,2,0))</f>
        <v>LICEU JARDIM</v>
      </c>
      <c r="D57" s="21" t="str">
        <f>IF(B57="","",VLOOKUP(B57,LISTAS!$F$5:$I$207,4,0))</f>
        <v xml:space="preserve">SUB 12 </v>
      </c>
      <c r="E57" s="36">
        <v>77.489999999999995</v>
      </c>
      <c r="G57" s="32">
        <f t="shared" ref="G57:G76" si="14">IF(E57="","",E57+(ROW(E57)/10000))</f>
        <v>77.495699999999999</v>
      </c>
      <c r="H57" s="33" t="str">
        <f>IF($K57="","",IF(B57="","",B57))</f>
        <v>LICEU JARDIM 12</v>
      </c>
      <c r="I57" s="33" t="str">
        <f t="shared" ref="H57:I63" si="15">IF($K57="","",IF(C57="","",C57))</f>
        <v>LICEU JARDIM</v>
      </c>
      <c r="J57" s="32">
        <f t="shared" ref="J57:J76" si="16">IF($K57="","",E57)</f>
        <v>77.489999999999995</v>
      </c>
      <c r="K57" s="32">
        <f t="shared" ref="K57:K76" si="17">G57</f>
        <v>77.495699999999999</v>
      </c>
      <c r="L57" s="32">
        <f>IF(K57="","",LARGE(G57:G76,M57))</f>
        <v>77.495699999999999</v>
      </c>
      <c r="M57" s="51">
        <v>1</v>
      </c>
      <c r="N57" s="22"/>
      <c r="O57" s="52">
        <f>IF(R57&lt;&gt;"",_xlfn.RANK.EQ(R57,R57:R76,0),"")</f>
        <v>1</v>
      </c>
      <c r="P57" s="23" t="str">
        <f>IF(K57="","",VLOOKUP(L57,G57:J76,2,0))</f>
        <v>LICEU JARDIM 12</v>
      </c>
      <c r="Q57" s="23" t="str">
        <f>IF(K57="","",VLOOKUP(P57,LISTAS!$F$5:$G$204,2,0))</f>
        <v>LICEU JARDIM</v>
      </c>
      <c r="R57" s="37">
        <f>IF(K57="","",VLOOKUP(L57,G57:J76,4,0))</f>
        <v>77.489999999999995</v>
      </c>
      <c r="S57" s="24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>400</v>
      </c>
      <c r="T57" s="24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>400</v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14"/>
        <v/>
      </c>
      <c r="H58" s="33" t="str">
        <f>IF($K58="","",IF(B58="","",B58))</f>
        <v/>
      </c>
      <c r="I58" s="33" t="str">
        <f t="shared" si="15"/>
        <v/>
      </c>
      <c r="J58" s="32" t="str">
        <f t="shared" si="16"/>
        <v/>
      </c>
      <c r="K58" s="32" t="str">
        <f t="shared" si="17"/>
        <v/>
      </c>
      <c r="L58" s="32" t="str">
        <f>IF(K58="","",LARGE(G57:G76,M58))</f>
        <v/>
      </c>
      <c r="M58" s="51">
        <v>2</v>
      </c>
      <c r="N58" s="25"/>
      <c r="O58" s="52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14"/>
        <v/>
      </c>
      <c r="H59" s="33" t="str">
        <f t="shared" si="15"/>
        <v/>
      </c>
      <c r="I59" s="33" t="str">
        <f t="shared" si="15"/>
        <v/>
      </c>
      <c r="J59" s="32" t="str">
        <f t="shared" si="16"/>
        <v/>
      </c>
      <c r="K59" s="32" t="str">
        <f t="shared" si="17"/>
        <v/>
      </c>
      <c r="L59" s="32" t="str">
        <f>IF(K59="","",LARGE(G57:G76,M59))</f>
        <v/>
      </c>
      <c r="M59" s="51">
        <v>3</v>
      </c>
      <c r="N59" s="26"/>
      <c r="O59" s="52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18"/>
        <v/>
      </c>
      <c r="T59" s="24" t="str">
        <f t="shared" si="19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14"/>
        <v/>
      </c>
      <c r="H60" s="33" t="str">
        <f t="shared" si="15"/>
        <v/>
      </c>
      <c r="I60" s="33" t="str">
        <f t="shared" si="15"/>
        <v/>
      </c>
      <c r="J60" s="32" t="str">
        <f t="shared" si="16"/>
        <v/>
      </c>
      <c r="K60" s="32" t="str">
        <f t="shared" si="17"/>
        <v/>
      </c>
      <c r="L60" s="32" t="str">
        <f>IF(K60="","",LARGE(G57:G76,M60))</f>
        <v/>
      </c>
      <c r="M60" s="51">
        <v>4</v>
      </c>
      <c r="N60" s="26"/>
      <c r="O60" s="52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18"/>
        <v/>
      </c>
      <c r="T60" s="24" t="str">
        <f t="shared" si="19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14"/>
        <v/>
      </c>
      <c r="H61" s="33" t="str">
        <f t="shared" si="15"/>
        <v/>
      </c>
      <c r="I61" s="33" t="str">
        <f t="shared" si="15"/>
        <v/>
      </c>
      <c r="J61" s="32" t="str">
        <f t="shared" si="16"/>
        <v/>
      </c>
      <c r="K61" s="32" t="str">
        <f t="shared" si="17"/>
        <v/>
      </c>
      <c r="L61" s="32" t="str">
        <f>IF(K61="","",LARGE(G57:G76,M61))</f>
        <v/>
      </c>
      <c r="M61" s="51">
        <v>5</v>
      </c>
      <c r="N61" s="26"/>
      <c r="O61" s="52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18"/>
        <v/>
      </c>
      <c r="T61" s="24" t="str">
        <f t="shared" si="19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14"/>
        <v/>
      </c>
      <c r="H62" s="33" t="str">
        <f t="shared" si="15"/>
        <v/>
      </c>
      <c r="I62" s="33" t="str">
        <f t="shared" si="15"/>
        <v/>
      </c>
      <c r="J62" s="32" t="str">
        <f t="shared" si="16"/>
        <v/>
      </c>
      <c r="K62" s="32" t="str">
        <f t="shared" si="17"/>
        <v/>
      </c>
      <c r="L62" s="32" t="str">
        <f>IF(K62="","",LARGE(G57:G76,M62))</f>
        <v/>
      </c>
      <c r="M62" s="51">
        <v>6</v>
      </c>
      <c r="N62" s="26"/>
      <c r="O62" s="52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18"/>
        <v/>
      </c>
      <c r="T62" s="24" t="str">
        <f t="shared" si="19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51">
        <v>7</v>
      </c>
      <c r="N63" s="26"/>
      <c r="O63" s="52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51">
        <v>8</v>
      </c>
      <c r="N64" s="26"/>
      <c r="O64" s="52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51">
        <v>9</v>
      </c>
      <c r="N65" s="26"/>
      <c r="O65" s="52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51">
        <v>10</v>
      </c>
      <c r="N66" s="26"/>
      <c r="O66" s="52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51">
        <v>11</v>
      </c>
      <c r="N67" s="26"/>
      <c r="O67" s="52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51">
        <v>12</v>
      </c>
      <c r="N68" s="26"/>
      <c r="O68" s="52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51">
        <v>13</v>
      </c>
      <c r="N69" s="26"/>
      <c r="O69" s="52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51">
        <v>14</v>
      </c>
      <c r="N70" s="26"/>
      <c r="O70" s="52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51">
        <v>15</v>
      </c>
      <c r="N71" s="26"/>
      <c r="O71" s="52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51">
        <v>16</v>
      </c>
      <c r="N72" s="26"/>
      <c r="O72" s="52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51">
        <v>17</v>
      </c>
      <c r="N73" s="26"/>
      <c r="O73" s="52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51">
        <v>18</v>
      </c>
      <c r="N74" s="26"/>
      <c r="O74" s="52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51">
        <v>19</v>
      </c>
      <c r="N75" s="26"/>
      <c r="O75" s="52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51">
        <v>20</v>
      </c>
      <c r="N76" s="26"/>
      <c r="O76" s="52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65" t="s">
        <v>35</v>
      </c>
      <c r="C78" s="66"/>
      <c r="E78" s="34"/>
      <c r="F78" s="35"/>
      <c r="G78" s="11"/>
      <c r="H78" s="12"/>
      <c r="I78" s="12"/>
      <c r="J78" s="12"/>
      <c r="K78" s="13"/>
      <c r="L78" s="12"/>
      <c r="M78" s="14"/>
      <c r="N78" s="50"/>
      <c r="O78" s="67" t="s">
        <v>11</v>
      </c>
      <c r="P78" s="68"/>
      <c r="Q78" s="68"/>
      <c r="R78" s="68"/>
      <c r="S78" s="68"/>
      <c r="T78" s="69"/>
    </row>
    <row r="79" spans="1:20" ht="20.25" hidden="1" customHeight="1" x14ac:dyDescent="0.25">
      <c r="A79" s="2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4"/>
    </row>
    <row r="80" spans="1:20" s="15" customFormat="1" ht="28.5" customHeight="1" x14ac:dyDescent="0.25">
      <c r="B80" s="16" t="s">
        <v>12</v>
      </c>
      <c r="C80" s="16" t="s">
        <v>1</v>
      </c>
      <c r="D80" s="16" t="s">
        <v>13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5</v>
      </c>
      <c r="P80" s="27" t="s">
        <v>12</v>
      </c>
      <c r="Q80" s="27" t="s">
        <v>1</v>
      </c>
      <c r="R80" s="27" t="s">
        <v>14</v>
      </c>
      <c r="S80" s="49" t="s">
        <v>15</v>
      </c>
      <c r="T80" s="49" t="s">
        <v>16</v>
      </c>
    </row>
    <row r="81" spans="2:20" s="5" customFormat="1" ht="18.75" customHeight="1" x14ac:dyDescent="0.25">
      <c r="B81" s="21" t="s">
        <v>144</v>
      </c>
      <c r="C81" s="21" t="str">
        <f>IF(B81="","",VLOOKUP(B81,LISTAS!$F$5:$I$204,2,0))</f>
        <v>LICEU JARDIM</v>
      </c>
      <c r="D81" s="21" t="str">
        <f>IF(B81="","",VLOOKUP(B81,LISTAS!$F$5:$I$207,4,0))</f>
        <v>SUB 15</v>
      </c>
      <c r="E81" s="36">
        <v>73.33</v>
      </c>
      <c r="G81" s="32">
        <f t="shared" ref="G81:G100" si="21">IF(E81="","",E81+(ROW(E81)/10000))</f>
        <v>73.338099999999997</v>
      </c>
      <c r="H81" s="33" t="str">
        <f t="shared" ref="H81:I87" si="22">IF($K81="","",IF(B81="","",B81))</f>
        <v>LICEU JARDIM 15 - MADRIGAL</v>
      </c>
      <c r="I81" s="33" t="str">
        <f t="shared" si="22"/>
        <v>LICEU JARDIM</v>
      </c>
      <c r="J81" s="32">
        <f t="shared" ref="J81:J100" si="23">IF($K81="","",E81)</f>
        <v>73.33</v>
      </c>
      <c r="K81" s="32">
        <f t="shared" ref="K81:K100" si="24">G81</f>
        <v>73.338099999999997</v>
      </c>
      <c r="L81" s="32">
        <f>IF(K81="","",LARGE(G81:G100,M81))</f>
        <v>73.338099999999997</v>
      </c>
      <c r="M81" s="51">
        <v>1</v>
      </c>
      <c r="N81" s="22"/>
      <c r="O81" s="52">
        <f>IF(R81&lt;&gt;"",_xlfn.RANK.EQ(R81,R81:R100,0),"")</f>
        <v>1</v>
      </c>
      <c r="P81" s="23" t="str">
        <f>IF(K81="","",VLOOKUP(L81,G81:J100,2,0))</f>
        <v>LICEU JARDIM 15 - MADRIGAL</v>
      </c>
      <c r="Q81" s="23" t="str">
        <f>IF(K81="","",VLOOKUP(P81,LISTAS!$F$5:$G$204,2,0))</f>
        <v>LICEU JARDIM</v>
      </c>
      <c r="R81" s="37">
        <f>IF(K81="","",VLOOKUP(L81,G81:J100,4,0))</f>
        <v>73.33</v>
      </c>
      <c r="S81" s="24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>400</v>
      </c>
      <c r="T81" s="24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>400</v>
      </c>
    </row>
    <row r="82" spans="2:20" s="5" customFormat="1" ht="18.75" customHeight="1" x14ac:dyDescent="0.25">
      <c r="B82" s="21"/>
      <c r="C82" s="21" t="str">
        <f>IF(B82="","",VLOOKUP(B82,LISTAS!$F$5:$I$204,2,0))</f>
        <v/>
      </c>
      <c r="D82" s="21" t="str">
        <f>IF(B82="","",VLOOKUP(B82,LISTAS!$F$5:$I$207,4,0))</f>
        <v/>
      </c>
      <c r="E82" s="36"/>
      <c r="G82" s="32" t="str">
        <f t="shared" si="21"/>
        <v/>
      </c>
      <c r="H82" s="33" t="str">
        <f t="shared" si="22"/>
        <v/>
      </c>
      <c r="I82" s="33" t="str">
        <f t="shared" si="22"/>
        <v/>
      </c>
      <c r="J82" s="32" t="str">
        <f t="shared" si="23"/>
        <v/>
      </c>
      <c r="K82" s="32" t="str">
        <f t="shared" si="24"/>
        <v/>
      </c>
      <c r="L82" s="32" t="str">
        <f>IF(K82="","",LARGE(G81:G100,M82))</f>
        <v/>
      </c>
      <c r="M82" s="51">
        <v>2</v>
      </c>
      <c r="N82" s="25"/>
      <c r="O82" s="52" t="str">
        <f>IF(R82&lt;&gt;"",_xlfn.RANK.EQ(R82,R81:R100,0),"")</f>
        <v/>
      </c>
      <c r="P82" s="23" t="str">
        <f>IF(K82="","",VLOOKUP(L82,G81:J100,2,0))</f>
        <v/>
      </c>
      <c r="Q82" s="23" t="str">
        <f>IF(K82="","",VLOOKUP(P82,LISTAS!$F$5:$G$204,2,0))</f>
        <v/>
      </c>
      <c r="R82" s="37" t="str">
        <f>IF(K82="","",VLOOKUP(L82,G81:J100,4,0))</f>
        <v/>
      </c>
      <c r="S82" s="24" t="str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/>
      </c>
      <c r="T82" s="24" t="str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/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21"/>
        <v/>
      </c>
      <c r="H83" s="33" t="str">
        <f t="shared" si="22"/>
        <v/>
      </c>
      <c r="I83" s="33" t="str">
        <f t="shared" si="22"/>
        <v/>
      </c>
      <c r="J83" s="32" t="str">
        <f t="shared" si="23"/>
        <v/>
      </c>
      <c r="K83" s="32" t="str">
        <f t="shared" si="24"/>
        <v/>
      </c>
      <c r="L83" s="32" t="str">
        <f>IF(K83="","",LARGE(G81:G100,M83))</f>
        <v/>
      </c>
      <c r="M83" s="51">
        <v>3</v>
      </c>
      <c r="N83" s="26"/>
      <c r="O83" s="52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25"/>
        <v/>
      </c>
      <c r="T83" s="24" t="str">
        <f t="shared" si="26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21"/>
        <v/>
      </c>
      <c r="H84" s="33" t="str">
        <f t="shared" si="22"/>
        <v/>
      </c>
      <c r="I84" s="33" t="str">
        <f t="shared" si="22"/>
        <v/>
      </c>
      <c r="J84" s="32" t="str">
        <f t="shared" si="23"/>
        <v/>
      </c>
      <c r="K84" s="32" t="str">
        <f t="shared" si="24"/>
        <v/>
      </c>
      <c r="L84" s="32" t="str">
        <f>IF(K84="","",LARGE(G81:G100,M84))</f>
        <v/>
      </c>
      <c r="M84" s="51">
        <v>4</v>
      </c>
      <c r="N84" s="26"/>
      <c r="O84" s="52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25"/>
        <v/>
      </c>
      <c r="T84" s="24" t="str">
        <f t="shared" si="26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21"/>
        <v/>
      </c>
      <c r="H85" s="33" t="str">
        <f t="shared" si="22"/>
        <v/>
      </c>
      <c r="I85" s="33" t="str">
        <f t="shared" si="22"/>
        <v/>
      </c>
      <c r="J85" s="32" t="str">
        <f t="shared" si="23"/>
        <v/>
      </c>
      <c r="K85" s="32" t="str">
        <f t="shared" si="24"/>
        <v/>
      </c>
      <c r="L85" s="32" t="str">
        <f>IF(K85="","",LARGE(G81:G100,M85))</f>
        <v/>
      </c>
      <c r="M85" s="51">
        <v>5</v>
      </c>
      <c r="N85" s="26"/>
      <c r="O85" s="52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25"/>
        <v/>
      </c>
      <c r="T85" s="24" t="str">
        <f t="shared" si="26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51">
        <v>6</v>
      </c>
      <c r="N86" s="26"/>
      <c r="O86" s="52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51">
        <v>7</v>
      </c>
      <c r="N87" s="26"/>
      <c r="O87" s="52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51">
        <v>8</v>
      </c>
      <c r="N88" s="26"/>
      <c r="O88" s="52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51">
        <v>9</v>
      </c>
      <c r="N89" s="26"/>
      <c r="O89" s="52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51">
        <v>10</v>
      </c>
      <c r="N90" s="26"/>
      <c r="O90" s="52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51">
        <v>11</v>
      </c>
      <c r="N91" s="26"/>
      <c r="O91" s="52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51">
        <v>12</v>
      </c>
      <c r="N92" s="26"/>
      <c r="O92" s="52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51">
        <v>13</v>
      </c>
      <c r="N93" s="26"/>
      <c r="O93" s="52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51">
        <v>14</v>
      </c>
      <c r="N94" s="26"/>
      <c r="O94" s="52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51">
        <v>15</v>
      </c>
      <c r="N95" s="26"/>
      <c r="O95" s="52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51">
        <v>16</v>
      </c>
      <c r="N96" s="26"/>
      <c r="O96" s="52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51">
        <v>17</v>
      </c>
      <c r="N97" s="26"/>
      <c r="O97" s="52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51">
        <v>18</v>
      </c>
      <c r="N98" s="26"/>
      <c r="O98" s="52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51">
        <v>19</v>
      </c>
      <c r="N99" s="26"/>
      <c r="O99" s="52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51">
        <v>20</v>
      </c>
      <c r="N100" s="26"/>
      <c r="O100" s="52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65" t="s">
        <v>36</v>
      </c>
      <c r="C102" s="66"/>
      <c r="E102" s="34"/>
      <c r="F102" s="35"/>
      <c r="G102" s="11"/>
      <c r="H102" s="12"/>
      <c r="I102" s="12"/>
      <c r="J102" s="12"/>
      <c r="K102" s="13"/>
      <c r="L102" s="12"/>
      <c r="M102" s="14"/>
      <c r="N102" s="50"/>
      <c r="O102" s="67" t="s">
        <v>11</v>
      </c>
      <c r="P102" s="68"/>
      <c r="Q102" s="68"/>
      <c r="R102" s="68"/>
      <c r="S102" s="68"/>
      <c r="T102" s="69"/>
    </row>
    <row r="103" spans="1:20" ht="20.25" hidden="1" customHeight="1" x14ac:dyDescent="0.25">
      <c r="A103" s="2"/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4"/>
    </row>
    <row r="104" spans="1:20" s="15" customFormat="1" ht="28.5" customHeight="1" x14ac:dyDescent="0.25">
      <c r="B104" s="16" t="s">
        <v>12</v>
      </c>
      <c r="C104" s="16" t="s">
        <v>1</v>
      </c>
      <c r="D104" s="16" t="s">
        <v>13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5</v>
      </c>
      <c r="P104" s="27" t="s">
        <v>12</v>
      </c>
      <c r="Q104" s="27" t="s">
        <v>1</v>
      </c>
      <c r="R104" s="27" t="s">
        <v>14</v>
      </c>
      <c r="S104" s="49" t="s">
        <v>15</v>
      </c>
      <c r="T104" s="49" t="s">
        <v>16</v>
      </c>
    </row>
    <row r="105" spans="1:20" s="5" customFormat="1" ht="18.75" customHeight="1" x14ac:dyDescent="0.25">
      <c r="B105" s="21"/>
      <c r="C105" s="21" t="str">
        <f>IF(B105="","",VLOOKUP(B105,LISTAS!$F$5:$I$204,2,0))</f>
        <v/>
      </c>
      <c r="D105" s="21" t="str">
        <f>IF(B105="","",VLOOKUP(B105,LISTAS!$F$5:$I$207,4,0))</f>
        <v/>
      </c>
      <c r="E105" s="36"/>
      <c r="G105" s="32" t="str">
        <f t="shared" ref="G105:G124" si="28">IF(E105="","",E105+(ROW(E105)/10000))</f>
        <v/>
      </c>
      <c r="H105" s="33" t="str">
        <f t="shared" ref="H105:I111" si="29">IF($K105="","",IF(B105="","",B105))</f>
        <v/>
      </c>
      <c r="I105" s="33" t="str">
        <f t="shared" si="29"/>
        <v/>
      </c>
      <c r="J105" s="32" t="str">
        <f t="shared" ref="J105:J124" si="30">IF($K105="","",E105)</f>
        <v/>
      </c>
      <c r="K105" s="32" t="str">
        <f t="shared" ref="K105:K124" si="31">G105</f>
        <v/>
      </c>
      <c r="L105" s="32" t="str">
        <f>IF(K105="","",LARGE(G105:G124,M105))</f>
        <v/>
      </c>
      <c r="M105" s="51">
        <v>1</v>
      </c>
      <c r="N105" s="22"/>
      <c r="O105" s="52" t="str">
        <f>IF(R105&lt;&gt;"",_xlfn.RANK.EQ(R105,R105:R124,0),"")</f>
        <v/>
      </c>
      <c r="P105" s="23" t="str">
        <f>IF(K105="","",VLOOKUP(L105,G105:J124,2,0))</f>
        <v/>
      </c>
      <c r="Q105" s="23" t="str">
        <f>IF(K105="","",VLOOKUP(P105,LISTAS!$F$5:$G$204,2,0))</f>
        <v/>
      </c>
      <c r="R105" s="37" t="str">
        <f>IF(K105="","",VLOOKUP(L105,G105:J124,4,0))</f>
        <v/>
      </c>
      <c r="S105" s="24" t="str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/>
      </c>
      <c r="T105" s="24" t="str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/>
      </c>
    </row>
    <row r="106" spans="1:20" s="5" customFormat="1" ht="18.75" customHeight="1" x14ac:dyDescent="0.25">
      <c r="B106" s="21"/>
      <c r="C106" s="21" t="str">
        <f>IF(B106="","",VLOOKUP(B106,LISTAS!$F$5:$I$204,2,0))</f>
        <v/>
      </c>
      <c r="D106" s="21" t="str">
        <f>IF(B106="","",VLOOKUP(B106,LISTAS!$F$5:$I$207,4,0))</f>
        <v/>
      </c>
      <c r="E106" s="36"/>
      <c r="G106" s="32" t="str">
        <f t="shared" si="28"/>
        <v/>
      </c>
      <c r="H106" s="33" t="str">
        <f t="shared" si="29"/>
        <v/>
      </c>
      <c r="I106" s="33" t="str">
        <f t="shared" si="29"/>
        <v/>
      </c>
      <c r="J106" s="32" t="str">
        <f t="shared" si="30"/>
        <v/>
      </c>
      <c r="K106" s="32" t="str">
        <f t="shared" si="31"/>
        <v/>
      </c>
      <c r="L106" s="32" t="str">
        <f>IF(K106="","",LARGE(G105:G124,M106))</f>
        <v/>
      </c>
      <c r="M106" s="51">
        <v>2</v>
      </c>
      <c r="N106" s="25"/>
      <c r="O106" s="52" t="str">
        <f>IF(R106&lt;&gt;"",_xlfn.RANK.EQ(R106,R105:R124,0),"")</f>
        <v/>
      </c>
      <c r="P106" s="23" t="str">
        <f>IF(K106="","",VLOOKUP(L106,G105:J124,2,0))</f>
        <v/>
      </c>
      <c r="Q106" s="23" t="str">
        <f>IF(K106="","",VLOOKUP(P106,LISTAS!$F$5:$G$204,2,0))</f>
        <v/>
      </c>
      <c r="R106" s="37" t="str">
        <f>IF(K106="","",VLOOKUP(L106,G105:J124,4,0))</f>
        <v/>
      </c>
      <c r="S106" s="24" t="str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/>
      </c>
      <c r="T106" s="24" t="str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/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28"/>
        <v/>
      </c>
      <c r="H107" s="33" t="str">
        <f t="shared" si="29"/>
        <v/>
      </c>
      <c r="I107" s="33" t="str">
        <f t="shared" si="29"/>
        <v/>
      </c>
      <c r="J107" s="32" t="str">
        <f t="shared" si="30"/>
        <v/>
      </c>
      <c r="K107" s="32" t="str">
        <f t="shared" si="31"/>
        <v/>
      </c>
      <c r="L107" s="32" t="str">
        <f>IF(K107="","",LARGE(G105:G124,M107))</f>
        <v/>
      </c>
      <c r="M107" s="51">
        <v>3</v>
      </c>
      <c r="N107" s="26"/>
      <c r="O107" s="52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32"/>
        <v/>
      </c>
      <c r="T107" s="24" t="str">
        <f t="shared" si="33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28"/>
        <v/>
      </c>
      <c r="H108" s="33" t="str">
        <f t="shared" si="29"/>
        <v/>
      </c>
      <c r="I108" s="33" t="str">
        <f t="shared" si="29"/>
        <v/>
      </c>
      <c r="J108" s="32" t="str">
        <f t="shared" si="30"/>
        <v/>
      </c>
      <c r="K108" s="32" t="str">
        <f t="shared" si="31"/>
        <v/>
      </c>
      <c r="L108" s="32" t="str">
        <f>IF(K108="","",LARGE(G105:G124,M108))</f>
        <v/>
      </c>
      <c r="M108" s="51">
        <v>4</v>
      </c>
      <c r="N108" s="26"/>
      <c r="O108" s="52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32"/>
        <v/>
      </c>
      <c r="T108" s="24" t="str">
        <f t="shared" si="33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28"/>
        <v/>
      </c>
      <c r="H109" s="33" t="str">
        <f t="shared" si="29"/>
        <v/>
      </c>
      <c r="I109" s="33" t="str">
        <f t="shared" si="29"/>
        <v/>
      </c>
      <c r="J109" s="32" t="str">
        <f t="shared" si="30"/>
        <v/>
      </c>
      <c r="K109" s="32" t="str">
        <f t="shared" si="31"/>
        <v/>
      </c>
      <c r="L109" s="32" t="str">
        <f>IF(K109="","",LARGE(G105:G124,M109))</f>
        <v/>
      </c>
      <c r="M109" s="51">
        <v>5</v>
      </c>
      <c r="N109" s="26"/>
      <c r="O109" s="52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32"/>
        <v/>
      </c>
      <c r="T109" s="24" t="str">
        <f t="shared" si="33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28"/>
        <v/>
      </c>
      <c r="H110" s="33" t="str">
        <f t="shared" si="29"/>
        <v/>
      </c>
      <c r="I110" s="33" t="str">
        <f t="shared" si="29"/>
        <v/>
      </c>
      <c r="J110" s="32" t="str">
        <f t="shared" si="30"/>
        <v/>
      </c>
      <c r="K110" s="32" t="str">
        <f t="shared" si="31"/>
        <v/>
      </c>
      <c r="L110" s="32" t="str">
        <f>IF(K110="","",LARGE(G105:G124,M110))</f>
        <v/>
      </c>
      <c r="M110" s="51">
        <v>6</v>
      </c>
      <c r="N110" s="26"/>
      <c r="O110" s="52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32"/>
        <v/>
      </c>
      <c r="T110" s="24" t="str">
        <f t="shared" si="33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28"/>
        <v/>
      </c>
      <c r="H111" s="33" t="str">
        <f t="shared" si="29"/>
        <v/>
      </c>
      <c r="I111" s="33" t="str">
        <f t="shared" si="29"/>
        <v/>
      </c>
      <c r="J111" s="32" t="str">
        <f t="shared" si="30"/>
        <v/>
      </c>
      <c r="K111" s="32" t="str">
        <f t="shared" si="31"/>
        <v/>
      </c>
      <c r="L111" s="32" t="str">
        <f>IF(K111="","",LARGE(G105:G124,M111))</f>
        <v/>
      </c>
      <c r="M111" s="51">
        <v>7</v>
      </c>
      <c r="N111" s="26"/>
      <c r="O111" s="52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32"/>
        <v/>
      </c>
      <c r="T111" s="24" t="str">
        <f t="shared" si="33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51">
        <v>8</v>
      </c>
      <c r="N112" s="26"/>
      <c r="O112" s="52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51">
        <v>9</v>
      </c>
      <c r="N113" s="26"/>
      <c r="O113" s="52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51">
        <v>10</v>
      </c>
      <c r="N114" s="26"/>
      <c r="O114" s="52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51">
        <v>11</v>
      </c>
      <c r="N115" s="26"/>
      <c r="O115" s="52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51">
        <v>12</v>
      </c>
      <c r="N116" s="26"/>
      <c r="O116" s="52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51">
        <v>13</v>
      </c>
      <c r="N117" s="26"/>
      <c r="O117" s="52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51">
        <v>14</v>
      </c>
      <c r="N118" s="26"/>
      <c r="O118" s="52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51">
        <v>15</v>
      </c>
      <c r="N119" s="26"/>
      <c r="O119" s="52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51">
        <v>16</v>
      </c>
      <c r="N120" s="26"/>
      <c r="O120" s="52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51">
        <v>17</v>
      </c>
      <c r="N121" s="26"/>
      <c r="O121" s="52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51">
        <v>18</v>
      </c>
      <c r="N122" s="26"/>
      <c r="O122" s="52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51">
        <v>19</v>
      </c>
      <c r="N123" s="26"/>
      <c r="O123" s="52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51">
        <v>20</v>
      </c>
      <c r="N124" s="26"/>
      <c r="O124" s="52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216" spans="1:1" x14ac:dyDescent="0.25">
      <c r="A216" s="2"/>
    </row>
    <row r="217" spans="1:1" x14ac:dyDescent="0.25">
      <c r="A217" s="2"/>
    </row>
    <row r="218" spans="1:1" x14ac:dyDescent="0.25">
      <c r="A218" s="15"/>
    </row>
    <row r="320" spans="1:1" x14ac:dyDescent="0.25">
      <c r="A320" s="2"/>
    </row>
    <row r="321" spans="1:1" x14ac:dyDescent="0.25">
      <c r="A321" s="2"/>
    </row>
    <row r="322" spans="1:1" x14ac:dyDescent="0.25">
      <c r="A322" s="15"/>
    </row>
    <row r="424" spans="1:1" x14ac:dyDescent="0.25">
      <c r="A424" s="2"/>
    </row>
    <row r="425" spans="1:1" x14ac:dyDescent="0.25">
      <c r="A425" s="2"/>
    </row>
    <row r="426" spans="1:1" x14ac:dyDescent="0.25">
      <c r="A426" s="15"/>
    </row>
  </sheetData>
  <mergeCells count="17">
    <mergeCell ref="B30:C30"/>
    <mergeCell ref="O30:T30"/>
    <mergeCell ref="B31:T31"/>
    <mergeCell ref="B2:T3"/>
    <mergeCell ref="D5:E5"/>
    <mergeCell ref="B6:T6"/>
    <mergeCell ref="B7:C7"/>
    <mergeCell ref="O7:T7"/>
    <mergeCell ref="B79:T79"/>
    <mergeCell ref="B102:C102"/>
    <mergeCell ref="O102:T102"/>
    <mergeCell ref="B103:T103"/>
    <mergeCell ref="B54:C54"/>
    <mergeCell ref="O54:T54"/>
    <mergeCell ref="B55:T55"/>
    <mergeCell ref="B78:C78"/>
    <mergeCell ref="O78:T78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LISTAS!$D$5:$D$6</xm:f>
          </x14:formula1>
          <xm:sqref>F7</xm:sqref>
        </x14:dataValidation>
        <x14:dataValidation type="list" allowBlank="1" showInputMessage="1" showErrorMessage="1">
          <x14:formula1>
            <xm:f>LISTAS!$F$5:$F$204</xm:f>
          </x14:formula1>
          <xm:sqref>B57:B76 B82:B100 B106:B124 B9:B28 B33:B52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3"/>
  <sheetViews>
    <sheetView showGridLines="0" zoomScale="85" zoomScaleNormal="85" workbookViewId="0">
      <selection activeCell="B11" sqref="B11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18.5703125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s="1" customFormat="1" ht="60.75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74"/>
      <c r="E5" s="75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71" t="s">
        <v>28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ht="20.25" customHeight="1" x14ac:dyDescent="0.25">
      <c r="A7" s="2"/>
      <c r="B7" s="65" t="s">
        <v>23</v>
      </c>
      <c r="C7" s="66"/>
      <c r="E7" s="34" t="s">
        <v>9</v>
      </c>
      <c r="F7" s="35" t="s">
        <v>10</v>
      </c>
      <c r="G7" s="11"/>
      <c r="H7" s="12"/>
      <c r="I7" s="12"/>
      <c r="J7" s="12"/>
      <c r="K7" s="13"/>
      <c r="L7" s="12"/>
      <c r="M7" s="14"/>
      <c r="N7" s="50"/>
      <c r="O7" s="67" t="s">
        <v>11</v>
      </c>
      <c r="P7" s="68"/>
      <c r="Q7" s="68"/>
      <c r="R7" s="68"/>
      <c r="S7" s="68"/>
      <c r="T7" s="69"/>
    </row>
    <row r="8" spans="1:20" s="15" customFormat="1" ht="28.5" customHeight="1" x14ac:dyDescent="0.25">
      <c r="B8" s="16" t="s">
        <v>12</v>
      </c>
      <c r="C8" s="16" t="s">
        <v>1</v>
      </c>
      <c r="D8" s="16" t="s">
        <v>13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5</v>
      </c>
      <c r="P8" s="27" t="s">
        <v>12</v>
      </c>
      <c r="Q8" s="27" t="s">
        <v>1</v>
      </c>
      <c r="R8" s="27" t="s">
        <v>2</v>
      </c>
      <c r="S8" s="49" t="s">
        <v>15</v>
      </c>
      <c r="T8" s="49" t="s">
        <v>16</v>
      </c>
    </row>
    <row r="9" spans="1:20" s="5" customFormat="1" ht="18.75" customHeight="1" x14ac:dyDescent="0.25">
      <c r="B9" s="21"/>
      <c r="C9" s="21" t="str">
        <f>IF(B9="","",VLOOKUP(B9,LISTAS!$F$5:$I$204,2,0))</f>
        <v/>
      </c>
      <c r="D9" s="21" t="str">
        <f>IF(B9="","",VLOOKUP(B9,LISTAS!$F$5:$I$207,4,0))</f>
        <v/>
      </c>
      <c r="E9" s="36"/>
      <c r="G9" s="32" t="str">
        <f t="shared" ref="G9:G28" si="0">IF(E9="","",E9+(ROW(E9)/10000))</f>
        <v/>
      </c>
      <c r="H9" s="33" t="str">
        <f t="shared" ref="H9:I15" si="1">IF($K9="","",IF(B9="","",B9))</f>
        <v/>
      </c>
      <c r="I9" s="33" t="str">
        <f t="shared" si="1"/>
        <v/>
      </c>
      <c r="J9" s="32" t="str">
        <f t="shared" ref="J9:J28" si="2">IF($K9="","",E9)</f>
        <v/>
      </c>
      <c r="K9" s="32" t="str">
        <f t="shared" ref="K9:K28" si="3">G9</f>
        <v/>
      </c>
      <c r="L9" s="32" t="str">
        <f>IF(K9="","",LARGE(G9:G28,M9))</f>
        <v/>
      </c>
      <c r="M9" s="51">
        <v>1</v>
      </c>
      <c r="N9" s="22"/>
      <c r="O9" s="52" t="str">
        <f>IF(R9&lt;&gt;"",_xlfn.RANK.EQ(R9,R9:R28,0),"")</f>
        <v/>
      </c>
      <c r="P9" s="23" t="str">
        <f>IF(K9="","",VLOOKUP(L9,G9:J28,2,0))</f>
        <v/>
      </c>
      <c r="Q9" s="23" t="str">
        <f>IF(K9="","",VLOOKUP(P9,LISTAS!$F$5:$G$204,2,0))</f>
        <v/>
      </c>
      <c r="R9" s="37" t="str">
        <f>IF(K9="","",VLOOKUP(L9,G9:J28,4,0))</f>
        <v/>
      </c>
      <c r="S9" s="24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4" t="str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21"/>
      <c r="C10" s="21" t="str">
        <f>IF(B10="","",VLOOKUP(B10,LISTAS!$F$5:$I$204,2,0))</f>
        <v/>
      </c>
      <c r="D10" s="21" t="str">
        <f>IF(B10="","",VLOOKUP(B10,LISTAS!$F$5:$I$207,4,0))</f>
        <v/>
      </c>
      <c r="E10" s="36"/>
      <c r="G10" s="32" t="str">
        <f t="shared" si="0"/>
        <v/>
      </c>
      <c r="H10" s="33" t="str">
        <f t="shared" si="1"/>
        <v/>
      </c>
      <c r="I10" s="33" t="str">
        <f t="shared" si="1"/>
        <v/>
      </c>
      <c r="J10" s="32" t="str">
        <f t="shared" si="2"/>
        <v/>
      </c>
      <c r="K10" s="32" t="str">
        <f t="shared" si="3"/>
        <v/>
      </c>
      <c r="L10" s="32" t="str">
        <f>IF(K10="","",LARGE(G9:G28,M10))</f>
        <v/>
      </c>
      <c r="M10" s="51">
        <v>2</v>
      </c>
      <c r="N10" s="25"/>
      <c r="O10" s="52" t="str">
        <f>IF(R10&lt;&gt;"",_xlfn.RANK.EQ(R10,R9:R28,0),"")</f>
        <v/>
      </c>
      <c r="P10" s="23" t="str">
        <f>IF(K10="","",VLOOKUP(L10,G9:J28,2,0))</f>
        <v/>
      </c>
      <c r="Q10" s="23" t="str">
        <f>IF(K10="","",VLOOKUP(P10,LISTAS!$F$5:$G$204,2,0))</f>
        <v/>
      </c>
      <c r="R10" s="37" t="str">
        <f>IF(K10="","",VLOOKUP(L10,G9:J28,4,0))</f>
        <v/>
      </c>
      <c r="S10" s="24" t="str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4" t="str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/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51">
        <v>3</v>
      </c>
      <c r="N11" s="26"/>
      <c r="O11" s="52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51">
        <v>4</v>
      </c>
      <c r="N12" s="26"/>
      <c r="O12" s="52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51">
        <v>5</v>
      </c>
      <c r="N13" s="26"/>
      <c r="O13" s="52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51">
        <v>6</v>
      </c>
      <c r="N14" s="26"/>
      <c r="O14" s="52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51">
        <v>7</v>
      </c>
      <c r="N15" s="26"/>
      <c r="O15" s="52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51">
        <v>8</v>
      </c>
      <c r="N16" s="26"/>
      <c r="O16" s="52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51">
        <v>9</v>
      </c>
      <c r="N17" s="26"/>
      <c r="O17" s="52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51">
        <v>10</v>
      </c>
      <c r="N18" s="26"/>
      <c r="O18" s="52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51">
        <v>11</v>
      </c>
      <c r="N19" s="26"/>
      <c r="O19" s="52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51">
        <v>12</v>
      </c>
      <c r="N20" s="26"/>
      <c r="O20" s="52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51">
        <v>13</v>
      </c>
      <c r="N21" s="26"/>
      <c r="O21" s="52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51">
        <v>14</v>
      </c>
      <c r="N22" s="26"/>
      <c r="O22" s="52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51">
        <v>15</v>
      </c>
      <c r="N23" s="26"/>
      <c r="O23" s="52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51">
        <v>16</v>
      </c>
      <c r="N24" s="26"/>
      <c r="O24" s="52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51">
        <v>17</v>
      </c>
      <c r="N25" s="26"/>
      <c r="O25" s="52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51">
        <v>18</v>
      </c>
      <c r="N26" s="26"/>
      <c r="O26" s="52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51">
        <v>19</v>
      </c>
      <c r="N27" s="26"/>
      <c r="O27" s="52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51">
        <v>20</v>
      </c>
      <c r="N28" s="26"/>
      <c r="O28" s="52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65" t="s">
        <v>20</v>
      </c>
      <c r="C30" s="66"/>
      <c r="E30" s="34"/>
      <c r="F30" s="35"/>
      <c r="G30" s="11"/>
      <c r="H30" s="12"/>
      <c r="I30" s="12"/>
      <c r="J30" s="12"/>
      <c r="K30" s="13"/>
      <c r="L30" s="12"/>
      <c r="M30" s="14"/>
      <c r="N30" s="50"/>
      <c r="O30" s="67" t="s">
        <v>11</v>
      </c>
      <c r="P30" s="68"/>
      <c r="Q30" s="68"/>
      <c r="R30" s="68"/>
      <c r="S30" s="68"/>
      <c r="T30" s="69"/>
    </row>
    <row r="31" spans="1:20" ht="20.25" hidden="1" customHeight="1" x14ac:dyDescent="0.25">
      <c r="A31" s="2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</row>
    <row r="32" spans="1:20" s="15" customFormat="1" ht="28.5" customHeight="1" x14ac:dyDescent="0.25">
      <c r="B32" s="16" t="s">
        <v>12</v>
      </c>
      <c r="C32" s="16" t="s">
        <v>1</v>
      </c>
      <c r="D32" s="16" t="s">
        <v>13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5</v>
      </c>
      <c r="P32" s="27" t="s">
        <v>12</v>
      </c>
      <c r="Q32" s="27" t="s">
        <v>1</v>
      </c>
      <c r="R32" s="27" t="s">
        <v>14</v>
      </c>
      <c r="S32" s="49" t="s">
        <v>15</v>
      </c>
      <c r="T32" s="49" t="s">
        <v>16</v>
      </c>
    </row>
    <row r="33" spans="2:20" s="5" customFormat="1" ht="18.75" customHeight="1" x14ac:dyDescent="0.25">
      <c r="B33" s="21"/>
      <c r="C33" s="21" t="str">
        <f>IF(B33="","",VLOOKUP(B33,LISTAS!$F$5:$I$204,2,0))</f>
        <v/>
      </c>
      <c r="D33" s="21" t="str">
        <f>IF(B33="","",VLOOKUP(B33,LISTAS!$F$5:$I$207,4,0))</f>
        <v/>
      </c>
      <c r="E33" s="36"/>
      <c r="G33" s="32" t="str">
        <f t="shared" ref="G33:G52" si="7">IF(E33="","",E33+(ROW(E33)/10000))</f>
        <v/>
      </c>
      <c r="H33" s="33" t="str">
        <f t="shared" ref="H33:I41" si="8">IF($K33="","",IF(B33="","",B33))</f>
        <v/>
      </c>
      <c r="I33" s="33" t="str">
        <f t="shared" si="8"/>
        <v/>
      </c>
      <c r="J33" s="32" t="str">
        <f t="shared" ref="J33:J52" si="9">IF($K33="","",E33)</f>
        <v/>
      </c>
      <c r="K33" s="32" t="str">
        <f t="shared" ref="K33:K52" si="10">G33</f>
        <v/>
      </c>
      <c r="L33" s="32" t="str">
        <f>IF(K33="","",LARGE(G33:G52,M33))</f>
        <v/>
      </c>
      <c r="M33" s="51">
        <v>1</v>
      </c>
      <c r="N33" s="22"/>
      <c r="O33" s="52" t="str">
        <f>IF(R33&lt;&gt;"",_xlfn.RANK.EQ(R33,R33:R52,0),"")</f>
        <v/>
      </c>
      <c r="P33" s="23" t="str">
        <f>IF(K33="","",VLOOKUP(L33,G33:J52,2,0))</f>
        <v/>
      </c>
      <c r="Q33" s="23" t="str">
        <f>IF(K33="","",VLOOKUP(P33,LISTAS!$F$5:$G$204,2,0))</f>
        <v/>
      </c>
      <c r="R33" s="37" t="str">
        <f>IF(K33="","",VLOOKUP(L33,G33:J52,4,0))</f>
        <v/>
      </c>
      <c r="S33" s="24" t="str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/>
      </c>
      <c r="T33" s="24" t="str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/>
      </c>
    </row>
    <row r="34" spans="2:20" s="5" customFormat="1" ht="18.75" customHeight="1" x14ac:dyDescent="0.25">
      <c r="B34" s="21"/>
      <c r="C34" s="21" t="str">
        <f>IF(B34="","",VLOOKUP(B34,LISTAS!$F$5:$I$204,2,0))</f>
        <v/>
      </c>
      <c r="D34" s="21" t="str">
        <f>IF(B34="","",VLOOKUP(B34,LISTAS!$F$5:$I$207,4,0))</f>
        <v/>
      </c>
      <c r="E34" s="36"/>
      <c r="G34" s="32" t="str">
        <f t="shared" si="7"/>
        <v/>
      </c>
      <c r="H34" s="33" t="str">
        <f t="shared" si="8"/>
        <v/>
      </c>
      <c r="I34" s="33" t="str">
        <f t="shared" si="8"/>
        <v/>
      </c>
      <c r="J34" s="32" t="str">
        <f t="shared" si="9"/>
        <v/>
      </c>
      <c r="K34" s="32" t="str">
        <f t="shared" si="10"/>
        <v/>
      </c>
      <c r="L34" s="32" t="str">
        <f>IF(K34="","",LARGE(G33:G52,M34))</f>
        <v/>
      </c>
      <c r="M34" s="51">
        <v>2</v>
      </c>
      <c r="N34" s="25"/>
      <c r="O34" s="52" t="str">
        <f>IF(R34&lt;&gt;"",_xlfn.RANK.EQ(R34,R33:R52,0),"")</f>
        <v/>
      </c>
      <c r="P34" s="23" t="str">
        <f>IF(K34="","",VLOOKUP(L34,G33:J52,2,0))</f>
        <v/>
      </c>
      <c r="Q34" s="23" t="str">
        <f>IF(K34="","",VLOOKUP(P34,LISTAS!$F$5:$G$204,2,0))</f>
        <v/>
      </c>
      <c r="R34" s="37" t="str">
        <f>IF(K34="","",VLOOKUP(L34,G33:J52,4,0))</f>
        <v/>
      </c>
      <c r="S34" s="24" t="str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/>
      </c>
      <c r="T34" s="24" t="str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/>
      </c>
    </row>
    <row r="35" spans="2:20" s="5" customFormat="1" ht="18.75" customHeight="1" x14ac:dyDescent="0.3">
      <c r="B35" s="21"/>
      <c r="C35" s="21" t="str">
        <f>IF(B35="","",VLOOKUP(B35,LISTAS!$F$5:$I$204,2,0))</f>
        <v/>
      </c>
      <c r="D35" s="21" t="str">
        <f>IF(B35="","",VLOOKUP(B35,LISTAS!$F$5:$I$207,4,0))</f>
        <v/>
      </c>
      <c r="E35" s="36"/>
      <c r="G35" s="32" t="str">
        <f t="shared" si="7"/>
        <v/>
      </c>
      <c r="H35" s="33" t="str">
        <f t="shared" si="8"/>
        <v/>
      </c>
      <c r="I35" s="33" t="str">
        <f t="shared" si="8"/>
        <v/>
      </c>
      <c r="J35" s="32" t="str">
        <f t="shared" si="9"/>
        <v/>
      </c>
      <c r="K35" s="32" t="str">
        <f t="shared" si="10"/>
        <v/>
      </c>
      <c r="L35" s="32" t="str">
        <f>IF(K35="","",LARGE(G33:G52,M35))</f>
        <v/>
      </c>
      <c r="M35" s="51">
        <v>3</v>
      </c>
      <c r="N35" s="26"/>
      <c r="O35" s="52" t="str">
        <f>IF(R35&lt;&gt;"",_xlfn.RANK.EQ(R35,R33:R52,0),"")</f>
        <v/>
      </c>
      <c r="P35" s="23" t="str">
        <f>IF(K35="","",VLOOKUP(L35,G33:J52,2,0))</f>
        <v/>
      </c>
      <c r="Q35" s="23" t="str">
        <f>IF(K35="","",VLOOKUP(P35,LISTAS!$F$5:$G$204,2,0))</f>
        <v/>
      </c>
      <c r="R35" s="37" t="str">
        <f>IF(K35="","",VLOOKUP(L35,G33:J52,4,0))</f>
        <v/>
      </c>
      <c r="S35" s="24" t="str">
        <f t="shared" si="11"/>
        <v/>
      </c>
      <c r="T35" s="24" t="str">
        <f t="shared" si="12"/>
        <v/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51">
        <v>4</v>
      </c>
      <c r="N36" s="26"/>
      <c r="O36" s="52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51">
        <v>5</v>
      </c>
      <c r="N37" s="26"/>
      <c r="O37" s="52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51">
        <v>6</v>
      </c>
      <c r="N38" s="26"/>
      <c r="O38" s="52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51">
        <v>7</v>
      </c>
      <c r="N39" s="26"/>
      <c r="O39" s="52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 t="str">
        <f t="shared" si="7"/>
        <v/>
      </c>
      <c r="H40" s="33" t="str">
        <f t="shared" si="8"/>
        <v/>
      </c>
      <c r="I40" s="33" t="str">
        <f t="shared" si="8"/>
        <v/>
      </c>
      <c r="J40" s="32" t="str">
        <f t="shared" si="9"/>
        <v/>
      </c>
      <c r="K40" s="32" t="str">
        <f t="shared" si="10"/>
        <v/>
      </c>
      <c r="L40" s="32" t="str">
        <f>IF(K40="","",LARGE(G33:G52,M40))</f>
        <v/>
      </c>
      <c r="M40" s="51">
        <v>8</v>
      </c>
      <c r="N40" s="26"/>
      <c r="O40" s="52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 t="str">
        <f t="shared" si="7"/>
        <v/>
      </c>
      <c r="H41" s="33" t="str">
        <f t="shared" si="8"/>
        <v/>
      </c>
      <c r="I41" s="33" t="str">
        <f t="shared" si="8"/>
        <v/>
      </c>
      <c r="J41" s="32" t="str">
        <f t="shared" si="9"/>
        <v/>
      </c>
      <c r="K41" s="32" t="str">
        <f t="shared" si="10"/>
        <v/>
      </c>
      <c r="L41" s="32" t="str">
        <f>IF(K41="","",LARGE(G33:G52,M41))</f>
        <v/>
      </c>
      <c r="M41" s="51">
        <v>9</v>
      </c>
      <c r="N41" s="26"/>
      <c r="O41" s="52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51">
        <v>10</v>
      </c>
      <c r="N42" s="26"/>
      <c r="O42" s="52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51">
        <v>11</v>
      </c>
      <c r="N43" s="26"/>
      <c r="O43" s="52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51">
        <v>12</v>
      </c>
      <c r="N44" s="26"/>
      <c r="O44" s="52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51">
        <v>13</v>
      </c>
      <c r="N45" s="26"/>
      <c r="O45" s="52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51">
        <v>14</v>
      </c>
      <c r="N46" s="26"/>
      <c r="O46" s="52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51">
        <v>15</v>
      </c>
      <c r="N47" s="26"/>
      <c r="O47" s="52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51">
        <v>16</v>
      </c>
      <c r="N48" s="26"/>
      <c r="O48" s="52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51">
        <v>17</v>
      </c>
      <c r="N49" s="26"/>
      <c r="O49" s="52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51">
        <v>18</v>
      </c>
      <c r="N50" s="26"/>
      <c r="O50" s="52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51">
        <v>19</v>
      </c>
      <c r="N51" s="26"/>
      <c r="O51" s="52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51">
        <v>20</v>
      </c>
      <c r="N52" s="26"/>
      <c r="O52" s="52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65" t="s">
        <v>25</v>
      </c>
      <c r="C54" s="66"/>
      <c r="E54" s="34"/>
      <c r="F54" s="35"/>
      <c r="G54" s="11"/>
      <c r="H54" s="12"/>
      <c r="I54" s="12"/>
      <c r="J54" s="12"/>
      <c r="K54" s="13"/>
      <c r="L54" s="12"/>
      <c r="M54" s="14"/>
      <c r="N54" s="50"/>
      <c r="O54" s="67" t="s">
        <v>11</v>
      </c>
      <c r="P54" s="68"/>
      <c r="Q54" s="68"/>
      <c r="R54" s="68"/>
      <c r="S54" s="68"/>
      <c r="T54" s="69"/>
    </row>
    <row r="55" spans="1:20" ht="20.25" hidden="1" customHeight="1" x14ac:dyDescent="0.25">
      <c r="A55" s="2"/>
      <c r="B55" s="62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4"/>
    </row>
    <row r="56" spans="1:20" s="15" customFormat="1" ht="28.5" customHeight="1" x14ac:dyDescent="0.25">
      <c r="B56" s="16" t="s">
        <v>12</v>
      </c>
      <c r="C56" s="16" t="s">
        <v>1</v>
      </c>
      <c r="D56" s="16" t="s">
        <v>13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5</v>
      </c>
      <c r="P56" s="27" t="s">
        <v>12</v>
      </c>
      <c r="Q56" s="27" t="s">
        <v>1</v>
      </c>
      <c r="R56" s="27" t="s">
        <v>14</v>
      </c>
      <c r="S56" s="49" t="s">
        <v>15</v>
      </c>
      <c r="T56" s="49" t="s">
        <v>16</v>
      </c>
    </row>
    <row r="57" spans="1:20" s="5" customFormat="1" ht="18.75" customHeight="1" x14ac:dyDescent="0.25">
      <c r="B57" s="21"/>
      <c r="C57" s="21" t="str">
        <f>IF(B57="","",VLOOKUP(B57,LISTAS!$F$5:$I$204,2,0))</f>
        <v/>
      </c>
      <c r="D57" s="21" t="str">
        <f>IF(B57="","",VLOOKUP(B57,LISTAS!$F$5:$I$207,4,0))</f>
        <v/>
      </c>
      <c r="E57" s="36"/>
      <c r="G57" s="32" t="str">
        <f t="shared" ref="G57:G76" si="14">IF(E57="","",E57+(ROW(E57)/10000))</f>
        <v/>
      </c>
      <c r="H57" s="33" t="str">
        <f t="shared" ref="H57:I65" si="15">IF($K57="","",IF(B57="","",B57))</f>
        <v/>
      </c>
      <c r="I57" s="33" t="str">
        <f t="shared" si="15"/>
        <v/>
      </c>
      <c r="J57" s="32" t="str">
        <f t="shared" ref="J57:J76" si="16">IF($K57="","",E57)</f>
        <v/>
      </c>
      <c r="K57" s="32" t="str">
        <f t="shared" ref="K57:K76" si="17">G57</f>
        <v/>
      </c>
      <c r="L57" s="32" t="str">
        <f>IF(K57="","",LARGE(G57:G76,M57))</f>
        <v/>
      </c>
      <c r="M57" s="51">
        <v>1</v>
      </c>
      <c r="N57" s="22"/>
      <c r="O57" s="52" t="str">
        <f>IF(R57&lt;&gt;"",_xlfn.RANK.EQ(R57,R57:R76,0),"")</f>
        <v/>
      </c>
      <c r="P57" s="23" t="str">
        <f>IF(K57="","",VLOOKUP(L57,G57:J76,2,0))</f>
        <v/>
      </c>
      <c r="Q57" s="23" t="str">
        <f>IF(K57="","",VLOOKUP(P57,LISTAS!$F$5:$G$204,2,0))</f>
        <v/>
      </c>
      <c r="R57" s="37" t="str">
        <f>IF(K57="","",VLOOKUP(L57,G57:J76,4,0))</f>
        <v/>
      </c>
      <c r="S57" s="24" t="str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/>
      </c>
      <c r="T57" s="24" t="str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/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14"/>
        <v/>
      </c>
      <c r="H58" s="33" t="str">
        <f t="shared" si="15"/>
        <v/>
      </c>
      <c r="I58" s="33" t="str">
        <f t="shared" si="15"/>
        <v/>
      </c>
      <c r="J58" s="32" t="str">
        <f t="shared" si="16"/>
        <v/>
      </c>
      <c r="K58" s="32" t="str">
        <f t="shared" si="17"/>
        <v/>
      </c>
      <c r="L58" s="32" t="str">
        <f>IF(K58="","",LARGE(G57:G76,M58))</f>
        <v/>
      </c>
      <c r="M58" s="51">
        <v>2</v>
      </c>
      <c r="N58" s="25"/>
      <c r="O58" s="52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14"/>
        <v/>
      </c>
      <c r="H59" s="33" t="str">
        <f t="shared" si="15"/>
        <v/>
      </c>
      <c r="I59" s="33" t="str">
        <f t="shared" si="15"/>
        <v/>
      </c>
      <c r="J59" s="32" t="str">
        <f t="shared" si="16"/>
        <v/>
      </c>
      <c r="K59" s="32" t="str">
        <f t="shared" si="17"/>
        <v/>
      </c>
      <c r="L59" s="32" t="str">
        <f>IF(K59="","",LARGE(G57:G76,M59))</f>
        <v/>
      </c>
      <c r="M59" s="51">
        <v>3</v>
      </c>
      <c r="N59" s="26"/>
      <c r="O59" s="52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18"/>
        <v/>
      </c>
      <c r="T59" s="24" t="str">
        <f t="shared" si="19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14"/>
        <v/>
      </c>
      <c r="H60" s="33" t="str">
        <f t="shared" si="15"/>
        <v/>
      </c>
      <c r="I60" s="33" t="str">
        <f t="shared" si="15"/>
        <v/>
      </c>
      <c r="J60" s="32" t="str">
        <f t="shared" si="16"/>
        <v/>
      </c>
      <c r="K60" s="32" t="str">
        <f t="shared" si="17"/>
        <v/>
      </c>
      <c r="L60" s="32" t="str">
        <f>IF(K60="","",LARGE(G57:G76,M60))</f>
        <v/>
      </c>
      <c r="M60" s="51">
        <v>4</v>
      </c>
      <c r="N60" s="26"/>
      <c r="O60" s="52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18"/>
        <v/>
      </c>
      <c r="T60" s="24" t="str">
        <f t="shared" si="19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14"/>
        <v/>
      </c>
      <c r="H61" s="33" t="str">
        <f t="shared" si="15"/>
        <v/>
      </c>
      <c r="I61" s="33" t="str">
        <f t="shared" si="15"/>
        <v/>
      </c>
      <c r="J61" s="32" t="str">
        <f t="shared" si="16"/>
        <v/>
      </c>
      <c r="K61" s="32" t="str">
        <f t="shared" si="17"/>
        <v/>
      </c>
      <c r="L61" s="32" t="str">
        <f>IF(K61="","",LARGE(G57:G76,M61))</f>
        <v/>
      </c>
      <c r="M61" s="51">
        <v>5</v>
      </c>
      <c r="N61" s="26"/>
      <c r="O61" s="52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18"/>
        <v/>
      </c>
      <c r="T61" s="24" t="str">
        <f t="shared" si="19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14"/>
        <v/>
      </c>
      <c r="H62" s="33" t="str">
        <f t="shared" si="15"/>
        <v/>
      </c>
      <c r="I62" s="33" t="str">
        <f t="shared" si="15"/>
        <v/>
      </c>
      <c r="J62" s="32" t="str">
        <f t="shared" si="16"/>
        <v/>
      </c>
      <c r="K62" s="32" t="str">
        <f t="shared" si="17"/>
        <v/>
      </c>
      <c r="L62" s="32" t="str">
        <f>IF(K62="","",LARGE(G57:G76,M62))</f>
        <v/>
      </c>
      <c r="M62" s="51">
        <v>6</v>
      </c>
      <c r="N62" s="26"/>
      <c r="O62" s="52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18"/>
        <v/>
      </c>
      <c r="T62" s="24" t="str">
        <f t="shared" si="19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51">
        <v>7</v>
      </c>
      <c r="N63" s="26"/>
      <c r="O63" s="52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 t="str">
        <f t="shared" si="14"/>
        <v/>
      </c>
      <c r="H64" s="33" t="str">
        <f t="shared" si="15"/>
        <v/>
      </c>
      <c r="I64" s="33" t="str">
        <f t="shared" si="15"/>
        <v/>
      </c>
      <c r="J64" s="32" t="str">
        <f t="shared" si="16"/>
        <v/>
      </c>
      <c r="K64" s="32" t="str">
        <f t="shared" si="17"/>
        <v/>
      </c>
      <c r="L64" s="32" t="str">
        <f>IF(K64="","",LARGE(G57:G76,M64))</f>
        <v/>
      </c>
      <c r="M64" s="51">
        <v>8</v>
      </c>
      <c r="N64" s="26"/>
      <c r="O64" s="52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 t="str">
        <f t="shared" si="14"/>
        <v/>
      </c>
      <c r="H65" s="33" t="str">
        <f t="shared" si="15"/>
        <v/>
      </c>
      <c r="I65" s="33" t="str">
        <f t="shared" si="15"/>
        <v/>
      </c>
      <c r="J65" s="32" t="str">
        <f t="shared" si="16"/>
        <v/>
      </c>
      <c r="K65" s="32" t="str">
        <f t="shared" si="17"/>
        <v/>
      </c>
      <c r="L65" s="32" t="str">
        <f>IF(K65="","",LARGE(G57:G76,M65))</f>
        <v/>
      </c>
      <c r="M65" s="51">
        <v>9</v>
      </c>
      <c r="N65" s="26"/>
      <c r="O65" s="52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51">
        <v>10</v>
      </c>
      <c r="N66" s="26"/>
      <c r="O66" s="52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51">
        <v>11</v>
      </c>
      <c r="N67" s="26"/>
      <c r="O67" s="52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51">
        <v>12</v>
      </c>
      <c r="N68" s="26"/>
      <c r="O68" s="52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51">
        <v>13</v>
      </c>
      <c r="N69" s="26"/>
      <c r="O69" s="52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51">
        <v>14</v>
      </c>
      <c r="N70" s="26"/>
      <c r="O70" s="52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51">
        <v>15</v>
      </c>
      <c r="N71" s="26"/>
      <c r="O71" s="52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51">
        <v>16</v>
      </c>
      <c r="N72" s="26"/>
      <c r="O72" s="52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51">
        <v>17</v>
      </c>
      <c r="N73" s="26"/>
      <c r="O73" s="52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51">
        <v>18</v>
      </c>
      <c r="N74" s="26"/>
      <c r="O74" s="52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51">
        <v>19</v>
      </c>
      <c r="N75" s="26"/>
      <c r="O75" s="52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51">
        <v>20</v>
      </c>
      <c r="N76" s="26"/>
      <c r="O76" s="52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65" t="s">
        <v>21</v>
      </c>
      <c r="C78" s="66"/>
      <c r="E78" s="34"/>
      <c r="F78" s="35"/>
      <c r="G78" s="11"/>
      <c r="H78" s="12"/>
      <c r="I78" s="12"/>
      <c r="J78" s="12"/>
      <c r="K78" s="13"/>
      <c r="L78" s="12"/>
      <c r="M78" s="14"/>
      <c r="N78" s="50"/>
      <c r="O78" s="67" t="s">
        <v>11</v>
      </c>
      <c r="P78" s="68"/>
      <c r="Q78" s="68"/>
      <c r="R78" s="68"/>
      <c r="S78" s="68"/>
      <c r="T78" s="69"/>
    </row>
    <row r="79" spans="1:20" ht="20.25" hidden="1" customHeight="1" x14ac:dyDescent="0.25">
      <c r="A79" s="2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4"/>
    </row>
    <row r="80" spans="1:20" s="15" customFormat="1" ht="28.5" customHeight="1" x14ac:dyDescent="0.25">
      <c r="B80" s="16" t="s">
        <v>12</v>
      </c>
      <c r="C80" s="16" t="s">
        <v>1</v>
      </c>
      <c r="D80" s="16" t="s">
        <v>13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5</v>
      </c>
      <c r="P80" s="27" t="s">
        <v>12</v>
      </c>
      <c r="Q80" s="27" t="s">
        <v>1</v>
      </c>
      <c r="R80" s="27" t="s">
        <v>14</v>
      </c>
      <c r="S80" s="49" t="s">
        <v>15</v>
      </c>
      <c r="T80" s="49" t="s">
        <v>16</v>
      </c>
    </row>
    <row r="81" spans="2:20" s="5" customFormat="1" ht="18.75" customHeight="1" x14ac:dyDescent="0.25">
      <c r="B81" s="21"/>
      <c r="C81" s="21" t="str">
        <f>IF(B81="","",VLOOKUP(B81,LISTAS!$F$5:$I$204,2,0))</f>
        <v/>
      </c>
      <c r="D81" s="21" t="str">
        <f>IF(B81="","",VLOOKUP(B81,LISTAS!$F$5:$I$207,4,0))</f>
        <v/>
      </c>
      <c r="E81" s="36"/>
      <c r="G81" s="32" t="str">
        <f t="shared" ref="G81:G100" si="21">IF(E81="","",E81+(ROW(E81)/10000))</f>
        <v/>
      </c>
      <c r="H81" s="33" t="str">
        <f t="shared" ref="H81:I87" si="22">IF($K81="","",IF(B81="","",B81))</f>
        <v/>
      </c>
      <c r="I81" s="33" t="str">
        <f t="shared" si="22"/>
        <v/>
      </c>
      <c r="J81" s="32" t="str">
        <f t="shared" ref="J81:J100" si="23">IF($K81="","",E81)</f>
        <v/>
      </c>
      <c r="K81" s="32" t="str">
        <f t="shared" ref="K81:K100" si="24">G81</f>
        <v/>
      </c>
      <c r="L81" s="32" t="str">
        <f>IF(K81="","",LARGE(G81:G100,M81))</f>
        <v/>
      </c>
      <c r="M81" s="51">
        <v>1</v>
      </c>
      <c r="N81" s="22"/>
      <c r="O81" s="52" t="str">
        <f>IF(R81&lt;&gt;"",_xlfn.RANK.EQ(R81,R81:R100,0),"")</f>
        <v/>
      </c>
      <c r="P81" s="23" t="str">
        <f>IF(K81="","",VLOOKUP(L81,G81:J100,2,0))</f>
        <v/>
      </c>
      <c r="Q81" s="23" t="str">
        <f>IF(K81="","",VLOOKUP(P81,LISTAS!$F$5:$G$204,2,0))</f>
        <v/>
      </c>
      <c r="R81" s="37" t="str">
        <f>IF(K81="","",VLOOKUP(L81,G81:J100,4,0))</f>
        <v/>
      </c>
      <c r="S81" s="24" t="str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/>
      </c>
      <c r="T81" s="24" t="str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/>
      </c>
    </row>
    <row r="82" spans="2:20" s="5" customFormat="1" ht="18.75" customHeight="1" x14ac:dyDescent="0.25">
      <c r="B82" s="21"/>
      <c r="C82" s="21" t="str">
        <f>IF(B82="","",VLOOKUP(B82,LISTAS!$F$5:$I$204,2,0))</f>
        <v/>
      </c>
      <c r="D82" s="21" t="str">
        <f>IF(B82="","",VLOOKUP(B82,LISTAS!$F$5:$I$207,4,0))</f>
        <v/>
      </c>
      <c r="E82" s="36"/>
      <c r="G82" s="32" t="str">
        <f t="shared" si="21"/>
        <v/>
      </c>
      <c r="H82" s="33" t="str">
        <f t="shared" si="22"/>
        <v/>
      </c>
      <c r="I82" s="33" t="str">
        <f t="shared" si="22"/>
        <v/>
      </c>
      <c r="J82" s="32" t="str">
        <f t="shared" si="23"/>
        <v/>
      </c>
      <c r="K82" s="32" t="str">
        <f t="shared" si="24"/>
        <v/>
      </c>
      <c r="L82" s="32" t="str">
        <f>IF(K82="","",LARGE(G81:G100,M82))</f>
        <v/>
      </c>
      <c r="M82" s="51">
        <v>2</v>
      </c>
      <c r="N82" s="25"/>
      <c r="O82" s="52" t="str">
        <f>IF(R82&lt;&gt;"",_xlfn.RANK.EQ(R82,R81:R100,0),"")</f>
        <v/>
      </c>
      <c r="P82" s="23" t="str">
        <f>IF(K82="","",VLOOKUP(L82,G81:J100,2,0))</f>
        <v/>
      </c>
      <c r="Q82" s="23" t="str">
        <f>IF(K82="","",VLOOKUP(P82,LISTAS!$F$5:$G$204,2,0))</f>
        <v/>
      </c>
      <c r="R82" s="37" t="str">
        <f>IF(K82="","",VLOOKUP(L82,G81:J100,4,0))</f>
        <v/>
      </c>
      <c r="S82" s="24" t="str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/>
      </c>
      <c r="T82" s="24" t="str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/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21"/>
        <v/>
      </c>
      <c r="H83" s="33" t="str">
        <f t="shared" si="22"/>
        <v/>
      </c>
      <c r="I83" s="33" t="str">
        <f t="shared" si="22"/>
        <v/>
      </c>
      <c r="J83" s="32" t="str">
        <f t="shared" si="23"/>
        <v/>
      </c>
      <c r="K83" s="32" t="str">
        <f t="shared" si="24"/>
        <v/>
      </c>
      <c r="L83" s="32" t="str">
        <f>IF(K83="","",LARGE(G81:G100,M83))</f>
        <v/>
      </c>
      <c r="M83" s="51">
        <v>3</v>
      </c>
      <c r="N83" s="26"/>
      <c r="O83" s="52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25"/>
        <v/>
      </c>
      <c r="T83" s="24" t="str">
        <f t="shared" si="26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21"/>
        <v/>
      </c>
      <c r="H84" s="33" t="str">
        <f t="shared" si="22"/>
        <v/>
      </c>
      <c r="I84" s="33" t="str">
        <f t="shared" si="22"/>
        <v/>
      </c>
      <c r="J84" s="32" t="str">
        <f t="shared" si="23"/>
        <v/>
      </c>
      <c r="K84" s="32" t="str">
        <f t="shared" si="24"/>
        <v/>
      </c>
      <c r="L84" s="32" t="str">
        <f>IF(K84="","",LARGE(G81:G100,M84))</f>
        <v/>
      </c>
      <c r="M84" s="51">
        <v>4</v>
      </c>
      <c r="N84" s="26"/>
      <c r="O84" s="52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25"/>
        <v/>
      </c>
      <c r="T84" s="24" t="str">
        <f t="shared" si="26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21"/>
        <v/>
      </c>
      <c r="H85" s="33" t="str">
        <f t="shared" si="22"/>
        <v/>
      </c>
      <c r="I85" s="33" t="str">
        <f t="shared" si="22"/>
        <v/>
      </c>
      <c r="J85" s="32" t="str">
        <f t="shared" si="23"/>
        <v/>
      </c>
      <c r="K85" s="32" t="str">
        <f t="shared" si="24"/>
        <v/>
      </c>
      <c r="L85" s="32" t="str">
        <f>IF(K85="","",LARGE(G81:G100,M85))</f>
        <v/>
      </c>
      <c r="M85" s="51">
        <v>5</v>
      </c>
      <c r="N85" s="26"/>
      <c r="O85" s="52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25"/>
        <v/>
      </c>
      <c r="T85" s="24" t="str">
        <f t="shared" si="26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51">
        <v>6</v>
      </c>
      <c r="N86" s="26"/>
      <c r="O86" s="52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51">
        <v>7</v>
      </c>
      <c r="N87" s="26"/>
      <c r="O87" s="52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51">
        <v>8</v>
      </c>
      <c r="N88" s="26"/>
      <c r="O88" s="52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51">
        <v>9</v>
      </c>
      <c r="N89" s="26"/>
      <c r="O89" s="52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51">
        <v>10</v>
      </c>
      <c r="N90" s="26"/>
      <c r="O90" s="52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51">
        <v>11</v>
      </c>
      <c r="N91" s="26"/>
      <c r="O91" s="52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51">
        <v>12</v>
      </c>
      <c r="N92" s="26"/>
      <c r="O92" s="52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51">
        <v>13</v>
      </c>
      <c r="N93" s="26"/>
      <c r="O93" s="52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51">
        <v>14</v>
      </c>
      <c r="N94" s="26"/>
      <c r="O94" s="52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51">
        <v>15</v>
      </c>
      <c r="N95" s="26"/>
      <c r="O95" s="52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51">
        <v>16</v>
      </c>
      <c r="N96" s="26"/>
      <c r="O96" s="52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51">
        <v>17</v>
      </c>
      <c r="N97" s="26"/>
      <c r="O97" s="52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51">
        <v>18</v>
      </c>
      <c r="N98" s="26"/>
      <c r="O98" s="52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51">
        <v>19</v>
      </c>
      <c r="N99" s="26"/>
      <c r="O99" s="52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51">
        <v>20</v>
      </c>
      <c r="N100" s="26"/>
      <c r="O100" s="52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65" t="s">
        <v>26</v>
      </c>
      <c r="C102" s="66"/>
      <c r="E102" s="34"/>
      <c r="F102" s="35"/>
      <c r="G102" s="11"/>
      <c r="H102" s="12"/>
      <c r="I102" s="12"/>
      <c r="J102" s="12"/>
      <c r="K102" s="13"/>
      <c r="L102" s="12"/>
      <c r="M102" s="14"/>
      <c r="N102" s="50"/>
      <c r="O102" s="67" t="s">
        <v>11</v>
      </c>
      <c r="P102" s="68"/>
      <c r="Q102" s="68"/>
      <c r="R102" s="68"/>
      <c r="S102" s="68"/>
      <c r="T102" s="69"/>
    </row>
    <row r="103" spans="1:20" ht="20.25" hidden="1" customHeight="1" x14ac:dyDescent="0.25">
      <c r="A103" s="2"/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4"/>
    </row>
    <row r="104" spans="1:20" s="15" customFormat="1" ht="28.5" customHeight="1" x14ac:dyDescent="0.25">
      <c r="B104" s="16" t="s">
        <v>12</v>
      </c>
      <c r="C104" s="16" t="s">
        <v>1</v>
      </c>
      <c r="D104" s="16" t="s">
        <v>13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5</v>
      </c>
      <c r="P104" s="27" t="s">
        <v>12</v>
      </c>
      <c r="Q104" s="27" t="s">
        <v>1</v>
      </c>
      <c r="R104" s="27" t="s">
        <v>14</v>
      </c>
      <c r="S104" s="49" t="s">
        <v>15</v>
      </c>
      <c r="T104" s="49" t="s">
        <v>16</v>
      </c>
    </row>
    <row r="105" spans="1:20" s="5" customFormat="1" ht="18.75" customHeight="1" x14ac:dyDescent="0.25">
      <c r="B105" s="21"/>
      <c r="C105" s="21" t="str">
        <f>IF(B105="","",VLOOKUP(B105,LISTAS!$F$5:$I$204,2,0))</f>
        <v/>
      </c>
      <c r="D105" s="21" t="str">
        <f>IF(B105="","",VLOOKUP(B105,LISTAS!$F$5:$I$207,4,0))</f>
        <v/>
      </c>
      <c r="E105" s="36"/>
      <c r="G105" s="32" t="str">
        <f t="shared" ref="G105:G124" si="28">IF(E105="","",E105+(ROW(E105)/10000))</f>
        <v/>
      </c>
      <c r="H105" s="33" t="str">
        <f t="shared" ref="H105:I111" si="29">IF($K105="","",IF(B105="","",B105))</f>
        <v/>
      </c>
      <c r="I105" s="33" t="str">
        <f t="shared" si="29"/>
        <v/>
      </c>
      <c r="J105" s="32" t="str">
        <f t="shared" ref="J105:J124" si="30">IF($K105="","",E105)</f>
        <v/>
      </c>
      <c r="K105" s="32" t="str">
        <f t="shared" ref="K105:K124" si="31">G105</f>
        <v/>
      </c>
      <c r="L105" s="32" t="str">
        <f>IF(K105="","",LARGE(G105:G124,M105))</f>
        <v/>
      </c>
      <c r="M105" s="51">
        <v>1</v>
      </c>
      <c r="N105" s="22"/>
      <c r="O105" s="52" t="str">
        <f>IF(R105&lt;&gt;"",_xlfn.RANK.EQ(R105,R105:R124,0),"")</f>
        <v/>
      </c>
      <c r="P105" s="23" t="str">
        <f>IF(K105="","",VLOOKUP(L105,G105:J124,2,0))</f>
        <v/>
      </c>
      <c r="Q105" s="23" t="str">
        <f>IF(K105="","",VLOOKUP(P105,LISTAS!$F$5:$G$204,2,0))</f>
        <v/>
      </c>
      <c r="R105" s="37" t="str">
        <f>IF(K105="","",VLOOKUP(L105,G105:J124,4,0))</f>
        <v/>
      </c>
      <c r="S105" s="24" t="str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/>
      </c>
      <c r="T105" s="24" t="str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/>
      </c>
    </row>
    <row r="106" spans="1:20" s="5" customFormat="1" ht="18.75" customHeight="1" x14ac:dyDescent="0.25">
      <c r="B106" s="21"/>
      <c r="C106" s="21" t="str">
        <f>IF(B106="","",VLOOKUP(B106,LISTAS!$F$5:$I$204,2,0))</f>
        <v/>
      </c>
      <c r="D106" s="21" t="str">
        <f>IF(B106="","",VLOOKUP(B106,LISTAS!$F$5:$I$207,4,0))</f>
        <v/>
      </c>
      <c r="E106" s="36"/>
      <c r="G106" s="32" t="str">
        <f t="shared" si="28"/>
        <v/>
      </c>
      <c r="H106" s="33" t="str">
        <f t="shared" si="29"/>
        <v/>
      </c>
      <c r="I106" s="33" t="str">
        <f t="shared" si="29"/>
        <v/>
      </c>
      <c r="J106" s="32" t="str">
        <f t="shared" si="30"/>
        <v/>
      </c>
      <c r="K106" s="32" t="str">
        <f t="shared" si="31"/>
        <v/>
      </c>
      <c r="L106" s="32" t="str">
        <f>IF(K106="","",LARGE(G105:G124,M106))</f>
        <v/>
      </c>
      <c r="M106" s="51">
        <v>2</v>
      </c>
      <c r="N106" s="25"/>
      <c r="O106" s="52" t="str">
        <f>IF(R106&lt;&gt;"",_xlfn.RANK.EQ(R106,R105:R124,0),"")</f>
        <v/>
      </c>
      <c r="P106" s="23" t="str">
        <f>IF(K106="","",VLOOKUP(L106,G105:J124,2,0))</f>
        <v/>
      </c>
      <c r="Q106" s="23" t="str">
        <f>IF(K106="","",VLOOKUP(P106,LISTAS!$F$5:$G$204,2,0))</f>
        <v/>
      </c>
      <c r="R106" s="37" t="str">
        <f>IF(K106="","",VLOOKUP(L106,G105:J124,4,0))</f>
        <v/>
      </c>
      <c r="S106" s="24" t="str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/>
      </c>
      <c r="T106" s="24" t="str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/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28"/>
        <v/>
      </c>
      <c r="H107" s="33" t="str">
        <f t="shared" si="29"/>
        <v/>
      </c>
      <c r="I107" s="33" t="str">
        <f t="shared" si="29"/>
        <v/>
      </c>
      <c r="J107" s="32" t="str">
        <f t="shared" si="30"/>
        <v/>
      </c>
      <c r="K107" s="32" t="str">
        <f t="shared" si="31"/>
        <v/>
      </c>
      <c r="L107" s="32" t="str">
        <f>IF(K107="","",LARGE(G105:G124,M107))</f>
        <v/>
      </c>
      <c r="M107" s="51">
        <v>3</v>
      </c>
      <c r="N107" s="26"/>
      <c r="O107" s="52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32"/>
        <v/>
      </c>
      <c r="T107" s="24" t="str">
        <f t="shared" si="33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28"/>
        <v/>
      </c>
      <c r="H108" s="33" t="str">
        <f t="shared" si="29"/>
        <v/>
      </c>
      <c r="I108" s="33" t="str">
        <f t="shared" si="29"/>
        <v/>
      </c>
      <c r="J108" s="32" t="str">
        <f t="shared" si="30"/>
        <v/>
      </c>
      <c r="K108" s="32" t="str">
        <f t="shared" si="31"/>
        <v/>
      </c>
      <c r="L108" s="32" t="str">
        <f>IF(K108="","",LARGE(G105:G124,M108))</f>
        <v/>
      </c>
      <c r="M108" s="51">
        <v>4</v>
      </c>
      <c r="N108" s="26"/>
      <c r="O108" s="52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32"/>
        <v/>
      </c>
      <c r="T108" s="24" t="str">
        <f t="shared" si="33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28"/>
        <v/>
      </c>
      <c r="H109" s="33" t="str">
        <f t="shared" si="29"/>
        <v/>
      </c>
      <c r="I109" s="33" t="str">
        <f t="shared" si="29"/>
        <v/>
      </c>
      <c r="J109" s="32" t="str">
        <f t="shared" si="30"/>
        <v/>
      </c>
      <c r="K109" s="32" t="str">
        <f t="shared" si="31"/>
        <v/>
      </c>
      <c r="L109" s="32" t="str">
        <f>IF(K109="","",LARGE(G105:G124,M109))</f>
        <v/>
      </c>
      <c r="M109" s="51">
        <v>5</v>
      </c>
      <c r="N109" s="26"/>
      <c r="O109" s="52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32"/>
        <v/>
      </c>
      <c r="T109" s="24" t="str">
        <f t="shared" si="33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28"/>
        <v/>
      </c>
      <c r="H110" s="33" t="str">
        <f t="shared" si="29"/>
        <v/>
      </c>
      <c r="I110" s="33" t="str">
        <f t="shared" si="29"/>
        <v/>
      </c>
      <c r="J110" s="32" t="str">
        <f t="shared" si="30"/>
        <v/>
      </c>
      <c r="K110" s="32" t="str">
        <f t="shared" si="31"/>
        <v/>
      </c>
      <c r="L110" s="32" t="str">
        <f>IF(K110="","",LARGE(G105:G124,M110))</f>
        <v/>
      </c>
      <c r="M110" s="51">
        <v>6</v>
      </c>
      <c r="N110" s="26"/>
      <c r="O110" s="52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32"/>
        <v/>
      </c>
      <c r="T110" s="24" t="str">
        <f t="shared" si="33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28"/>
        <v/>
      </c>
      <c r="H111" s="33" t="str">
        <f t="shared" si="29"/>
        <v/>
      </c>
      <c r="I111" s="33" t="str">
        <f t="shared" si="29"/>
        <v/>
      </c>
      <c r="J111" s="32" t="str">
        <f t="shared" si="30"/>
        <v/>
      </c>
      <c r="K111" s="32" t="str">
        <f t="shared" si="31"/>
        <v/>
      </c>
      <c r="L111" s="32" t="str">
        <f>IF(K111="","",LARGE(G105:G124,M111))</f>
        <v/>
      </c>
      <c r="M111" s="51">
        <v>7</v>
      </c>
      <c r="N111" s="26"/>
      <c r="O111" s="52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32"/>
        <v/>
      </c>
      <c r="T111" s="24" t="str">
        <f t="shared" si="33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51">
        <v>8</v>
      </c>
      <c r="N112" s="26"/>
      <c r="O112" s="52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51">
        <v>9</v>
      </c>
      <c r="N113" s="26"/>
      <c r="O113" s="52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51">
        <v>10</v>
      </c>
      <c r="N114" s="26"/>
      <c r="O114" s="52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51">
        <v>11</v>
      </c>
      <c r="N115" s="26"/>
      <c r="O115" s="52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51">
        <v>12</v>
      </c>
      <c r="N116" s="26"/>
      <c r="O116" s="52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51">
        <v>13</v>
      </c>
      <c r="N117" s="26"/>
      <c r="O117" s="52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51">
        <v>14</v>
      </c>
      <c r="N118" s="26"/>
      <c r="O118" s="52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51">
        <v>15</v>
      </c>
      <c r="N119" s="26"/>
      <c r="O119" s="52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51">
        <v>16</v>
      </c>
      <c r="N120" s="26"/>
      <c r="O120" s="52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51">
        <v>17</v>
      </c>
      <c r="N121" s="26"/>
      <c r="O121" s="52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51">
        <v>18</v>
      </c>
      <c r="N122" s="26"/>
      <c r="O122" s="52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51">
        <v>19</v>
      </c>
      <c r="N123" s="26"/>
      <c r="O123" s="52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51">
        <v>20</v>
      </c>
      <c r="N124" s="26"/>
      <c r="O124" s="52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153" spans="1:1" x14ac:dyDescent="0.25">
      <c r="A153" s="2"/>
    </row>
    <row r="154" spans="1:1" x14ac:dyDescent="0.25">
      <c r="A154" s="2"/>
    </row>
    <row r="155" spans="1:1" x14ac:dyDescent="0.25">
      <c r="A155" s="15"/>
    </row>
    <row r="257" spans="1:1" x14ac:dyDescent="0.25">
      <c r="A257" s="2"/>
    </row>
    <row r="258" spans="1:1" x14ac:dyDescent="0.25">
      <c r="A258" s="2"/>
    </row>
    <row r="259" spans="1:1" x14ac:dyDescent="0.25">
      <c r="A259" s="15"/>
    </row>
    <row r="361" spans="1:1" x14ac:dyDescent="0.25">
      <c r="A361" s="2"/>
    </row>
    <row r="362" spans="1:1" x14ac:dyDescent="0.25">
      <c r="A362" s="2"/>
    </row>
    <row r="363" spans="1:1" x14ac:dyDescent="0.25">
      <c r="A363" s="15"/>
    </row>
  </sheetData>
  <mergeCells count="17">
    <mergeCell ref="B30:C30"/>
    <mergeCell ref="O30:T30"/>
    <mergeCell ref="B31:T31"/>
    <mergeCell ref="B2:T3"/>
    <mergeCell ref="D5:E5"/>
    <mergeCell ref="B6:T6"/>
    <mergeCell ref="B7:C7"/>
    <mergeCell ref="O7:T7"/>
    <mergeCell ref="B79:T79"/>
    <mergeCell ref="B102:C102"/>
    <mergeCell ref="O102:T102"/>
    <mergeCell ref="B103:T103"/>
    <mergeCell ref="B54:C54"/>
    <mergeCell ref="O54:T54"/>
    <mergeCell ref="B55:T55"/>
    <mergeCell ref="B78:C78"/>
    <mergeCell ref="O78:T78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LISTAS!$D$5:$D$6</xm:f>
          </x14:formula1>
          <xm:sqref>F7</xm:sqref>
        </x14:dataValidation>
        <x14:dataValidation type="list" allowBlank="1" showInputMessage="1" showErrorMessage="1">
          <x14:formula1>
            <xm:f>LISTAS!$F$5:$F$204</xm:f>
          </x14:formula1>
          <xm:sqref>B57:B76 B9:B28 B105:B124 B33:B52 B81:B100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36"/>
  <sheetViews>
    <sheetView showGridLines="0" tabSelected="1" zoomScale="68" zoomScaleNormal="68" workbookViewId="0">
      <selection activeCell="I12" sqref="I12"/>
    </sheetView>
  </sheetViews>
  <sheetFormatPr defaultRowHeight="16.5" x14ac:dyDescent="0.25"/>
  <cols>
    <col min="1" max="1" width="1.28515625" style="3" customWidth="1"/>
    <col min="2" max="2" width="24.28515625" style="44" customWidth="1"/>
    <col min="3" max="3" width="8" style="44" hidden="1" customWidth="1"/>
    <col min="4" max="4" width="14.85546875" style="3" customWidth="1"/>
    <col min="5" max="6" width="14.7109375" style="3" customWidth="1"/>
    <col min="7" max="7" width="19" style="3" bestFit="1" customWidth="1"/>
    <col min="8" max="8" width="26.140625" style="3" bestFit="1" customWidth="1"/>
    <col min="9" max="9" width="38.85546875" style="3" bestFit="1" customWidth="1"/>
    <col min="10" max="13" width="14.7109375" style="3" customWidth="1"/>
    <col min="14" max="14" width="19" style="3" bestFit="1" customWidth="1"/>
    <col min="15" max="15" width="26.140625" style="3" bestFit="1" customWidth="1"/>
    <col min="16" max="16" width="38.85546875" style="3" bestFit="1" customWidth="1"/>
    <col min="17" max="20" width="14.7109375" style="3" customWidth="1"/>
    <col min="21" max="21" width="19" style="3" bestFit="1" customWidth="1"/>
    <col min="22" max="22" width="26.140625" style="3" bestFit="1" customWidth="1"/>
    <col min="23" max="23" width="38.85546875" style="3" bestFit="1" customWidth="1"/>
    <col min="24" max="27" width="14.7109375" style="3" customWidth="1"/>
    <col min="28" max="28" width="19" style="3" bestFit="1" customWidth="1"/>
    <col min="29" max="29" width="26.140625" style="3" bestFit="1" customWidth="1"/>
    <col min="30" max="30" width="38.85546875" style="3" bestFit="1" customWidth="1"/>
    <col min="31" max="31" width="2.140625" style="3" customWidth="1"/>
    <col min="32" max="32" width="9" style="3" hidden="1" customWidth="1"/>
    <col min="33" max="33" width="15.5703125" style="3" hidden="1" customWidth="1"/>
    <col min="34" max="34" width="18.42578125" style="3" hidden="1" customWidth="1"/>
    <col min="35" max="36" width="11" style="3" hidden="1" customWidth="1"/>
    <col min="37" max="37" width="3.5703125" style="3" hidden="1" customWidth="1"/>
    <col min="38" max="38" width="2.85546875" style="3" customWidth="1"/>
    <col min="39" max="39" width="5" style="3" hidden="1" customWidth="1"/>
    <col min="40" max="40" width="9.85546875" style="3" hidden="1" customWidth="1"/>
    <col min="41" max="41" width="27.140625" style="3" hidden="1" customWidth="1"/>
    <col min="42" max="42" width="15" style="3" hidden="1" customWidth="1"/>
    <col min="43" max="16384" width="9.140625" style="3"/>
  </cols>
  <sheetData>
    <row r="1" spans="2:42" s="1" customFormat="1" ht="6.75" customHeight="1" x14ac:dyDescent="0.25">
      <c r="B1" s="1" t="str">
        <f>UPPER("")</f>
        <v/>
      </c>
      <c r="D1" s="4"/>
      <c r="E1" s="4"/>
      <c r="F1" s="4"/>
      <c r="G1" s="4"/>
      <c r="H1" s="4"/>
      <c r="I1" s="4"/>
      <c r="J1" s="4"/>
      <c r="O1" s="4"/>
      <c r="P1" s="4"/>
      <c r="Q1" s="4"/>
      <c r="V1" s="4"/>
      <c r="W1" s="4"/>
      <c r="X1" s="4"/>
      <c r="AC1" s="4"/>
      <c r="AD1" s="4"/>
    </row>
    <row r="2" spans="2:42" s="1" customFormat="1" ht="65.25" customHeight="1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</row>
    <row r="3" spans="2:42" s="1" customFormat="1" ht="65.25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</row>
    <row r="4" spans="2:42" s="25" customFormat="1" ht="40.5" customHeight="1" x14ac:dyDescent="0.25">
      <c r="B4" s="86" t="s">
        <v>1</v>
      </c>
      <c r="C4" s="45" t="s">
        <v>6</v>
      </c>
      <c r="D4" s="78" t="s">
        <v>30</v>
      </c>
      <c r="E4" s="79"/>
      <c r="F4" s="80"/>
      <c r="G4" s="84" t="s">
        <v>49</v>
      </c>
      <c r="H4" s="84" t="s">
        <v>40</v>
      </c>
      <c r="I4" s="84" t="s">
        <v>41</v>
      </c>
      <c r="J4" s="53"/>
      <c r="K4" s="78" t="s">
        <v>31</v>
      </c>
      <c r="L4" s="79"/>
      <c r="M4" s="80"/>
      <c r="N4" s="84" t="s">
        <v>50</v>
      </c>
      <c r="O4" s="84" t="s">
        <v>43</v>
      </c>
      <c r="P4" s="84" t="s">
        <v>44</v>
      </c>
      <c r="Q4" s="53"/>
      <c r="R4" s="78" t="s">
        <v>7</v>
      </c>
      <c r="S4" s="79"/>
      <c r="T4" s="80"/>
      <c r="U4" s="84" t="s">
        <v>51</v>
      </c>
      <c r="V4" s="84" t="s">
        <v>45</v>
      </c>
      <c r="W4" s="84" t="s">
        <v>46</v>
      </c>
      <c r="X4" s="53"/>
      <c r="Y4" s="81" t="s">
        <v>39</v>
      </c>
      <c r="Z4" s="82"/>
      <c r="AA4" s="83"/>
      <c r="AB4" s="84" t="s">
        <v>52</v>
      </c>
      <c r="AC4" s="84" t="s">
        <v>47</v>
      </c>
      <c r="AD4" s="84" t="s">
        <v>48</v>
      </c>
      <c r="AE4" s="22"/>
      <c r="AF4" s="22"/>
      <c r="AG4" s="22"/>
      <c r="AH4" s="22"/>
      <c r="AI4" s="86" t="s">
        <v>4</v>
      </c>
      <c r="AJ4" s="22"/>
      <c r="AK4" s="22"/>
      <c r="AL4" s="22"/>
      <c r="AM4" s="87" t="s">
        <v>22</v>
      </c>
      <c r="AN4" s="87"/>
      <c r="AO4" s="87"/>
      <c r="AP4" s="87"/>
    </row>
    <row r="5" spans="2:42" s="25" customFormat="1" ht="22.5" customHeight="1" x14ac:dyDescent="0.25">
      <c r="B5" s="86"/>
      <c r="C5" s="16" t="s">
        <v>8</v>
      </c>
      <c r="D5" s="16" t="s">
        <v>8</v>
      </c>
      <c r="E5" s="56" t="s">
        <v>42</v>
      </c>
      <c r="F5" s="60" t="s">
        <v>60</v>
      </c>
      <c r="G5" s="85"/>
      <c r="H5" s="85"/>
      <c r="I5" s="85"/>
      <c r="J5" s="54"/>
      <c r="K5" s="16" t="s">
        <v>8</v>
      </c>
      <c r="L5" s="56" t="s">
        <v>42</v>
      </c>
      <c r="M5" s="60" t="s">
        <v>60</v>
      </c>
      <c r="N5" s="85"/>
      <c r="O5" s="85"/>
      <c r="P5" s="85"/>
      <c r="Q5" s="54"/>
      <c r="R5" s="16" t="s">
        <v>8</v>
      </c>
      <c r="S5" s="56" t="s">
        <v>42</v>
      </c>
      <c r="T5" s="60" t="s">
        <v>60</v>
      </c>
      <c r="U5" s="85"/>
      <c r="V5" s="85"/>
      <c r="W5" s="85"/>
      <c r="X5" s="54"/>
      <c r="Y5" s="16" t="s">
        <v>8</v>
      </c>
      <c r="Z5" s="56" t="s">
        <v>42</v>
      </c>
      <c r="AA5" s="60" t="s">
        <v>60</v>
      </c>
      <c r="AB5" s="85"/>
      <c r="AC5" s="85"/>
      <c r="AD5" s="85"/>
      <c r="AE5" s="22"/>
      <c r="AF5" s="22"/>
      <c r="AG5" s="22"/>
      <c r="AH5" s="22"/>
      <c r="AI5" s="86"/>
      <c r="AJ5" s="22"/>
      <c r="AK5" s="22"/>
      <c r="AL5" s="22"/>
      <c r="AM5" s="87"/>
      <c r="AN5" s="87"/>
      <c r="AO5" s="87"/>
      <c r="AP5" s="87"/>
    </row>
    <row r="6" spans="2:42" s="25" customFormat="1" ht="6.75" customHeight="1" x14ac:dyDescent="0.25"/>
    <row r="7" spans="2:42" ht="24.75" customHeight="1" x14ac:dyDescent="0.25">
      <c r="B7" s="38" t="s">
        <v>102</v>
      </c>
      <c r="C7" s="46">
        <f>IF($B7="","",SUMIF(CantoFem!$Q$9:$Q$28,$B7,CantoFem!$T$9:$T$28)+SUMIF(Coral!$Q$9:$Q$28,$B7,Coral!$T$9:$T$28)+SUMIF(Instrumento!$Q$33:$Q$52,$B7,Instrumento!$T$9:$T$28))</f>
        <v>0</v>
      </c>
      <c r="D7" s="46">
        <f>IF($B7="","",SUMIF(CantoFem!$Q$33:$Q$52,$B7,CantoFem!$T$33:$T$52))</f>
        <v>0</v>
      </c>
      <c r="E7" s="46">
        <f>IF($B7="","",SUMIF(CantoMasc!$Q$33:$Q$52,$B7,CantoMasc!$T$33:$T$52))</f>
        <v>0</v>
      </c>
      <c r="F7" s="46">
        <f>IF($B7="","",SUMIF(Coral!$Q$33:$Q$52,$B7,Coral!$T$33:$T$52)+SUMIF(Instrumento!$Q$33:$Q$52,$B7,Instrumento!$T$33:$T$52))</f>
        <v>0</v>
      </c>
      <c r="G7" s="46">
        <f t="shared" ref="G7:G9" si="0">SUM(D7:F7)</f>
        <v>0</v>
      </c>
      <c r="H7" s="46"/>
      <c r="I7" s="46"/>
      <c r="J7" s="55"/>
      <c r="K7" s="46">
        <f>IF($B7="","",SUMIF(CantoFem!$Q$57:$Q$76,$B7,CantoFem!$T$57:$T$76))</f>
        <v>1290</v>
      </c>
      <c r="L7" s="46">
        <f>IF($B7="","",SUMIF(CantoMasc!$Q$57:$Q$76,$B7,CantoMasc!$T$57:$T$76))</f>
        <v>340</v>
      </c>
      <c r="M7" s="46">
        <f>IF($B7="","",SUMIF(Coral!$Q$57:$Q$76,$B7,Coral!$T$57:$T$76)+SUMIF(Instrumento!$Q$57:$Q$76,$B7,Instrumento!$T$57:$T$76))</f>
        <v>0</v>
      </c>
      <c r="N7" s="46">
        <f>SUM(K7:M7)</f>
        <v>1630</v>
      </c>
      <c r="O7" s="61" t="s">
        <v>147</v>
      </c>
      <c r="P7" s="46">
        <v>1000</v>
      </c>
      <c r="Q7" s="55"/>
      <c r="R7" s="46">
        <f>IF($B7="","",SUMIF(CantoFem!$Q$81:$Q$100,$B7,CantoFem!$T$81:$T$100))</f>
        <v>980</v>
      </c>
      <c r="S7" s="46">
        <f>IF($B7="","",SUMIF(CantoMasc!$Q$81:$Q$100,$B7,CantoMasc!$T$81:$T$100))</f>
        <v>0</v>
      </c>
      <c r="T7" s="46">
        <f>IF($B7="","",SUMIF(Coral!$Q$81:$Q$100,$B7,Coral!$T$81:$T$100)+SUMIF(Instrumento!$Q$81:$Q$100,$B7,Instrumento!$T$81:$T$100))</f>
        <v>0</v>
      </c>
      <c r="U7" s="46">
        <f>SUM(R7:T7)</f>
        <v>980</v>
      </c>
      <c r="V7" s="61" t="s">
        <v>147</v>
      </c>
      <c r="W7" s="46">
        <v>1000</v>
      </c>
      <c r="X7" s="55"/>
      <c r="Y7" s="46">
        <f>IF($B7="","",SUMIF(CantoFem!$Q$105:$Q$124,$B7,CantoFem!$T$105:$T$124))</f>
        <v>0</v>
      </c>
      <c r="Z7" s="46">
        <f>IF($B7="","",SUMIF(CantoMasc!$Q$105:$Q$124,$B7,CantoMasc!$T$105:$T$124))</f>
        <v>0</v>
      </c>
      <c r="AA7" s="46">
        <f>IF($B7="","",SUMIF(Coral!$Q$105:$Q$124,$B7,Coral!$T$105:$T$124)+SUMIF(Instrumento!$Q$105:$Q$124,$B7,Instrumento!$T$105:$T$124))</f>
        <v>0</v>
      </c>
      <c r="AB7" s="46">
        <f>SUM(Y7:AA7)</f>
        <v>0</v>
      </c>
      <c r="AC7" s="46"/>
      <c r="AD7" s="46"/>
      <c r="AE7" s="39"/>
      <c r="AF7" s="40">
        <f>IF(AI7="","",AI7+(ROW(AI7)/1000))</f>
        <v>2610.0070000000001</v>
      </c>
      <c r="AG7" s="40" t="str">
        <f t="shared" ref="AG7:AG36" si="1">IF(AI7="","",B7)</f>
        <v>ARBOS S.A</v>
      </c>
      <c r="AH7" s="38" t="s">
        <v>102</v>
      </c>
      <c r="AI7" s="47">
        <f>AB7+U7+N7+G7</f>
        <v>2610</v>
      </c>
      <c r="AJ7" s="40">
        <f>IF(AI7="","",LARGE(AF:AF,AK7))</f>
        <v>3800.009</v>
      </c>
      <c r="AK7" s="39">
        <v>1</v>
      </c>
      <c r="AL7" s="39"/>
      <c r="AM7" s="41" t="e">
        <f t="shared" ref="AM7:AM36" si="2">IF(B7&lt;&gt;"",_xlfn.RANK.EQ(AP7,$AP$7:$AP$36,0),"")</f>
        <v>#VALUE!</v>
      </c>
      <c r="AN7" s="42" t="e">
        <f>IF(AM7="","","LUGAR")</f>
        <v>#VALUE!</v>
      </c>
      <c r="AO7" s="43" t="str">
        <f t="shared" ref="AO7:AO36" si="3">IF(AI7="","",VLOOKUP(AJ7,AF:AI,2,0))</f>
        <v>ARBOS SCS</v>
      </c>
      <c r="AP7" s="48" t="str">
        <f t="shared" ref="AP7:AP36" si="4">IF(AI7="","",VLOOKUP(AJ7,AF:AI,3,0))</f>
        <v>ARBOS SCS</v>
      </c>
    </row>
    <row r="8" spans="2:42" ht="24.75" customHeight="1" x14ac:dyDescent="0.25">
      <c r="B8" s="38" t="s">
        <v>85</v>
      </c>
      <c r="C8" s="46">
        <f>IF($B8="","",SUMIF(CantoFem!$Q$9:$Q$28,$B8,CantoFem!$T$9:$T$28)+SUMIF(Coral!$Q$9:$Q$28,$B8,Coral!$T$9:$T$28)+SUMIF(Instrumento!$Q$33:$Q$52,$B8,Instrumento!$T$9:$T$28))</f>
        <v>0</v>
      </c>
      <c r="D8" s="46">
        <f>IF($B8="","",SUMIF(CantoFem!$Q$33:$Q$52,$B8,CantoFem!$T$33:$T$52))</f>
        <v>0</v>
      </c>
      <c r="E8" s="46">
        <f>IF($B8="","",SUMIF(CantoMasc!$Q$33:$Q$52,$B8,CantoMasc!$T$33:$T$52))</f>
        <v>400</v>
      </c>
      <c r="F8" s="46">
        <f>IF($B8="","",SUMIF(Coral!$Q$33:$Q$52,$B8,Coral!$T$33:$T$52)+SUMIF(Instrumento!$Q$33:$Q$52,$B8,Instrumento!$T$33:$T$52))</f>
        <v>0</v>
      </c>
      <c r="G8" s="46">
        <f t="shared" si="0"/>
        <v>400</v>
      </c>
      <c r="H8" s="61" t="s">
        <v>149</v>
      </c>
      <c r="I8" s="46">
        <v>700</v>
      </c>
      <c r="J8" s="55"/>
      <c r="K8" s="46">
        <f>IF($B8="","",SUMIF(CantoFem!$Q$57:$Q$76,$B8,CantoFem!$T$57:$T$76))</f>
        <v>670</v>
      </c>
      <c r="L8" s="46">
        <f>IF($B8="","",SUMIF(CantoMasc!$Q$57:$Q$76,$B8,CantoMasc!$T$57:$T$76))</f>
        <v>400</v>
      </c>
      <c r="M8" s="46">
        <f>IF($B8="","",SUMIF(Coral!$Q$57:$Q$76,$B8,Coral!$T$57:$T$76)+SUMIF(Instrumento!$Q$57:$Q$76,$B8,Instrumento!$T$57:$T$76))</f>
        <v>0</v>
      </c>
      <c r="N8" s="46">
        <f t="shared" ref="N8:N10" si="5">SUM(K8:M8)</f>
        <v>1070</v>
      </c>
      <c r="O8" s="61" t="s">
        <v>148</v>
      </c>
      <c r="P8" s="46">
        <v>800</v>
      </c>
      <c r="Q8" s="55"/>
      <c r="R8" s="46">
        <f>IF($B8="","",SUMIF(CantoFem!$Q$81:$Q$100,$B8,CantoFem!$T$81:$T$100))</f>
        <v>510</v>
      </c>
      <c r="S8" s="46">
        <f>IF($B8="","",SUMIF(CantoMasc!$Q$81:$Q$100,$B8,CantoMasc!$T$81:$T$100))</f>
        <v>0</v>
      </c>
      <c r="T8" s="46">
        <f>IF($B8="","",SUMIF(Coral!$Q$81:$Q$100,$B8,Coral!$T$81:$T$100)+SUMIF(Instrumento!$Q$81:$Q$100,$B8,Instrumento!$T$81:$T$100))</f>
        <v>0</v>
      </c>
      <c r="U8" s="46">
        <f t="shared" ref="U8:U10" si="6">SUM(R8:T8)</f>
        <v>510</v>
      </c>
      <c r="V8" s="61" t="s">
        <v>149</v>
      </c>
      <c r="W8" s="46">
        <v>700</v>
      </c>
      <c r="X8" s="55"/>
      <c r="Y8" s="46">
        <f>IF($B8="","",SUMIF(CantoFem!$Q$105:$Q$124,$B8,CantoFem!$T$105:$T$124))</f>
        <v>1210</v>
      </c>
      <c r="Z8" s="46">
        <f>IF($B8="","",SUMIF(CantoMasc!$Q$105:$Q$124,$B8,CantoMasc!$T$105:$T$124))</f>
        <v>0</v>
      </c>
      <c r="AA8" s="46">
        <f>IF($B8="","",SUMIF(Coral!$Q$105:$Q$124,$B8,Coral!$T$105:$T$124)+SUMIF(Instrumento!$Q$105:$Q$124,$B8,Instrumento!$T$105:$T$124))</f>
        <v>0</v>
      </c>
      <c r="AB8" s="46">
        <f t="shared" ref="AB8:AB10" si="7">SUM(Y8:AA8)</f>
        <v>1210</v>
      </c>
      <c r="AC8" s="61" t="s">
        <v>148</v>
      </c>
      <c r="AD8" s="46">
        <v>800</v>
      </c>
      <c r="AE8" s="39"/>
      <c r="AF8" s="40">
        <f t="shared" ref="AF8:AF36" si="8">IF(AI8="","",AI8+(ROW(AI8)/1000))</f>
        <v>3190.0079999999998</v>
      </c>
      <c r="AG8" s="40" t="str">
        <f t="shared" si="1"/>
        <v>ARBOS SBC</v>
      </c>
      <c r="AH8" s="38" t="s">
        <v>85</v>
      </c>
      <c r="AI8" s="47">
        <f>AB8+U8+N8+G8</f>
        <v>3190</v>
      </c>
      <c r="AJ8" s="40">
        <f t="shared" ref="AJ8:AJ36" si="9">IF(AI8="","",LARGE(AF:AF,AK8))</f>
        <v>3730.01</v>
      </c>
      <c r="AK8" s="39">
        <v>2</v>
      </c>
      <c r="AL8" s="39"/>
      <c r="AM8" s="41" t="e">
        <f t="shared" si="2"/>
        <v>#VALUE!</v>
      </c>
      <c r="AN8" s="42" t="e">
        <f t="shared" ref="AN8:AN36" si="10">IF(AM8="","","LUGAR")</f>
        <v>#VALUE!</v>
      </c>
      <c r="AO8" s="43" t="str">
        <f t="shared" si="3"/>
        <v>LICEU JARDIM</v>
      </c>
      <c r="AP8" s="48" t="str">
        <f t="shared" si="4"/>
        <v>LICEU JARDIM</v>
      </c>
    </row>
    <row r="9" spans="2:42" ht="24.75" customHeight="1" x14ac:dyDescent="0.25">
      <c r="B9" s="38" t="s">
        <v>78</v>
      </c>
      <c r="C9" s="46">
        <f>IF($B9="","",SUMIF(CantoFem!$Q$9:$Q$28,$B9,CantoFem!$T$9:$T$28)+SUMIF(Coral!$Q$9:$Q$28,$B9,Coral!$T$9:$T$28)+SUMIF(Instrumento!$Q$33:$Q$52,$B9,Instrumento!$T$9:$T$28))</f>
        <v>0</v>
      </c>
      <c r="D9" s="46">
        <f>IF($B9="","",SUMIF(CantoFem!$Q$33:$Q$52,$B9,CantoFem!$T$33:$T$52))</f>
        <v>550</v>
      </c>
      <c r="E9" s="46">
        <f>IF($B9="","",SUMIF(CantoMasc!$Q$33:$Q$52,$B9,CantoMasc!$T$33:$T$52))</f>
        <v>640</v>
      </c>
      <c r="F9" s="46">
        <f>IF($B9="","",SUMIF(Coral!$Q$33:$Q$52,$B9,Coral!$T$33:$T$52)+SUMIF(Instrumento!$Q$33:$Q$52,$B9,Instrumento!$T$33:$T$52))</f>
        <v>0</v>
      </c>
      <c r="G9" s="46">
        <f t="shared" si="0"/>
        <v>1190</v>
      </c>
      <c r="H9" s="61" t="s">
        <v>148</v>
      </c>
      <c r="I9" s="46">
        <v>800</v>
      </c>
      <c r="J9" s="55"/>
      <c r="K9" s="46">
        <f>IF($B9="","",SUMIF(CantoFem!$Q$57:$Q$76,$B9,CantoFem!$T$57:$T$76))</f>
        <v>720</v>
      </c>
      <c r="L9" s="46">
        <f>IF($B9="","",SUMIF(CantoMasc!$Q$57:$Q$76,$B9,CantoMasc!$T$57:$T$76))</f>
        <v>300</v>
      </c>
      <c r="M9" s="46">
        <f>IF($B9="","",SUMIF(Coral!$Q$57:$Q$76,$B9,Coral!$T$57:$T$76)+SUMIF(Instrumento!$Q$57:$Q$76,$B9,Instrumento!$T$57:$T$76))</f>
        <v>0</v>
      </c>
      <c r="N9" s="46">
        <f t="shared" si="5"/>
        <v>1020</v>
      </c>
      <c r="O9" s="61" t="s">
        <v>149</v>
      </c>
      <c r="P9" s="46">
        <v>700</v>
      </c>
      <c r="Q9" s="55"/>
      <c r="R9" s="46">
        <f>IF($B9="","",SUMIF(CantoFem!$Q$81:$Q$100,$B9,CantoFem!$T$81:$T$100))</f>
        <v>610</v>
      </c>
      <c r="S9" s="46">
        <f>IF($B9="","",SUMIF(CantoMasc!$Q$81:$Q$100,$B9,CantoMasc!$T$81:$T$100))</f>
        <v>0</v>
      </c>
      <c r="T9" s="46">
        <f>IF($B9="","",SUMIF(Coral!$Q$81:$Q$100,$B9,Coral!$T$81:$T$100)+SUMIF(Instrumento!$Q$81:$Q$100,$B9,Instrumento!$T$81:$T$100))</f>
        <v>0</v>
      </c>
      <c r="U9" s="46">
        <f t="shared" si="6"/>
        <v>610</v>
      </c>
      <c r="V9" s="61" t="s">
        <v>148</v>
      </c>
      <c r="W9" s="46">
        <v>800</v>
      </c>
      <c r="X9" s="55"/>
      <c r="Y9" s="46">
        <f>IF($B9="","",SUMIF(CantoFem!$Q$105:$Q$124,$B9,CantoFem!$T$105:$T$124))</f>
        <v>0</v>
      </c>
      <c r="Z9" s="46">
        <f>IF($B9="","",SUMIF(CantoMasc!$Q$105:$Q$124,$B9,CantoMasc!$T$105:$T$124))</f>
        <v>980</v>
      </c>
      <c r="AA9" s="46">
        <f>IF($B9="","",SUMIF(Coral!$Q$105:$Q$124,$B9,Coral!$T$105:$T$124)+SUMIF(Instrumento!$Q$105:$Q$124,$B9,Instrumento!$T$105:$T$124))</f>
        <v>0</v>
      </c>
      <c r="AB9" s="46">
        <f t="shared" si="7"/>
        <v>980</v>
      </c>
      <c r="AC9" s="61" t="s">
        <v>149</v>
      </c>
      <c r="AD9" s="46">
        <v>700</v>
      </c>
      <c r="AE9" s="39"/>
      <c r="AF9" s="40">
        <f t="shared" si="8"/>
        <v>3800.009</v>
      </c>
      <c r="AG9" s="40" t="str">
        <f t="shared" si="1"/>
        <v>ARBOS SCS</v>
      </c>
      <c r="AH9" s="38" t="s">
        <v>78</v>
      </c>
      <c r="AI9" s="47">
        <f>AB9+U9+N9+G9</f>
        <v>3800</v>
      </c>
      <c r="AJ9" s="40">
        <f t="shared" si="9"/>
        <v>3190.0079999999998</v>
      </c>
      <c r="AK9" s="39">
        <v>3</v>
      </c>
      <c r="AL9" s="39"/>
      <c r="AM9" s="41" t="e">
        <f t="shared" si="2"/>
        <v>#VALUE!</v>
      </c>
      <c r="AN9" s="42" t="e">
        <f t="shared" si="10"/>
        <v>#VALUE!</v>
      </c>
      <c r="AO9" s="43" t="str">
        <f t="shared" si="3"/>
        <v>ARBOS SBC</v>
      </c>
      <c r="AP9" s="48" t="str">
        <f t="shared" si="4"/>
        <v>ARBOS SBC</v>
      </c>
    </row>
    <row r="10" spans="2:42" ht="24.75" customHeight="1" x14ac:dyDescent="0.25">
      <c r="B10" s="38" t="s">
        <v>59</v>
      </c>
      <c r="C10" s="46">
        <f>IF($B10="","",SUMIF(CantoFem!$Q$9:$Q$28,$B10,CantoFem!$T$9:$T$28)+SUMIF(Coral!$Q$9:$Q$28,$B10,Coral!$T$9:$T$28)+SUMIF(Instrumento!$Q$33:$Q$52,$B10,Instrumento!$T$9:$T$28))</f>
        <v>0</v>
      </c>
      <c r="D10" s="46">
        <f>IF($B10="","",SUMIF(CantoFem!$Q$33:$Q$52,$B10,CantoFem!$T$33:$T$52))</f>
        <v>1040</v>
      </c>
      <c r="E10" s="46">
        <f>IF($B10="","",SUMIF(CantoMasc!$Q$33:$Q$52,$B10,CantoMasc!$T$33:$T$52))</f>
        <v>0</v>
      </c>
      <c r="F10" s="46">
        <f>IF($B10="","",SUMIF(Coral!$Q$33:$Q$52,$B10,Coral!$T$33:$T$52)+SUMIF(Instrumento!$Q$33:$Q$52,$B10,Instrumento!$T$33:$T$52))</f>
        <v>400</v>
      </c>
      <c r="G10" s="46">
        <f>SUM(D10:F10)</f>
        <v>1440</v>
      </c>
      <c r="H10" s="61" t="s">
        <v>147</v>
      </c>
      <c r="I10" s="46">
        <v>1000</v>
      </c>
      <c r="J10" s="55"/>
      <c r="K10" s="46">
        <f>IF($B10="","",SUMIF(CantoFem!$Q$57:$Q$76,$B10,CantoFem!$T$57:$T$76))</f>
        <v>260</v>
      </c>
      <c r="L10" s="46">
        <f>IF($B10="","",SUMIF(CantoMasc!$Q$57:$Q$76,$B10,CantoMasc!$T$57:$T$76))</f>
        <v>0</v>
      </c>
      <c r="M10" s="46">
        <f>IF($B10="","",SUMIF(Coral!$Q$57:$Q$76,$B10,Coral!$T$57:$T$76)+SUMIF(Instrumento!$Q$57:$Q$76,$B10,Instrumento!$T$57:$T$76))</f>
        <v>400</v>
      </c>
      <c r="N10" s="46">
        <f t="shared" si="5"/>
        <v>660</v>
      </c>
      <c r="O10" s="46" t="s">
        <v>150</v>
      </c>
      <c r="P10" s="46">
        <v>600</v>
      </c>
      <c r="Q10" s="55"/>
      <c r="R10" s="46">
        <f>IF($B10="","",SUMIF(CantoFem!$Q$81:$Q$100,$B10,CantoFem!$T$81:$T$100))</f>
        <v>0</v>
      </c>
      <c r="S10" s="46">
        <f>IF($B10="","",SUMIF(CantoMasc!$Q$81:$Q$100,$B10,CantoMasc!$T$81:$T$100))</f>
        <v>0</v>
      </c>
      <c r="T10" s="46">
        <f>IF($B10="","",SUMIF(Coral!$Q$81:$Q$100,$B10,Coral!$T$81:$T$100)+SUMIF(Instrumento!$Q$81:$Q$100,$B10,Instrumento!$T$81:$T$100))</f>
        <v>400</v>
      </c>
      <c r="U10" s="46">
        <f t="shared" si="6"/>
        <v>400</v>
      </c>
      <c r="V10" s="46" t="s">
        <v>150</v>
      </c>
      <c r="W10" s="46">
        <v>600</v>
      </c>
      <c r="X10" s="55"/>
      <c r="Y10" s="46">
        <f>IF($B10="","",SUMIF(CantoFem!$Q$105:$Q$124,$B10,CantoFem!$T$105:$T$124))</f>
        <v>890</v>
      </c>
      <c r="Z10" s="46">
        <f>IF($B10="","",SUMIF(CantoMasc!$Q$105:$Q$124,$B10,CantoMasc!$T$105:$T$124))</f>
        <v>340</v>
      </c>
      <c r="AA10" s="46">
        <f>IF($B10="","",SUMIF(Coral!$Q$105:$Q$124,$B10,Coral!$T$105:$T$124)+SUMIF(Instrumento!$Q$105:$Q$124,$B10,Instrumento!$T$105:$T$124))</f>
        <v>0</v>
      </c>
      <c r="AB10" s="46">
        <f t="shared" si="7"/>
        <v>1230</v>
      </c>
      <c r="AC10" s="61" t="s">
        <v>147</v>
      </c>
      <c r="AD10" s="46">
        <v>1000</v>
      </c>
      <c r="AE10" s="39"/>
      <c r="AF10" s="40">
        <f t="shared" si="8"/>
        <v>3730.01</v>
      </c>
      <c r="AG10" s="40" t="str">
        <f t="shared" si="1"/>
        <v>LICEU JARDIM</v>
      </c>
      <c r="AH10" s="38" t="s">
        <v>59</v>
      </c>
      <c r="AI10" s="47">
        <f>AB10+U10+N10+G10</f>
        <v>3730</v>
      </c>
      <c r="AJ10" s="40">
        <f t="shared" si="9"/>
        <v>2610.0070000000001</v>
      </c>
      <c r="AK10" s="39">
        <v>4</v>
      </c>
      <c r="AL10" s="39"/>
      <c r="AM10" s="41" t="e">
        <f t="shared" si="2"/>
        <v>#VALUE!</v>
      </c>
      <c r="AN10" s="42" t="e">
        <f t="shared" si="10"/>
        <v>#VALUE!</v>
      </c>
      <c r="AO10" s="43" t="str">
        <f t="shared" si="3"/>
        <v>ARBOS S.A</v>
      </c>
      <c r="AP10" s="48" t="str">
        <f t="shared" si="4"/>
        <v>ARBOS S.A</v>
      </c>
    </row>
    <row r="11" spans="2:42" ht="24.75" customHeight="1" x14ac:dyDescent="0.25">
      <c r="B11" s="38"/>
      <c r="C11" s="46" t="str">
        <f>IF($B11="","",SUMIF(CantoFem!$Q$9:$Q$28,$B11,CantoFem!$T$9:$T$28)+SUMIF(Coral!$Q$9:$Q$28,$B11,Coral!$T$9:$T$28)+SUMIF(Instrumento!$Q$33:$Q$52,$B11,Instrumento!$T$9:$T$28))</f>
        <v/>
      </c>
      <c r="D11" s="46" t="str">
        <f>IF($B11="","",SUMIF(CantoFem!$Q$33:$Q$52,$B11,CantoFem!$T$33:$T$52)+SUMIF(Coral!$Q$33:$Q$52,$B11,Coral!$T$33:$T$52)+SUMIF(Instrumento!$Q$33:$Q$52,$B11,Instrumento!$T$33:$T$52))</f>
        <v/>
      </c>
      <c r="E11" s="46"/>
      <c r="F11" s="46"/>
      <c r="G11" s="46"/>
      <c r="H11" s="59"/>
      <c r="I11" s="46"/>
      <c r="J11" s="55"/>
      <c r="K11" s="46" t="str">
        <f>IF($B11="","",SUMIF(CantoFem!$Q$57:$Q$76,$B11,CantoFem!$T$57:$T$76)+SUMIF(Coral!$Q$57:$Q$76,$B11,Coral!$T$57:$T$76)+SUMIF(Instrumento!$Q$57:$Q$76,$B11,Instrumento!$T$57:$T$76))</f>
        <v/>
      </c>
      <c r="L11" s="46"/>
      <c r="M11" s="46"/>
      <c r="N11" s="46"/>
      <c r="O11" s="46"/>
      <c r="P11" s="46"/>
      <c r="Q11" s="55"/>
      <c r="R11" s="46" t="str">
        <f>IF($B11="","",SUMIF(CantoFem!$Q$81:$Q$100,$B11,CantoFem!$T$81:$T$100)+SUMIF(Coral!$Q$81:$Q$100,$B11,Coral!$T$81:$T$100)+SUMIF(Instrumento!$Q$81:$Q$100,$B11,Instrumento!$T$81:$T$100))</f>
        <v/>
      </c>
      <c r="S11" s="46"/>
      <c r="T11" s="46"/>
      <c r="U11" s="46"/>
      <c r="V11" s="46"/>
      <c r="W11" s="46"/>
      <c r="X11" s="55"/>
      <c r="Y11" s="46" t="str">
        <f>IF($B11="","",SUMIF(CantoFem!$Q$105:$Q$124,$B11,CantoFem!$T$105:$T$124)+SUMIF(Coral!$Q$105:$Q$124,$B11,Coral!$T$105:$T$124)+SUMIF(Instrumento!$Q$105:$Q$124,$B11,Instrumento!$T$105:$T$124))</f>
        <v/>
      </c>
      <c r="Z11" s="57"/>
      <c r="AA11" s="57"/>
      <c r="AB11" s="57"/>
      <c r="AC11" s="46"/>
      <c r="AD11" s="46"/>
      <c r="AE11" s="39"/>
      <c r="AF11" s="40" t="str">
        <f t="shared" si="8"/>
        <v/>
      </c>
      <c r="AG11" s="40" t="str">
        <f t="shared" si="1"/>
        <v/>
      </c>
      <c r="AH11" s="40"/>
      <c r="AI11" s="47" t="str">
        <f t="shared" ref="AI11:AI36" si="11">IF(B11="","",SUM(C11:Y11))</f>
        <v/>
      </c>
      <c r="AJ11" s="40" t="str">
        <f t="shared" si="9"/>
        <v/>
      </c>
      <c r="AK11" s="39">
        <v>5</v>
      </c>
      <c r="AL11" s="39"/>
      <c r="AM11" s="41" t="str">
        <f t="shared" si="2"/>
        <v/>
      </c>
      <c r="AN11" s="42" t="str">
        <f t="shared" si="10"/>
        <v/>
      </c>
      <c r="AO11" s="43" t="str">
        <f t="shared" si="3"/>
        <v/>
      </c>
      <c r="AP11" s="48" t="str">
        <f t="shared" si="4"/>
        <v/>
      </c>
    </row>
    <row r="12" spans="2:42" ht="24.75" customHeight="1" x14ac:dyDescent="0.25">
      <c r="B12" s="38"/>
      <c r="C12" s="46" t="str">
        <f>IF($B12="","",SUMIF(CantoFem!$Q$9:$Q$28,$B12,CantoFem!$T$9:$T$28)+SUMIF(Coral!$Q$9:$Q$28,$B12,Coral!$T$9:$T$28)+SUMIF(Instrumento!$Q$33:$Q$52,$B12,Instrumento!$T$9:$T$28))</f>
        <v/>
      </c>
      <c r="D12" s="46" t="str">
        <f>IF($B12="","",SUMIF(CantoFem!$Q$33:$Q$52,$B12,CantoFem!$T$33:$T$52)+SUMIF(Coral!$Q$33:$Q$52,$B12,Coral!$T$33:$T$52)+SUMIF(Instrumento!$Q$33:$Q$52,$B12,Instrumento!$T$33:$T$52))</f>
        <v/>
      </c>
      <c r="E12" s="46"/>
      <c r="F12" s="46"/>
      <c r="G12" s="46"/>
      <c r="H12" s="46"/>
      <c r="I12" s="46"/>
      <c r="J12" s="55"/>
      <c r="K12" s="46" t="str">
        <f>IF($B12="","",SUMIF(CantoFem!$Q$57:$Q$76,$B12,CantoFem!$T$57:$T$76)+SUMIF(Coral!$Q$57:$Q$76,$B12,Coral!$T$57:$T$76)+SUMIF(Instrumento!$Q$57:$Q$76,$B12,Instrumento!$T$57:$T$76))</f>
        <v/>
      </c>
      <c r="L12" s="46"/>
      <c r="M12" s="46"/>
      <c r="N12" s="46"/>
      <c r="O12" s="46"/>
      <c r="P12" s="46"/>
      <c r="Q12" s="55"/>
      <c r="R12" s="46" t="str">
        <f>IF($B12="","",SUMIF(CantoFem!$Q$81:$Q$100,$B12,CantoFem!$T$81:$T$100)+SUMIF(Coral!$Q$81:$Q$100,$B12,Coral!$T$81:$T$100)+SUMIF(Instrumento!$Q$81:$Q$100,$B12,Instrumento!$T$81:$T$100))</f>
        <v/>
      </c>
      <c r="S12" s="46"/>
      <c r="T12" s="46"/>
      <c r="U12" s="46"/>
      <c r="V12" s="46"/>
      <c r="W12" s="46"/>
      <c r="X12" s="55"/>
      <c r="Y12" s="46" t="str">
        <f>IF($B12="","",SUMIF(CantoFem!$Q$105:$Q$124,$B12,CantoFem!$T$105:$T$124)+SUMIF(Coral!$Q$105:$Q$124,$B12,Coral!$T$105:$T$124)+SUMIF(Instrumento!$Q$105:$Q$124,$B12,Instrumento!$T$105:$T$124))</f>
        <v/>
      </c>
      <c r="Z12" s="57"/>
      <c r="AA12" s="57"/>
      <c r="AB12" s="57"/>
      <c r="AC12" s="46"/>
      <c r="AD12" s="46"/>
      <c r="AE12" s="39"/>
      <c r="AF12" s="40" t="str">
        <f t="shared" si="8"/>
        <v/>
      </c>
      <c r="AG12" s="40" t="str">
        <f t="shared" si="1"/>
        <v/>
      </c>
      <c r="AH12" s="40"/>
      <c r="AI12" s="47" t="str">
        <f t="shared" si="11"/>
        <v/>
      </c>
      <c r="AJ12" s="40" t="str">
        <f t="shared" si="9"/>
        <v/>
      </c>
      <c r="AK12" s="39">
        <v>6</v>
      </c>
      <c r="AL12" s="39"/>
      <c r="AM12" s="41" t="str">
        <f t="shared" si="2"/>
        <v/>
      </c>
      <c r="AN12" s="42" t="str">
        <f t="shared" si="10"/>
        <v/>
      </c>
      <c r="AO12" s="43" t="str">
        <f t="shared" si="3"/>
        <v/>
      </c>
      <c r="AP12" s="48" t="str">
        <f t="shared" si="4"/>
        <v/>
      </c>
    </row>
    <row r="13" spans="2:42" ht="24.75" customHeight="1" x14ac:dyDescent="0.25">
      <c r="B13" s="38"/>
      <c r="C13" s="46" t="str">
        <f>IF($B13="","",SUMIF(CantoFem!$Q$9:$Q$28,$B13,CantoFem!$T$9:$T$28)+SUMIF(Coral!$Q$9:$Q$28,$B13,Coral!$T$9:$T$28)+SUMIF(Instrumento!$Q$33:$Q$52,$B13,Instrumento!$T$9:$T$28))</f>
        <v/>
      </c>
      <c r="D13" s="46" t="str">
        <f>IF($B13="","",SUMIF(CantoFem!$Q$33:$Q$52,$B13,CantoFem!$T$33:$T$52)+SUMIF(Coral!$Q$33:$Q$52,$B13,Coral!$T$33:$T$52)+SUMIF(Instrumento!$Q$33:$Q$52,$B13,Instrumento!$T$33:$T$52))</f>
        <v/>
      </c>
      <c r="E13" s="46"/>
      <c r="F13" s="46"/>
      <c r="G13" s="46"/>
      <c r="H13" s="46"/>
      <c r="I13" s="46"/>
      <c r="J13" s="55"/>
      <c r="K13" s="46" t="str">
        <f>IF($B13="","",SUMIF(CantoFem!$Q$57:$Q$76,$B13,CantoFem!$T$57:$T$76)+SUMIF(Coral!$Q$57:$Q$76,$B13,Coral!$T$57:$T$76)+SUMIF(Instrumento!$Q$57:$Q$76,$B13,Instrumento!$T$57:$T$76))</f>
        <v/>
      </c>
      <c r="L13" s="46"/>
      <c r="M13" s="46"/>
      <c r="N13" s="46"/>
      <c r="O13" s="46"/>
      <c r="P13" s="46"/>
      <c r="Q13" s="55"/>
      <c r="R13" s="46" t="str">
        <f>IF($B13="","",SUMIF(CantoFem!$Q$81:$Q$100,$B13,CantoFem!$T$81:$T$100)+SUMIF(Coral!$Q$81:$Q$100,$B13,Coral!$T$81:$T$100)+SUMIF(Instrumento!$Q$81:$Q$100,$B13,Instrumento!$T$81:$T$100))</f>
        <v/>
      </c>
      <c r="S13" s="46"/>
      <c r="T13" s="46"/>
      <c r="U13" s="46"/>
      <c r="V13" s="46"/>
      <c r="W13" s="46"/>
      <c r="X13" s="55"/>
      <c r="Y13" s="46" t="str">
        <f>IF($B13="","",SUMIF(CantoFem!$Q$105:$Q$124,$B13,CantoFem!$T$105:$T$124)+SUMIF(Coral!$Q$105:$Q$124,$B13,Coral!$T$105:$T$124)+SUMIF(Instrumento!$Q$105:$Q$124,$B13,Instrumento!$T$105:$T$124))</f>
        <v/>
      </c>
      <c r="Z13" s="57"/>
      <c r="AA13" s="57"/>
      <c r="AB13" s="57"/>
      <c r="AC13" s="46"/>
      <c r="AD13" s="46"/>
      <c r="AE13" s="39"/>
      <c r="AF13" s="40" t="str">
        <f t="shared" si="8"/>
        <v/>
      </c>
      <c r="AG13" s="40" t="str">
        <f t="shared" si="1"/>
        <v/>
      </c>
      <c r="AH13" s="40"/>
      <c r="AI13" s="47" t="str">
        <f t="shared" si="11"/>
        <v/>
      </c>
      <c r="AJ13" s="40" t="str">
        <f t="shared" si="9"/>
        <v/>
      </c>
      <c r="AK13" s="39">
        <v>7</v>
      </c>
      <c r="AL13" s="39"/>
      <c r="AM13" s="41" t="str">
        <f t="shared" si="2"/>
        <v/>
      </c>
      <c r="AN13" s="42" t="str">
        <f t="shared" si="10"/>
        <v/>
      </c>
      <c r="AO13" s="43" t="str">
        <f t="shared" si="3"/>
        <v/>
      </c>
      <c r="AP13" s="48" t="str">
        <f t="shared" si="4"/>
        <v/>
      </c>
    </row>
    <row r="14" spans="2:42" ht="24.75" customHeight="1" x14ac:dyDescent="0.25">
      <c r="B14" s="38"/>
      <c r="C14" s="46" t="str">
        <f>IF($B14="","",SUMIF(CantoFem!$Q$9:$Q$28,$B14,CantoFem!$T$9:$T$28)+SUMIF(Coral!$Q$9:$Q$28,$B14,Coral!$T$9:$T$28)+SUMIF(Instrumento!$Q$33:$Q$52,$B14,Instrumento!$T$9:$T$28))</f>
        <v/>
      </c>
      <c r="D14" s="46" t="str">
        <f>IF($B14="","",SUMIF(CantoFem!$Q$33:$Q$52,$B14,CantoFem!$T$33:$T$52)+SUMIF(Coral!$Q$33:$Q$52,$B14,Coral!$T$33:$T$52)+SUMIF(Instrumento!$Q$33:$Q$52,$B14,Instrumento!$T$33:$T$52))</f>
        <v/>
      </c>
      <c r="E14" s="46"/>
      <c r="F14" s="46"/>
      <c r="G14" s="46"/>
      <c r="H14" s="46"/>
      <c r="I14" s="46"/>
      <c r="J14" s="55"/>
      <c r="K14" s="46" t="str">
        <f>IF($B14="","",SUMIF(CantoFem!$Q$57:$Q$76,$B14,CantoFem!$T$57:$T$76)+SUMIF(Coral!$Q$57:$Q$76,$B14,Coral!$T$57:$T$76)+SUMIF(Instrumento!$Q$57:$Q$76,$B14,Instrumento!$T$57:$T$76))</f>
        <v/>
      </c>
      <c r="L14" s="46"/>
      <c r="M14" s="46"/>
      <c r="N14" s="46"/>
      <c r="O14" s="46"/>
      <c r="P14" s="46"/>
      <c r="Q14" s="55"/>
      <c r="R14" s="46" t="str">
        <f>IF($B14="","",SUMIF(CantoFem!$Q$81:$Q$100,$B14,CantoFem!$T$81:$T$100)+SUMIF(Coral!$Q$81:$Q$100,$B14,Coral!$T$81:$T$100)+SUMIF(Instrumento!$Q$81:$Q$100,$B14,Instrumento!$T$81:$T$100))</f>
        <v/>
      </c>
      <c r="S14" s="46"/>
      <c r="T14" s="46"/>
      <c r="U14" s="46"/>
      <c r="V14" s="46"/>
      <c r="W14" s="46"/>
      <c r="X14" s="55"/>
      <c r="Y14" s="46" t="str">
        <f>IF($B14="","",SUMIF(CantoFem!$Q$105:$Q$124,$B14,CantoFem!$T$105:$T$124)+SUMIF(Coral!$Q$105:$Q$124,$B14,Coral!$T$105:$T$124)+SUMIF(Instrumento!$Q$105:$Q$124,$B14,Instrumento!$T$105:$T$124))</f>
        <v/>
      </c>
      <c r="Z14" s="57"/>
      <c r="AA14" s="57"/>
      <c r="AB14" s="57"/>
      <c r="AC14" s="46"/>
      <c r="AD14" s="46"/>
      <c r="AE14" s="39"/>
      <c r="AF14" s="40" t="str">
        <f t="shared" si="8"/>
        <v/>
      </c>
      <c r="AG14" s="40" t="str">
        <f t="shared" si="1"/>
        <v/>
      </c>
      <c r="AH14" s="40"/>
      <c r="AI14" s="47" t="str">
        <f t="shared" si="11"/>
        <v/>
      </c>
      <c r="AJ14" s="40" t="str">
        <f t="shared" si="9"/>
        <v/>
      </c>
      <c r="AK14" s="39">
        <v>8</v>
      </c>
      <c r="AL14" s="39"/>
      <c r="AM14" s="41" t="str">
        <f t="shared" si="2"/>
        <v/>
      </c>
      <c r="AN14" s="42" t="str">
        <f t="shared" si="10"/>
        <v/>
      </c>
      <c r="AO14" s="43" t="str">
        <f t="shared" si="3"/>
        <v/>
      </c>
      <c r="AP14" s="48" t="str">
        <f t="shared" si="4"/>
        <v/>
      </c>
    </row>
    <row r="15" spans="2:42" ht="24.75" customHeight="1" x14ac:dyDescent="0.25">
      <c r="B15" s="38"/>
      <c r="C15" s="46" t="str">
        <f>IF($B15="","",SUMIF(CantoFem!$Q$9:$Q$28,$B15,CantoFem!$T$9:$T$28)+SUMIF(Coral!$Q$9:$Q$28,$B15,Coral!$T$9:$T$28)+SUMIF(Instrumento!$Q$33:$Q$52,$B15,Instrumento!$T$9:$T$28))</f>
        <v/>
      </c>
      <c r="D15" s="46" t="str">
        <f>IF($B15="","",SUMIF(CantoFem!$Q$33:$Q$52,$B15,CantoFem!$T$33:$T$52)+SUMIF(Coral!$Q$33:$Q$52,$B15,Coral!$T$33:$T$52)+SUMIF(Instrumento!$Q$33:$Q$52,$B15,Instrumento!$T$33:$T$52))</f>
        <v/>
      </c>
      <c r="E15" s="46"/>
      <c r="F15" s="46"/>
      <c r="G15" s="46"/>
      <c r="H15" s="46"/>
      <c r="I15" s="46"/>
      <c r="J15" s="55"/>
      <c r="K15" s="46" t="str">
        <f>IF($B15="","",SUMIF(CantoFem!$Q$57:$Q$76,$B15,CantoFem!$T$57:$T$76)+SUMIF(Coral!$Q$57:$Q$76,$B15,Coral!$T$57:$T$76)+SUMIF(Instrumento!$Q$57:$Q$76,$B15,Instrumento!$T$57:$T$76))</f>
        <v/>
      </c>
      <c r="L15" s="46"/>
      <c r="M15" s="46"/>
      <c r="N15" s="46"/>
      <c r="O15" s="46"/>
      <c r="P15" s="46"/>
      <c r="Q15" s="55"/>
      <c r="R15" s="46" t="str">
        <f>IF($B15="","",SUMIF(CantoFem!$Q$81:$Q$100,$B15,CantoFem!$T$81:$T$100)+SUMIF(Coral!$Q$81:$Q$100,$B15,Coral!$T$81:$T$100)+SUMIF(Instrumento!$Q$81:$Q$100,$B15,Instrumento!$T$81:$T$100))</f>
        <v/>
      </c>
      <c r="S15" s="46"/>
      <c r="T15" s="46"/>
      <c r="U15" s="46"/>
      <c r="V15" s="46"/>
      <c r="W15" s="46"/>
      <c r="X15" s="55"/>
      <c r="Y15" s="46" t="str">
        <f>IF($B15="","",SUMIF(CantoFem!$Q$105:$Q$124,$B15,CantoFem!$T$105:$T$124)+SUMIF(Coral!$Q$105:$Q$124,$B15,Coral!$T$105:$T$124)+SUMIF(Instrumento!$Q$105:$Q$124,$B15,Instrumento!$T$105:$T$124))</f>
        <v/>
      </c>
      <c r="Z15" s="57"/>
      <c r="AA15" s="57"/>
      <c r="AB15" s="57"/>
      <c r="AC15" s="46"/>
      <c r="AD15" s="46"/>
      <c r="AE15" s="39"/>
      <c r="AF15" s="40" t="str">
        <f t="shared" si="8"/>
        <v/>
      </c>
      <c r="AG15" s="40" t="str">
        <f t="shared" si="1"/>
        <v/>
      </c>
      <c r="AH15" s="40"/>
      <c r="AI15" s="47" t="str">
        <f t="shared" si="11"/>
        <v/>
      </c>
      <c r="AJ15" s="40" t="str">
        <f t="shared" si="9"/>
        <v/>
      </c>
      <c r="AK15" s="39">
        <v>9</v>
      </c>
      <c r="AL15" s="39"/>
      <c r="AM15" s="41" t="str">
        <f t="shared" si="2"/>
        <v/>
      </c>
      <c r="AN15" s="42" t="str">
        <f t="shared" si="10"/>
        <v/>
      </c>
      <c r="AO15" s="43" t="str">
        <f t="shared" si="3"/>
        <v/>
      </c>
      <c r="AP15" s="48" t="str">
        <f t="shared" si="4"/>
        <v/>
      </c>
    </row>
    <row r="16" spans="2:42" ht="24.75" customHeight="1" x14ac:dyDescent="0.25">
      <c r="B16" s="38"/>
      <c r="C16" s="46" t="str">
        <f>IF($B16="","",SUMIF(CantoFem!$Q$9:$Q$28,$B16,CantoFem!$T$9:$T$28)+SUMIF(Coral!$Q$9:$Q$28,$B16,Coral!$T$9:$T$28)+SUMIF(Instrumento!$Q$33:$Q$52,$B16,Instrumento!$T$9:$T$28))</f>
        <v/>
      </c>
      <c r="D16" s="46" t="str">
        <f>IF($B16="","",SUMIF(CantoFem!$Q$33:$Q$52,$B16,CantoFem!$T$33:$T$52)+SUMIF(Coral!$Q$33:$Q$52,$B16,Coral!$T$33:$T$52)+SUMIF(Instrumento!$Q$33:$Q$52,$B16,Instrumento!$T$33:$T$52))</f>
        <v/>
      </c>
      <c r="E16" s="46"/>
      <c r="F16" s="46"/>
      <c r="G16" s="46"/>
      <c r="H16" s="46"/>
      <c r="I16" s="46"/>
      <c r="J16" s="55"/>
      <c r="K16" s="46" t="str">
        <f>IF($B16="","",SUMIF(CantoFem!$Q$57:$Q$76,$B16,CantoFem!$T$57:$T$76)+SUMIF(Coral!$Q$57:$Q$76,$B16,Coral!$T$57:$T$76)+SUMIF(Instrumento!$Q$57:$Q$76,$B16,Instrumento!$T$57:$T$76))</f>
        <v/>
      </c>
      <c r="L16" s="46"/>
      <c r="M16" s="46"/>
      <c r="N16" s="46"/>
      <c r="O16" s="46"/>
      <c r="P16" s="46"/>
      <c r="Q16" s="55"/>
      <c r="R16" s="46" t="str">
        <f>IF($B16="","",SUMIF(CantoFem!$Q$81:$Q$100,$B16,CantoFem!$T$81:$T$100)+SUMIF(Coral!$Q$81:$Q$100,$B16,Coral!$T$81:$T$100)+SUMIF(Instrumento!$Q$81:$Q$100,$B16,Instrumento!$T$81:$T$100))</f>
        <v/>
      </c>
      <c r="S16" s="46"/>
      <c r="T16" s="46"/>
      <c r="U16" s="46"/>
      <c r="V16" s="46"/>
      <c r="W16" s="46"/>
      <c r="X16" s="55"/>
      <c r="Y16" s="46" t="str">
        <f>IF($B16="","",SUMIF(CantoFem!$Q$105:$Q$124,$B16,CantoFem!$T$105:$T$124)+SUMIF(Coral!$Q$105:$Q$124,$B16,Coral!$T$105:$T$124)+SUMIF(Instrumento!$Q$105:$Q$124,$B16,Instrumento!$T$105:$T$124))</f>
        <v/>
      </c>
      <c r="Z16" s="57"/>
      <c r="AA16" s="57"/>
      <c r="AB16" s="57"/>
      <c r="AC16" s="46"/>
      <c r="AD16" s="46"/>
      <c r="AE16" s="39"/>
      <c r="AF16" s="40" t="str">
        <f t="shared" si="8"/>
        <v/>
      </c>
      <c r="AG16" s="40" t="str">
        <f t="shared" si="1"/>
        <v/>
      </c>
      <c r="AH16" s="40"/>
      <c r="AI16" s="47" t="str">
        <f t="shared" si="11"/>
        <v/>
      </c>
      <c r="AJ16" s="40" t="str">
        <f t="shared" si="9"/>
        <v/>
      </c>
      <c r="AK16" s="39">
        <v>10</v>
      </c>
      <c r="AL16" s="39"/>
      <c r="AM16" s="41" t="str">
        <f t="shared" si="2"/>
        <v/>
      </c>
      <c r="AN16" s="42" t="str">
        <f t="shared" si="10"/>
        <v/>
      </c>
      <c r="AO16" s="43" t="str">
        <f t="shared" si="3"/>
        <v/>
      </c>
      <c r="AP16" s="48" t="str">
        <f t="shared" si="4"/>
        <v/>
      </c>
    </row>
    <row r="17" spans="2:42" ht="24.75" customHeight="1" x14ac:dyDescent="0.25">
      <c r="B17" s="38"/>
      <c r="C17" s="46" t="str">
        <f>IF($B17="","",SUMIF(CantoFem!$Q$9:$Q$28,$B17,CantoFem!$T$9:$T$28)+SUMIF(Coral!$Q$9:$Q$28,$B17,Coral!$T$9:$T$28)+SUMIF(Instrumento!$Q$33:$Q$52,$B17,Instrumento!$T$9:$T$28))</f>
        <v/>
      </c>
      <c r="D17" s="46" t="str">
        <f>IF($B17="","",SUMIF(CantoFem!$Q$33:$Q$52,$B17,CantoFem!$T$33:$T$52)+SUMIF(Coral!$Q$33:$Q$52,$B17,Coral!$T$33:$T$52)+SUMIF(Instrumento!$Q$33:$Q$52,$B17,Instrumento!$T$33:$T$52))</f>
        <v/>
      </c>
      <c r="E17" s="46"/>
      <c r="F17" s="46"/>
      <c r="G17" s="46"/>
      <c r="H17" s="46"/>
      <c r="I17" s="46"/>
      <c r="J17" s="55"/>
      <c r="K17" s="46" t="str">
        <f>IF($B17="","",SUMIF(CantoFem!$Q$57:$Q$76,$B17,CantoFem!$T$57:$T$76)+SUMIF(Coral!$Q$57:$Q$76,$B17,Coral!$T$57:$T$76)+SUMIF(Instrumento!$Q$57:$Q$76,$B17,Instrumento!$T$57:$T$76))</f>
        <v/>
      </c>
      <c r="L17" s="46"/>
      <c r="M17" s="46"/>
      <c r="N17" s="46"/>
      <c r="O17" s="46"/>
      <c r="P17" s="46"/>
      <c r="Q17" s="55"/>
      <c r="R17" s="46" t="str">
        <f>IF($B17="","",SUMIF(CantoFem!$Q$81:$Q$100,$B17,CantoFem!$T$81:$T$100)+SUMIF(Coral!$Q$81:$Q$100,$B17,Coral!$T$81:$T$100)+SUMIF(Instrumento!$Q$81:$Q$100,$B17,Instrumento!$T$81:$T$100))</f>
        <v/>
      </c>
      <c r="S17" s="46"/>
      <c r="T17" s="46"/>
      <c r="U17" s="46"/>
      <c r="V17" s="46"/>
      <c r="W17" s="46"/>
      <c r="X17" s="55"/>
      <c r="Y17" s="46" t="str">
        <f>IF($B17="","",SUMIF(CantoFem!$Q$105:$Q$124,$B17,CantoFem!$T$105:$T$124)+SUMIF(Coral!$Q$105:$Q$124,$B17,Coral!$T$105:$T$124)+SUMIF(Instrumento!$Q$105:$Q$124,$B17,Instrumento!$T$105:$T$124))</f>
        <v/>
      </c>
      <c r="Z17" s="57"/>
      <c r="AA17" s="57"/>
      <c r="AB17" s="57"/>
      <c r="AC17" s="46"/>
      <c r="AD17" s="46"/>
      <c r="AE17" s="39"/>
      <c r="AF17" s="40" t="str">
        <f t="shared" si="8"/>
        <v/>
      </c>
      <c r="AG17" s="40" t="str">
        <f t="shared" si="1"/>
        <v/>
      </c>
      <c r="AH17" s="40"/>
      <c r="AI17" s="47" t="str">
        <f t="shared" si="11"/>
        <v/>
      </c>
      <c r="AJ17" s="40" t="str">
        <f t="shared" si="9"/>
        <v/>
      </c>
      <c r="AK17" s="39">
        <v>11</v>
      </c>
      <c r="AL17" s="39"/>
      <c r="AM17" s="41" t="str">
        <f t="shared" si="2"/>
        <v/>
      </c>
      <c r="AN17" s="42" t="str">
        <f t="shared" si="10"/>
        <v/>
      </c>
      <c r="AO17" s="43" t="str">
        <f t="shared" si="3"/>
        <v/>
      </c>
      <c r="AP17" s="48" t="str">
        <f t="shared" si="4"/>
        <v/>
      </c>
    </row>
    <row r="18" spans="2:42" ht="24.75" customHeight="1" x14ac:dyDescent="0.25">
      <c r="B18" s="38"/>
      <c r="C18" s="46" t="str">
        <f>IF($B18="","",SUMIF(CantoFem!$Q$9:$Q$28,$B18,CantoFem!$T$9:$T$28)+SUMIF(Coral!$Q$9:$Q$28,$B18,Coral!$T$9:$T$28)+SUMIF(Instrumento!$Q$33:$Q$52,$B18,Instrumento!$T$9:$T$28))</f>
        <v/>
      </c>
      <c r="D18" s="46" t="str">
        <f>IF($B18="","",SUMIF(CantoFem!$Q$33:$Q$52,$B18,CantoFem!$T$33:$T$52)+SUMIF(Coral!$Q$33:$Q$52,$B18,Coral!$T$33:$T$52)+SUMIF(Instrumento!$Q$33:$Q$52,$B18,Instrumento!$T$33:$T$52))</f>
        <v/>
      </c>
      <c r="E18" s="46"/>
      <c r="F18" s="46"/>
      <c r="G18" s="46"/>
      <c r="H18" s="46"/>
      <c r="I18" s="46"/>
      <c r="J18" s="55"/>
      <c r="K18" s="46" t="str">
        <f>IF($B18="","",SUMIF(CantoFem!$Q$57:$Q$76,$B18,CantoFem!$T$57:$T$76)+SUMIF(Coral!$Q$57:$Q$76,$B18,Coral!$T$57:$T$76)+SUMIF(Instrumento!$Q$57:$Q$76,$B18,Instrumento!$T$57:$T$76))</f>
        <v/>
      </c>
      <c r="L18" s="46"/>
      <c r="M18" s="46"/>
      <c r="N18" s="46"/>
      <c r="O18" s="46"/>
      <c r="P18" s="46"/>
      <c r="Q18" s="55"/>
      <c r="R18" s="46" t="str">
        <f>IF($B18="","",SUMIF(CantoFem!$Q$81:$Q$100,$B18,CantoFem!$T$81:$T$100)+SUMIF(Coral!$Q$81:$Q$100,$B18,Coral!$T$81:$T$100)+SUMIF(Instrumento!$Q$81:$Q$100,$B18,Instrumento!$T$81:$T$100))</f>
        <v/>
      </c>
      <c r="S18" s="46"/>
      <c r="T18" s="46"/>
      <c r="U18" s="46"/>
      <c r="V18" s="46"/>
      <c r="W18" s="46"/>
      <c r="X18" s="55"/>
      <c r="Y18" s="46" t="str">
        <f>IF($B18="","",SUMIF(CantoFem!$Q$105:$Q$124,$B18,CantoFem!$T$105:$T$124)+SUMIF(Coral!$Q$105:$Q$124,$B18,Coral!$T$105:$T$124)+SUMIF(Instrumento!$Q$105:$Q$124,$B18,Instrumento!$T$105:$T$124))</f>
        <v/>
      </c>
      <c r="Z18" s="57"/>
      <c r="AA18" s="57"/>
      <c r="AB18" s="57"/>
      <c r="AC18" s="46"/>
      <c r="AD18" s="46"/>
      <c r="AE18" s="39"/>
      <c r="AF18" s="40" t="str">
        <f t="shared" si="8"/>
        <v/>
      </c>
      <c r="AG18" s="40" t="str">
        <f t="shared" si="1"/>
        <v/>
      </c>
      <c r="AH18" s="40"/>
      <c r="AI18" s="47" t="str">
        <f t="shared" si="11"/>
        <v/>
      </c>
      <c r="AJ18" s="40" t="str">
        <f t="shared" si="9"/>
        <v/>
      </c>
      <c r="AK18" s="39">
        <v>12</v>
      </c>
      <c r="AL18" s="39"/>
      <c r="AM18" s="41" t="str">
        <f t="shared" si="2"/>
        <v/>
      </c>
      <c r="AN18" s="42" t="str">
        <f t="shared" si="10"/>
        <v/>
      </c>
      <c r="AO18" s="43" t="str">
        <f t="shared" si="3"/>
        <v/>
      </c>
      <c r="AP18" s="48" t="str">
        <f t="shared" si="4"/>
        <v/>
      </c>
    </row>
    <row r="19" spans="2:42" ht="24.75" customHeight="1" x14ac:dyDescent="0.25">
      <c r="B19" s="38"/>
      <c r="C19" s="46" t="str">
        <f>IF($B19="","",SUMIF(CantoFem!$Q$9:$Q$28,$B19,CantoFem!$T$9:$T$28)+SUMIF(Coral!$Q$9:$Q$28,$B19,Coral!$T$9:$T$28)+SUMIF(Instrumento!$Q$33:$Q$52,$B19,Instrumento!$T$9:$T$28))</f>
        <v/>
      </c>
      <c r="D19" s="46" t="str">
        <f>IF($B19="","",SUMIF(CantoFem!$Q$33:$Q$52,$B19,CantoFem!$T$33:$T$52)+SUMIF(Coral!$Q$33:$Q$52,$B19,Coral!$T$33:$T$52)+SUMIF(Instrumento!$Q$33:$Q$52,$B19,Instrumento!$T$33:$T$52))</f>
        <v/>
      </c>
      <c r="E19" s="46"/>
      <c r="F19" s="46"/>
      <c r="G19" s="46"/>
      <c r="H19" s="46"/>
      <c r="I19" s="46"/>
      <c r="J19" s="55"/>
      <c r="K19" s="46" t="str">
        <f>IF($B19="","",SUMIF(CantoFem!$Q$57:$Q$76,$B19,CantoFem!$T$57:$T$76)+SUMIF(Coral!$Q$57:$Q$76,$B19,Coral!$T$57:$T$76)+SUMIF(Instrumento!$Q$57:$Q$76,$B19,Instrumento!$T$57:$T$76))</f>
        <v/>
      </c>
      <c r="L19" s="46"/>
      <c r="M19" s="46"/>
      <c r="N19" s="46"/>
      <c r="O19" s="46"/>
      <c r="P19" s="46"/>
      <c r="Q19" s="55"/>
      <c r="R19" s="46" t="str">
        <f>IF($B19="","",SUMIF(CantoFem!$Q$81:$Q$100,$B19,CantoFem!$T$81:$T$100)+SUMIF(Coral!$Q$81:$Q$100,$B19,Coral!$T$81:$T$100)+SUMIF(Instrumento!$Q$81:$Q$100,$B19,Instrumento!$T$81:$T$100))</f>
        <v/>
      </c>
      <c r="S19" s="46"/>
      <c r="T19" s="46"/>
      <c r="U19" s="46"/>
      <c r="V19" s="46"/>
      <c r="W19" s="46"/>
      <c r="X19" s="55"/>
      <c r="Y19" s="46" t="str">
        <f>IF($B19="","",SUMIF(CantoFem!$Q$105:$Q$124,$B19,CantoFem!$T$105:$T$124)+SUMIF(Coral!$Q$105:$Q$124,$B19,Coral!$T$105:$T$124)+SUMIF(Instrumento!$Q$105:$Q$124,$B19,Instrumento!$T$105:$T$124))</f>
        <v/>
      </c>
      <c r="Z19" s="57"/>
      <c r="AA19" s="57"/>
      <c r="AB19" s="57"/>
      <c r="AC19" s="46"/>
      <c r="AD19" s="46"/>
      <c r="AE19" s="39"/>
      <c r="AF19" s="40" t="str">
        <f t="shared" si="8"/>
        <v/>
      </c>
      <c r="AG19" s="40" t="str">
        <f t="shared" si="1"/>
        <v/>
      </c>
      <c r="AH19" s="40"/>
      <c r="AI19" s="47" t="str">
        <f t="shared" si="11"/>
        <v/>
      </c>
      <c r="AJ19" s="40" t="str">
        <f t="shared" si="9"/>
        <v/>
      </c>
      <c r="AK19" s="39">
        <v>13</v>
      </c>
      <c r="AL19" s="39"/>
      <c r="AM19" s="41" t="str">
        <f t="shared" si="2"/>
        <v/>
      </c>
      <c r="AN19" s="42" t="str">
        <f t="shared" si="10"/>
        <v/>
      </c>
      <c r="AO19" s="43" t="str">
        <f t="shared" si="3"/>
        <v/>
      </c>
      <c r="AP19" s="48" t="str">
        <f t="shared" si="4"/>
        <v/>
      </c>
    </row>
    <row r="20" spans="2:42" ht="24.75" customHeight="1" x14ac:dyDescent="0.25">
      <c r="B20" s="38"/>
      <c r="C20" s="46" t="str">
        <f>IF($B20="","",SUMIF(CantoFem!$Q$9:$Q$28,$B20,CantoFem!$T$9:$T$28)+SUMIF(Coral!$Q$9:$Q$28,$B20,Coral!$T$9:$T$28)+SUMIF(Instrumento!$Q$33:$Q$52,$B20,Instrumento!$T$9:$T$28))</f>
        <v/>
      </c>
      <c r="D20" s="46" t="str">
        <f>IF($B20="","",SUMIF(CantoFem!$Q$33:$Q$52,$B20,CantoFem!$T$33:$T$52)+SUMIF(Coral!$Q$33:$Q$52,$B20,Coral!$T$33:$T$52)+SUMIF(Instrumento!$Q$33:$Q$52,$B20,Instrumento!$T$33:$T$52))</f>
        <v/>
      </c>
      <c r="E20" s="46"/>
      <c r="F20" s="46"/>
      <c r="G20" s="46"/>
      <c r="H20" s="46"/>
      <c r="I20" s="46"/>
      <c r="J20" s="55"/>
      <c r="K20" s="46" t="str">
        <f>IF($B20="","",SUMIF(CantoFem!$Q$57:$Q$76,$B20,CantoFem!$T$57:$T$76)+SUMIF(Coral!$Q$57:$Q$76,$B20,Coral!$T$57:$T$76)+SUMIF(Instrumento!$Q$57:$Q$76,$B20,Instrumento!$T$57:$T$76))</f>
        <v/>
      </c>
      <c r="L20" s="46"/>
      <c r="M20" s="46"/>
      <c r="N20" s="46"/>
      <c r="O20" s="46"/>
      <c r="P20" s="46"/>
      <c r="Q20" s="55"/>
      <c r="R20" s="46" t="str">
        <f>IF($B20="","",SUMIF(CantoFem!$Q$81:$Q$100,$B20,CantoFem!$T$81:$T$100)+SUMIF(Coral!$Q$81:$Q$100,$B20,Coral!$T$81:$T$100)+SUMIF(Instrumento!$Q$81:$Q$100,$B20,Instrumento!$T$81:$T$100))</f>
        <v/>
      </c>
      <c r="S20" s="46"/>
      <c r="T20" s="46"/>
      <c r="U20" s="46"/>
      <c r="V20" s="46"/>
      <c r="W20" s="46"/>
      <c r="X20" s="55"/>
      <c r="Y20" s="46" t="str">
        <f>IF($B20="","",SUMIF(CantoFem!$Q$105:$Q$124,$B20,CantoFem!$T$105:$T$124)+SUMIF(Coral!$Q$105:$Q$124,$B20,Coral!$T$105:$T$124)+SUMIF(Instrumento!$Q$105:$Q$124,$B20,Instrumento!$T$105:$T$124))</f>
        <v/>
      </c>
      <c r="Z20" s="57"/>
      <c r="AA20" s="57"/>
      <c r="AB20" s="57"/>
      <c r="AC20" s="46"/>
      <c r="AD20" s="46"/>
      <c r="AE20" s="39"/>
      <c r="AF20" s="40" t="str">
        <f t="shared" si="8"/>
        <v/>
      </c>
      <c r="AG20" s="40" t="str">
        <f t="shared" si="1"/>
        <v/>
      </c>
      <c r="AH20" s="40"/>
      <c r="AI20" s="47" t="str">
        <f t="shared" si="11"/>
        <v/>
      </c>
      <c r="AJ20" s="40" t="str">
        <f t="shared" si="9"/>
        <v/>
      </c>
      <c r="AK20" s="39">
        <v>14</v>
      </c>
      <c r="AL20" s="39"/>
      <c r="AM20" s="41" t="str">
        <f t="shared" si="2"/>
        <v/>
      </c>
      <c r="AN20" s="42" t="str">
        <f t="shared" si="10"/>
        <v/>
      </c>
      <c r="AO20" s="43" t="str">
        <f t="shared" si="3"/>
        <v/>
      </c>
      <c r="AP20" s="48" t="str">
        <f t="shared" si="4"/>
        <v/>
      </c>
    </row>
    <row r="21" spans="2:42" ht="24.75" customHeight="1" x14ac:dyDescent="0.25">
      <c r="B21" s="38"/>
      <c r="C21" s="46" t="str">
        <f>IF($B21="","",SUMIF(CantoFem!$Q$9:$Q$28,$B21,CantoFem!$T$9:$T$28)+SUMIF(Coral!$Q$9:$Q$28,$B21,Coral!$T$9:$T$28)+SUMIF(Instrumento!$Q$33:$Q$52,$B21,Instrumento!$T$9:$T$28))</f>
        <v/>
      </c>
      <c r="D21" s="46" t="str">
        <f>IF($B21="","",SUMIF(CantoFem!$Q$33:$Q$52,$B21,CantoFem!$T$33:$T$52)+SUMIF(Coral!$Q$33:$Q$52,$B21,Coral!$T$33:$T$52)+SUMIF(Instrumento!$Q$33:$Q$52,$B21,Instrumento!$T$33:$T$52))</f>
        <v/>
      </c>
      <c r="E21" s="46"/>
      <c r="F21" s="46"/>
      <c r="G21" s="46"/>
      <c r="H21" s="46"/>
      <c r="I21" s="46"/>
      <c r="J21" s="55"/>
      <c r="K21" s="46" t="str">
        <f>IF($B21="","",SUMIF(CantoFem!$Q$57:$Q$76,$B21,CantoFem!$T$57:$T$76)+SUMIF(Coral!$Q$57:$Q$76,$B21,Coral!$T$57:$T$76)+SUMIF(Instrumento!$Q$57:$Q$76,$B21,Instrumento!$T$57:$T$76))</f>
        <v/>
      </c>
      <c r="L21" s="46"/>
      <c r="M21" s="46"/>
      <c r="N21" s="46"/>
      <c r="O21" s="46"/>
      <c r="P21" s="46"/>
      <c r="Q21" s="55"/>
      <c r="R21" s="46" t="str">
        <f>IF($B21="","",SUMIF(CantoFem!$Q$81:$Q$100,$B21,CantoFem!$T$81:$T$100)+SUMIF(Coral!$Q$81:$Q$100,$B21,Coral!$T$81:$T$100)+SUMIF(Instrumento!$Q$81:$Q$100,$B21,Instrumento!$T$81:$T$100))</f>
        <v/>
      </c>
      <c r="S21" s="46"/>
      <c r="T21" s="46"/>
      <c r="U21" s="46"/>
      <c r="V21" s="46"/>
      <c r="W21" s="46"/>
      <c r="X21" s="55"/>
      <c r="Y21" s="46" t="str">
        <f>IF($B21="","",SUMIF(CantoFem!$Q$105:$Q$124,$B21,CantoFem!$T$105:$T$124)+SUMIF(Coral!$Q$105:$Q$124,$B21,Coral!$T$105:$T$124)+SUMIF(Instrumento!$Q$105:$Q$124,$B21,Instrumento!$T$105:$T$124))</f>
        <v/>
      </c>
      <c r="Z21" s="57"/>
      <c r="AA21" s="57"/>
      <c r="AB21" s="57"/>
      <c r="AC21" s="46"/>
      <c r="AD21" s="46"/>
      <c r="AE21" s="39"/>
      <c r="AF21" s="40" t="str">
        <f t="shared" si="8"/>
        <v/>
      </c>
      <c r="AG21" s="40" t="str">
        <f t="shared" si="1"/>
        <v/>
      </c>
      <c r="AH21" s="40"/>
      <c r="AI21" s="47" t="str">
        <f t="shared" si="11"/>
        <v/>
      </c>
      <c r="AJ21" s="40" t="str">
        <f t="shared" si="9"/>
        <v/>
      </c>
      <c r="AK21" s="39">
        <v>15</v>
      </c>
      <c r="AL21" s="39"/>
      <c r="AM21" s="41" t="str">
        <f t="shared" si="2"/>
        <v/>
      </c>
      <c r="AN21" s="42" t="str">
        <f t="shared" si="10"/>
        <v/>
      </c>
      <c r="AO21" s="43" t="str">
        <f t="shared" si="3"/>
        <v/>
      </c>
      <c r="AP21" s="48" t="str">
        <f t="shared" si="4"/>
        <v/>
      </c>
    </row>
    <row r="22" spans="2:42" ht="24.75" customHeight="1" x14ac:dyDescent="0.25">
      <c r="B22" s="38"/>
      <c r="C22" s="46" t="str">
        <f>IF($B22="","",SUMIF(CantoFem!$Q$9:$Q$28,$B22,CantoFem!$T$9:$T$28)+SUMIF(Coral!$Q$9:$Q$28,$B22,Coral!$T$9:$T$28)+SUMIF(Instrumento!$Q$33:$Q$52,$B22,Instrumento!$T$9:$T$28))</f>
        <v/>
      </c>
      <c r="D22" s="46" t="str">
        <f>IF($B22="","",SUMIF(CantoFem!$Q$33:$Q$52,$B22,CantoFem!$T$33:$T$52)+SUMIF(Coral!$Q$33:$Q$52,$B22,Coral!$T$33:$T$52)+SUMIF(Instrumento!$Q$33:$Q$52,$B22,Instrumento!$T$33:$T$52))</f>
        <v/>
      </c>
      <c r="E22" s="46"/>
      <c r="F22" s="46"/>
      <c r="G22" s="46"/>
      <c r="H22" s="46"/>
      <c r="I22" s="46"/>
      <c r="J22" s="55"/>
      <c r="K22" s="46" t="str">
        <f>IF($B22="","",SUMIF(CantoFem!$Q$57:$Q$76,$B22,CantoFem!$T$57:$T$76)+SUMIF(Coral!$Q$57:$Q$76,$B22,Coral!$T$57:$T$76)+SUMIF(Instrumento!$Q$57:$Q$76,$B22,Instrumento!$T$57:$T$76))</f>
        <v/>
      </c>
      <c r="L22" s="46"/>
      <c r="M22" s="46"/>
      <c r="N22" s="46"/>
      <c r="O22" s="46"/>
      <c r="P22" s="46"/>
      <c r="Q22" s="55"/>
      <c r="R22" s="46" t="str">
        <f>IF($B22="","",SUMIF(CantoFem!$Q$81:$Q$100,$B22,CantoFem!$T$81:$T$100)+SUMIF(Coral!$Q$81:$Q$100,$B22,Coral!$T$81:$T$100)+SUMIF(Instrumento!$Q$81:$Q$100,$B22,Instrumento!$T$81:$T$100))</f>
        <v/>
      </c>
      <c r="S22" s="46"/>
      <c r="T22" s="46"/>
      <c r="U22" s="46"/>
      <c r="V22" s="46"/>
      <c r="W22" s="46"/>
      <c r="X22" s="55"/>
      <c r="Y22" s="46" t="str">
        <f>IF($B22="","",SUMIF(CantoFem!$Q$105:$Q$124,$B22,CantoFem!$T$105:$T$124)+SUMIF(Coral!$Q$105:$Q$124,$B22,Coral!$T$105:$T$124)+SUMIF(Instrumento!$Q$105:$Q$124,$B22,Instrumento!$T$105:$T$124))</f>
        <v/>
      </c>
      <c r="Z22" s="57"/>
      <c r="AA22" s="57"/>
      <c r="AB22" s="57"/>
      <c r="AC22" s="46"/>
      <c r="AD22" s="46"/>
      <c r="AE22" s="39"/>
      <c r="AF22" s="40" t="str">
        <f t="shared" si="8"/>
        <v/>
      </c>
      <c r="AG22" s="40" t="str">
        <f t="shared" si="1"/>
        <v/>
      </c>
      <c r="AH22" s="40"/>
      <c r="AI22" s="47" t="str">
        <f t="shared" si="11"/>
        <v/>
      </c>
      <c r="AJ22" s="40" t="str">
        <f t="shared" si="9"/>
        <v/>
      </c>
      <c r="AK22" s="39">
        <v>16</v>
      </c>
      <c r="AL22" s="39"/>
      <c r="AM22" s="41" t="str">
        <f t="shared" si="2"/>
        <v/>
      </c>
      <c r="AN22" s="42" t="str">
        <f t="shared" si="10"/>
        <v/>
      </c>
      <c r="AO22" s="43" t="str">
        <f t="shared" si="3"/>
        <v/>
      </c>
      <c r="AP22" s="48" t="str">
        <f t="shared" si="4"/>
        <v/>
      </c>
    </row>
    <row r="23" spans="2:42" ht="24.75" customHeight="1" x14ac:dyDescent="0.25">
      <c r="B23" s="38"/>
      <c r="C23" s="46" t="str">
        <f>IF($B23="","",SUMIF(CantoFem!$Q$9:$Q$28,$B23,CantoFem!$T$9:$T$28)+SUMIF(Coral!$Q$9:$Q$28,$B23,Coral!$T$9:$T$28)+SUMIF(Instrumento!$Q$33:$Q$52,$B23,Instrumento!$T$9:$T$28))</f>
        <v/>
      </c>
      <c r="D23" s="46" t="str">
        <f>IF($B23="","",SUMIF(CantoFem!$Q$33:$Q$52,$B23,CantoFem!$T$33:$T$52)+SUMIF(Coral!$Q$33:$Q$52,$B23,Coral!$T$33:$T$52)+SUMIF(Instrumento!$Q$33:$Q$52,$B23,Instrumento!$T$33:$T$52))</f>
        <v/>
      </c>
      <c r="E23" s="46"/>
      <c r="F23" s="46"/>
      <c r="G23" s="46"/>
      <c r="H23" s="46"/>
      <c r="I23" s="46"/>
      <c r="J23" s="55"/>
      <c r="K23" s="46" t="str">
        <f>IF($B23="","",SUMIF(CantoFem!$Q$57:$Q$76,$B23,CantoFem!$T$57:$T$76)+SUMIF(Coral!$Q$57:$Q$76,$B23,Coral!$T$57:$T$76)+SUMIF(Instrumento!$Q$57:$Q$76,$B23,Instrumento!$T$57:$T$76))</f>
        <v/>
      </c>
      <c r="L23" s="46"/>
      <c r="M23" s="46"/>
      <c r="N23" s="46"/>
      <c r="O23" s="46"/>
      <c r="P23" s="46"/>
      <c r="Q23" s="55"/>
      <c r="R23" s="46" t="str">
        <f>IF($B23="","",SUMIF(CantoFem!$Q$81:$Q$100,$B23,CantoFem!$T$81:$T$100)+SUMIF(Coral!$Q$81:$Q$100,$B23,Coral!$T$81:$T$100)+SUMIF(Instrumento!$Q$81:$Q$100,$B23,Instrumento!$T$81:$T$100))</f>
        <v/>
      </c>
      <c r="S23" s="46"/>
      <c r="T23" s="46"/>
      <c r="U23" s="46"/>
      <c r="V23" s="46"/>
      <c r="W23" s="46"/>
      <c r="X23" s="55"/>
      <c r="Y23" s="46" t="str">
        <f>IF($B23="","",SUMIF(CantoFem!$Q$105:$Q$124,$B23,CantoFem!$T$105:$T$124)+SUMIF(Coral!$Q$105:$Q$124,$B23,Coral!$T$105:$T$124)+SUMIF(Instrumento!$Q$105:$Q$124,$B23,Instrumento!$T$105:$T$124))</f>
        <v/>
      </c>
      <c r="Z23" s="57"/>
      <c r="AA23" s="57"/>
      <c r="AB23" s="57"/>
      <c r="AC23" s="46"/>
      <c r="AD23" s="46"/>
      <c r="AE23" s="39"/>
      <c r="AF23" s="40" t="str">
        <f t="shared" si="8"/>
        <v/>
      </c>
      <c r="AG23" s="40" t="str">
        <f t="shared" si="1"/>
        <v/>
      </c>
      <c r="AH23" s="40"/>
      <c r="AI23" s="47" t="str">
        <f t="shared" si="11"/>
        <v/>
      </c>
      <c r="AJ23" s="40" t="str">
        <f t="shared" si="9"/>
        <v/>
      </c>
      <c r="AK23" s="39">
        <v>17</v>
      </c>
      <c r="AL23" s="39"/>
      <c r="AM23" s="41" t="str">
        <f t="shared" si="2"/>
        <v/>
      </c>
      <c r="AN23" s="42" t="str">
        <f t="shared" si="10"/>
        <v/>
      </c>
      <c r="AO23" s="43" t="str">
        <f t="shared" si="3"/>
        <v/>
      </c>
      <c r="AP23" s="48" t="str">
        <f t="shared" si="4"/>
        <v/>
      </c>
    </row>
    <row r="24" spans="2:42" ht="24.75" customHeight="1" x14ac:dyDescent="0.25">
      <c r="B24" s="38"/>
      <c r="C24" s="46" t="str">
        <f>IF($B24="","",SUMIF(CantoFem!$Q$9:$Q$28,$B24,CantoFem!$T$9:$T$28)+SUMIF(Coral!$Q$9:$Q$28,$B24,Coral!$T$9:$T$28)+SUMIF(Instrumento!$Q$33:$Q$52,$B24,Instrumento!$T$9:$T$28))</f>
        <v/>
      </c>
      <c r="D24" s="46" t="str">
        <f>IF($B24="","",SUMIF(CantoFem!$Q$33:$Q$52,$B24,CantoFem!$T$33:$T$52)+SUMIF(Coral!$Q$33:$Q$52,$B24,Coral!$T$33:$T$52)+SUMIF(Instrumento!$Q$33:$Q$52,$B24,Instrumento!$T$33:$T$52))</f>
        <v/>
      </c>
      <c r="E24" s="46"/>
      <c r="F24" s="46"/>
      <c r="G24" s="46"/>
      <c r="H24" s="46"/>
      <c r="I24" s="46"/>
      <c r="J24" s="55"/>
      <c r="K24" s="46" t="str">
        <f>IF($B24="","",SUMIF(CantoFem!$Q$57:$Q$76,$B24,CantoFem!$T$57:$T$76)+SUMIF(Coral!$Q$57:$Q$76,$B24,Coral!$T$57:$T$76)+SUMIF(Instrumento!$Q$57:$Q$76,$B24,Instrumento!$T$57:$T$76))</f>
        <v/>
      </c>
      <c r="L24" s="46"/>
      <c r="M24" s="46"/>
      <c r="N24" s="46"/>
      <c r="O24" s="46"/>
      <c r="P24" s="46"/>
      <c r="Q24" s="55"/>
      <c r="R24" s="46" t="str">
        <f>IF($B24="","",SUMIF(CantoFem!$Q$81:$Q$100,$B24,CantoFem!$T$81:$T$100)+SUMIF(Coral!$Q$81:$Q$100,$B24,Coral!$T$81:$T$100)+SUMIF(Instrumento!$Q$81:$Q$100,$B24,Instrumento!$T$81:$T$100))</f>
        <v/>
      </c>
      <c r="S24" s="46"/>
      <c r="T24" s="46"/>
      <c r="U24" s="46"/>
      <c r="V24" s="46"/>
      <c r="W24" s="46"/>
      <c r="X24" s="55"/>
      <c r="Y24" s="46" t="str">
        <f>IF($B24="","",SUMIF(CantoFem!$Q$105:$Q$124,$B24,CantoFem!$T$105:$T$124)+SUMIF(Coral!$Q$105:$Q$124,$B24,Coral!$T$105:$T$124)+SUMIF(Instrumento!$Q$105:$Q$124,$B24,Instrumento!$T$105:$T$124))</f>
        <v/>
      </c>
      <c r="Z24" s="57"/>
      <c r="AA24" s="57"/>
      <c r="AB24" s="57"/>
      <c r="AC24" s="46"/>
      <c r="AD24" s="46"/>
      <c r="AE24" s="39"/>
      <c r="AF24" s="40" t="str">
        <f t="shared" si="8"/>
        <v/>
      </c>
      <c r="AG24" s="40" t="str">
        <f t="shared" si="1"/>
        <v/>
      </c>
      <c r="AH24" s="40"/>
      <c r="AI24" s="47" t="str">
        <f t="shared" si="11"/>
        <v/>
      </c>
      <c r="AJ24" s="40" t="str">
        <f t="shared" si="9"/>
        <v/>
      </c>
      <c r="AK24" s="39">
        <v>18</v>
      </c>
      <c r="AL24" s="39"/>
      <c r="AM24" s="41" t="str">
        <f t="shared" si="2"/>
        <v/>
      </c>
      <c r="AN24" s="42" t="str">
        <f t="shared" si="10"/>
        <v/>
      </c>
      <c r="AO24" s="43" t="str">
        <f t="shared" si="3"/>
        <v/>
      </c>
      <c r="AP24" s="48" t="str">
        <f t="shared" si="4"/>
        <v/>
      </c>
    </row>
    <row r="25" spans="2:42" ht="24.75" customHeight="1" x14ac:dyDescent="0.25">
      <c r="B25" s="38"/>
      <c r="C25" s="46" t="str">
        <f>IF($B25="","",SUMIF(CantoFem!$Q$9:$Q$28,$B25,CantoFem!$T$9:$T$28)+SUMIF(Coral!$Q$9:$Q$28,$B25,Coral!$T$9:$T$28)+SUMIF(Instrumento!$Q$33:$Q$52,$B25,Instrumento!$T$9:$T$28))</f>
        <v/>
      </c>
      <c r="D25" s="46" t="str">
        <f>IF($B25="","",SUMIF(CantoFem!$Q$33:$Q$52,$B25,CantoFem!$T$33:$T$52)+SUMIF(Coral!$Q$33:$Q$52,$B25,Coral!$T$33:$T$52)+SUMIF(Instrumento!$Q$33:$Q$52,$B25,Instrumento!$T$33:$T$52))</f>
        <v/>
      </c>
      <c r="E25" s="46"/>
      <c r="F25" s="46"/>
      <c r="G25" s="46"/>
      <c r="H25" s="46"/>
      <c r="I25" s="46"/>
      <c r="J25" s="55"/>
      <c r="K25" s="46" t="str">
        <f>IF($B25="","",SUMIF(CantoFem!$Q$57:$Q$76,$B25,CantoFem!$T$57:$T$76)+SUMIF(Coral!$Q$57:$Q$76,$B25,Coral!$T$57:$T$76)+SUMIF(Instrumento!$Q$57:$Q$76,$B25,Instrumento!$T$57:$T$76))</f>
        <v/>
      </c>
      <c r="L25" s="46"/>
      <c r="M25" s="46"/>
      <c r="N25" s="46"/>
      <c r="O25" s="46"/>
      <c r="P25" s="46"/>
      <c r="Q25" s="55"/>
      <c r="R25" s="46" t="str">
        <f>IF($B25="","",SUMIF(CantoFem!$Q$81:$Q$100,$B25,CantoFem!$T$81:$T$100)+SUMIF(Coral!$Q$81:$Q$100,$B25,Coral!$T$81:$T$100)+SUMIF(Instrumento!$Q$81:$Q$100,$B25,Instrumento!$T$81:$T$100))</f>
        <v/>
      </c>
      <c r="S25" s="46"/>
      <c r="T25" s="46"/>
      <c r="U25" s="46"/>
      <c r="V25" s="46"/>
      <c r="W25" s="46"/>
      <c r="X25" s="55"/>
      <c r="Y25" s="46" t="str">
        <f>IF($B25="","",SUMIF(CantoFem!$Q$105:$Q$124,$B25,CantoFem!$T$105:$T$124)+SUMIF(Coral!$Q$105:$Q$124,$B25,Coral!$T$105:$T$124)+SUMIF(Instrumento!$Q$105:$Q$124,$B25,Instrumento!$T$105:$T$124))</f>
        <v/>
      </c>
      <c r="Z25" s="57"/>
      <c r="AA25" s="57"/>
      <c r="AB25" s="57"/>
      <c r="AC25" s="46"/>
      <c r="AD25" s="46"/>
      <c r="AE25" s="39"/>
      <c r="AF25" s="40" t="str">
        <f t="shared" si="8"/>
        <v/>
      </c>
      <c r="AG25" s="40" t="str">
        <f t="shared" si="1"/>
        <v/>
      </c>
      <c r="AH25" s="40"/>
      <c r="AI25" s="47" t="str">
        <f t="shared" si="11"/>
        <v/>
      </c>
      <c r="AJ25" s="40" t="str">
        <f t="shared" si="9"/>
        <v/>
      </c>
      <c r="AK25" s="39">
        <v>19</v>
      </c>
      <c r="AL25" s="39"/>
      <c r="AM25" s="41" t="str">
        <f t="shared" si="2"/>
        <v/>
      </c>
      <c r="AN25" s="42" t="str">
        <f t="shared" si="10"/>
        <v/>
      </c>
      <c r="AO25" s="43" t="str">
        <f t="shared" si="3"/>
        <v/>
      </c>
      <c r="AP25" s="48" t="str">
        <f t="shared" si="4"/>
        <v/>
      </c>
    </row>
    <row r="26" spans="2:42" ht="24.75" customHeight="1" x14ac:dyDescent="0.25">
      <c r="B26" s="38"/>
      <c r="C26" s="46" t="str">
        <f>IF($B26="","",SUMIF(CantoFem!$Q$9:$Q$28,$B26,CantoFem!$T$9:$T$28)+SUMIF(Coral!$Q$9:$Q$28,$B26,Coral!$T$9:$T$28)+SUMIF(Instrumento!$Q$33:$Q$52,$B26,Instrumento!$T$9:$T$28))</f>
        <v/>
      </c>
      <c r="D26" s="46" t="str">
        <f>IF($B26="","",SUMIF(CantoFem!$Q$33:$Q$52,$B26,CantoFem!$T$33:$T$52)+SUMIF(Coral!$Q$33:$Q$52,$B26,Coral!$T$33:$T$52)+SUMIF(Instrumento!$Q$33:$Q$52,$B26,Instrumento!$T$33:$T$52))</f>
        <v/>
      </c>
      <c r="E26" s="46"/>
      <c r="F26" s="46"/>
      <c r="G26" s="46"/>
      <c r="H26" s="46"/>
      <c r="I26" s="46"/>
      <c r="J26" s="55"/>
      <c r="K26" s="46" t="str">
        <f>IF($B26="","",SUMIF(CantoFem!$Q$57:$Q$76,$B26,CantoFem!$T$57:$T$76)+SUMIF(Coral!$Q$57:$Q$76,$B26,Coral!$T$57:$T$76)+SUMIF(Instrumento!$Q$57:$Q$76,$B26,Instrumento!$T$57:$T$76))</f>
        <v/>
      </c>
      <c r="L26" s="46"/>
      <c r="M26" s="46"/>
      <c r="N26" s="46"/>
      <c r="O26" s="46"/>
      <c r="P26" s="46"/>
      <c r="Q26" s="55"/>
      <c r="R26" s="46" t="str">
        <f>IF($B26="","",SUMIF(CantoFem!$Q$81:$Q$100,$B26,CantoFem!$T$81:$T$100)+SUMIF(Coral!$Q$81:$Q$100,$B26,Coral!$T$81:$T$100)+SUMIF(Instrumento!$Q$81:$Q$100,$B26,Instrumento!$T$81:$T$100))</f>
        <v/>
      </c>
      <c r="S26" s="46"/>
      <c r="T26" s="46"/>
      <c r="U26" s="46"/>
      <c r="V26" s="46"/>
      <c r="W26" s="46"/>
      <c r="X26" s="55"/>
      <c r="Y26" s="46" t="str">
        <f>IF($B26="","",SUMIF(CantoFem!$Q$105:$Q$124,$B26,CantoFem!$T$105:$T$124)+SUMIF(Coral!$Q$105:$Q$124,$B26,Coral!$T$105:$T$124)+SUMIF(Instrumento!$Q$105:$Q$124,$B26,Instrumento!$T$105:$T$124))</f>
        <v/>
      </c>
      <c r="Z26" s="57"/>
      <c r="AA26" s="57"/>
      <c r="AB26" s="57"/>
      <c r="AC26" s="46"/>
      <c r="AD26" s="46"/>
      <c r="AE26" s="39"/>
      <c r="AF26" s="40" t="str">
        <f t="shared" si="8"/>
        <v/>
      </c>
      <c r="AG26" s="40" t="str">
        <f t="shared" si="1"/>
        <v/>
      </c>
      <c r="AH26" s="40"/>
      <c r="AI26" s="47" t="str">
        <f t="shared" si="11"/>
        <v/>
      </c>
      <c r="AJ26" s="40" t="str">
        <f t="shared" si="9"/>
        <v/>
      </c>
      <c r="AK26" s="39">
        <v>20</v>
      </c>
      <c r="AL26" s="39"/>
      <c r="AM26" s="41" t="str">
        <f t="shared" si="2"/>
        <v/>
      </c>
      <c r="AN26" s="42" t="str">
        <f t="shared" si="10"/>
        <v/>
      </c>
      <c r="AO26" s="43" t="str">
        <f t="shared" si="3"/>
        <v/>
      </c>
      <c r="AP26" s="48" t="str">
        <f t="shared" si="4"/>
        <v/>
      </c>
    </row>
    <row r="27" spans="2:42" ht="24.75" customHeight="1" x14ac:dyDescent="0.25">
      <c r="B27" s="38"/>
      <c r="C27" s="46" t="str">
        <f>IF($B27="","",SUMIF(CantoFem!$Q$9:$Q$28,$B27,CantoFem!$T$9:$T$28)+SUMIF(Coral!$Q$9:$Q$28,$B27,Coral!$T$9:$T$28)+SUMIF(Instrumento!$Q$33:$Q$52,$B27,Instrumento!$T$9:$T$28))</f>
        <v/>
      </c>
      <c r="D27" s="46" t="str">
        <f>IF($B27="","",SUMIF(CantoFem!$Q$33:$Q$52,$B27,CantoFem!$T$33:$T$52)+SUMIF(Coral!$Q$33:$Q$52,$B27,Coral!$T$33:$T$52)+SUMIF(Instrumento!$Q$33:$Q$52,$B27,Instrumento!$T$33:$T$52))</f>
        <v/>
      </c>
      <c r="E27" s="46"/>
      <c r="F27" s="46"/>
      <c r="G27" s="46"/>
      <c r="H27" s="46"/>
      <c r="I27" s="46"/>
      <c r="J27" s="55"/>
      <c r="K27" s="46" t="str">
        <f>IF($B27="","",SUMIF(CantoFem!$Q$57:$Q$76,$B27,CantoFem!$T$57:$T$76)+SUMIF(Coral!$Q$57:$Q$76,$B27,Coral!$T$57:$T$76)+SUMIF(Instrumento!$Q$57:$Q$76,$B27,Instrumento!$T$57:$T$76))</f>
        <v/>
      </c>
      <c r="L27" s="46"/>
      <c r="M27" s="46"/>
      <c r="N27" s="46"/>
      <c r="O27" s="46"/>
      <c r="P27" s="46"/>
      <c r="Q27" s="55"/>
      <c r="R27" s="46" t="str">
        <f>IF($B27="","",SUMIF(CantoFem!$Q$81:$Q$100,$B27,CantoFem!$T$81:$T$100)+SUMIF(Coral!$Q$81:$Q$100,$B27,Coral!$T$81:$T$100)+SUMIF(Instrumento!$Q$81:$Q$100,$B27,Instrumento!$T$81:$T$100))</f>
        <v/>
      </c>
      <c r="S27" s="46"/>
      <c r="T27" s="46"/>
      <c r="U27" s="46"/>
      <c r="V27" s="46"/>
      <c r="W27" s="46"/>
      <c r="X27" s="55"/>
      <c r="Y27" s="46" t="str">
        <f>IF($B27="","",SUMIF(CantoFem!$Q$105:$Q$124,$B27,CantoFem!$T$105:$T$124)+SUMIF(Coral!$Q$105:$Q$124,$B27,Coral!$T$105:$T$124)+SUMIF(Instrumento!$Q$105:$Q$124,$B27,Instrumento!$T$105:$T$124))</f>
        <v/>
      </c>
      <c r="Z27" s="57"/>
      <c r="AA27" s="57"/>
      <c r="AB27" s="57"/>
      <c r="AC27" s="46"/>
      <c r="AD27" s="46"/>
      <c r="AE27" s="39"/>
      <c r="AF27" s="40" t="str">
        <f t="shared" si="8"/>
        <v/>
      </c>
      <c r="AG27" s="40" t="str">
        <f t="shared" si="1"/>
        <v/>
      </c>
      <c r="AH27" s="40"/>
      <c r="AI27" s="47" t="str">
        <f t="shared" si="11"/>
        <v/>
      </c>
      <c r="AJ27" s="40" t="str">
        <f t="shared" si="9"/>
        <v/>
      </c>
      <c r="AK27" s="39">
        <v>21</v>
      </c>
      <c r="AL27" s="39"/>
      <c r="AM27" s="41" t="str">
        <f t="shared" si="2"/>
        <v/>
      </c>
      <c r="AN27" s="42" t="str">
        <f t="shared" si="10"/>
        <v/>
      </c>
      <c r="AO27" s="43" t="str">
        <f t="shared" si="3"/>
        <v/>
      </c>
      <c r="AP27" s="48" t="str">
        <f t="shared" si="4"/>
        <v/>
      </c>
    </row>
    <row r="28" spans="2:42" ht="24.75" customHeight="1" x14ac:dyDescent="0.25">
      <c r="B28" s="38"/>
      <c r="C28" s="46" t="str">
        <f>IF($B28="","",SUMIF(CantoFem!$Q$9:$Q$28,$B28,CantoFem!$T$9:$T$28)+SUMIF(Coral!$Q$9:$Q$28,$B28,Coral!$T$9:$T$28)+SUMIF(Instrumento!$Q$33:$Q$52,$B28,Instrumento!$T$9:$T$28))</f>
        <v/>
      </c>
      <c r="D28" s="46" t="str">
        <f>IF($B28="","",SUMIF(CantoFem!$Q$33:$Q$52,$B28,CantoFem!$T$33:$T$52)+SUMIF(Coral!$Q$33:$Q$52,$B28,Coral!$T$33:$T$52)+SUMIF(Instrumento!$Q$33:$Q$52,$B28,Instrumento!$T$33:$T$52))</f>
        <v/>
      </c>
      <c r="E28" s="46"/>
      <c r="F28" s="46"/>
      <c r="G28" s="46"/>
      <c r="H28" s="46"/>
      <c r="I28" s="46"/>
      <c r="J28" s="55"/>
      <c r="K28" s="46" t="str">
        <f>IF($B28="","",SUMIF(CantoFem!$Q$57:$Q$76,$B28,CantoFem!$T$57:$T$76)+SUMIF(Coral!$Q$57:$Q$76,$B28,Coral!$T$57:$T$76)+SUMIF(Instrumento!$Q$57:$Q$76,$B28,Instrumento!$T$57:$T$76))</f>
        <v/>
      </c>
      <c r="L28" s="46"/>
      <c r="M28" s="46"/>
      <c r="N28" s="46"/>
      <c r="O28" s="46"/>
      <c r="P28" s="46"/>
      <c r="Q28" s="55"/>
      <c r="R28" s="46" t="str">
        <f>IF($B28="","",SUMIF(CantoFem!$Q$81:$Q$100,$B28,CantoFem!$T$81:$T$100)+SUMIF(Coral!$Q$81:$Q$100,$B28,Coral!$T$81:$T$100)+SUMIF(Instrumento!$Q$81:$Q$100,$B28,Instrumento!$T$81:$T$100))</f>
        <v/>
      </c>
      <c r="S28" s="46"/>
      <c r="T28" s="46"/>
      <c r="U28" s="46"/>
      <c r="V28" s="46"/>
      <c r="W28" s="46"/>
      <c r="X28" s="55"/>
      <c r="Y28" s="46" t="str">
        <f>IF($B28="","",SUMIF(CantoFem!$Q$105:$Q$124,$B28,CantoFem!$T$105:$T$124)+SUMIF(Coral!$Q$105:$Q$124,$B28,Coral!$T$105:$T$124)+SUMIF(Instrumento!$Q$105:$Q$124,$B28,Instrumento!$T$105:$T$124))</f>
        <v/>
      </c>
      <c r="Z28" s="57"/>
      <c r="AA28" s="57"/>
      <c r="AB28" s="57"/>
      <c r="AC28" s="46"/>
      <c r="AD28" s="46"/>
      <c r="AE28" s="39"/>
      <c r="AF28" s="40" t="str">
        <f t="shared" si="8"/>
        <v/>
      </c>
      <c r="AG28" s="40" t="str">
        <f t="shared" si="1"/>
        <v/>
      </c>
      <c r="AH28" s="40"/>
      <c r="AI28" s="47" t="str">
        <f t="shared" si="11"/>
        <v/>
      </c>
      <c r="AJ28" s="40" t="str">
        <f t="shared" si="9"/>
        <v/>
      </c>
      <c r="AK28" s="39">
        <v>22</v>
      </c>
      <c r="AL28" s="39"/>
      <c r="AM28" s="41" t="str">
        <f t="shared" si="2"/>
        <v/>
      </c>
      <c r="AN28" s="42" t="str">
        <f t="shared" si="10"/>
        <v/>
      </c>
      <c r="AO28" s="43" t="str">
        <f t="shared" si="3"/>
        <v/>
      </c>
      <c r="AP28" s="48" t="str">
        <f t="shared" si="4"/>
        <v/>
      </c>
    </row>
    <row r="29" spans="2:42" ht="24.75" customHeight="1" x14ac:dyDescent="0.25">
      <c r="B29" s="38"/>
      <c r="C29" s="46" t="str">
        <f>IF($B29="","",SUMIF(CantoFem!$Q$9:$Q$28,$B29,CantoFem!$T$9:$T$28)+SUMIF(Coral!$Q$9:$Q$28,$B29,Coral!$T$9:$T$28)+SUMIF(Instrumento!$Q$33:$Q$52,$B29,Instrumento!$T$9:$T$28))</f>
        <v/>
      </c>
      <c r="D29" s="46" t="str">
        <f>IF($B29="","",SUMIF(CantoFem!$Q$33:$Q$52,$B29,CantoFem!$T$33:$T$52)+SUMIF(Coral!$Q$33:$Q$52,$B29,Coral!$T$33:$T$52)+SUMIF(Instrumento!$Q$33:$Q$52,$B29,Instrumento!$T$33:$T$52))</f>
        <v/>
      </c>
      <c r="E29" s="46"/>
      <c r="F29" s="46"/>
      <c r="G29" s="46"/>
      <c r="H29" s="46"/>
      <c r="I29" s="46"/>
      <c r="J29" s="55"/>
      <c r="K29" s="46" t="str">
        <f>IF($B29="","",SUMIF(CantoFem!$Q$57:$Q$76,$B29,CantoFem!$T$57:$T$76)+SUMIF(Coral!$Q$57:$Q$76,$B29,Coral!$T$57:$T$76)+SUMIF(Instrumento!$Q$57:$Q$76,$B29,Instrumento!$T$57:$T$76))</f>
        <v/>
      </c>
      <c r="L29" s="46"/>
      <c r="M29" s="46"/>
      <c r="N29" s="46"/>
      <c r="O29" s="46"/>
      <c r="P29" s="46"/>
      <c r="Q29" s="55"/>
      <c r="R29" s="46" t="str">
        <f>IF($B29="","",SUMIF(CantoFem!$Q$81:$Q$100,$B29,CantoFem!$T$81:$T$100)+SUMIF(Coral!$Q$81:$Q$100,$B29,Coral!$T$81:$T$100)+SUMIF(Instrumento!$Q$81:$Q$100,$B29,Instrumento!$T$81:$T$100))</f>
        <v/>
      </c>
      <c r="S29" s="46"/>
      <c r="T29" s="46"/>
      <c r="U29" s="46"/>
      <c r="V29" s="46"/>
      <c r="W29" s="46"/>
      <c r="X29" s="55"/>
      <c r="Y29" s="46" t="str">
        <f>IF($B29="","",SUMIF(CantoFem!$Q$105:$Q$124,$B29,CantoFem!$T$105:$T$124)+SUMIF(Coral!$Q$105:$Q$124,$B29,Coral!$T$105:$T$124)+SUMIF(Instrumento!$Q$105:$Q$124,$B29,Instrumento!$T$105:$T$124))</f>
        <v/>
      </c>
      <c r="Z29" s="57"/>
      <c r="AA29" s="57"/>
      <c r="AB29" s="57"/>
      <c r="AC29" s="46"/>
      <c r="AD29" s="46"/>
      <c r="AE29" s="39"/>
      <c r="AF29" s="40" t="str">
        <f t="shared" si="8"/>
        <v/>
      </c>
      <c r="AG29" s="40" t="str">
        <f t="shared" si="1"/>
        <v/>
      </c>
      <c r="AH29" s="40"/>
      <c r="AI29" s="47" t="str">
        <f t="shared" si="11"/>
        <v/>
      </c>
      <c r="AJ29" s="40" t="str">
        <f t="shared" si="9"/>
        <v/>
      </c>
      <c r="AK29" s="39">
        <v>23</v>
      </c>
      <c r="AL29" s="39"/>
      <c r="AM29" s="41" t="str">
        <f t="shared" si="2"/>
        <v/>
      </c>
      <c r="AN29" s="42" t="str">
        <f t="shared" si="10"/>
        <v/>
      </c>
      <c r="AO29" s="43" t="str">
        <f t="shared" si="3"/>
        <v/>
      </c>
      <c r="AP29" s="48" t="str">
        <f t="shared" si="4"/>
        <v/>
      </c>
    </row>
    <row r="30" spans="2:42" ht="24.75" customHeight="1" x14ac:dyDescent="0.25">
      <c r="B30" s="38"/>
      <c r="C30" s="46" t="str">
        <f>IF($B30="","",SUMIF(CantoFem!$Q$9:$Q$28,$B30,CantoFem!$T$9:$T$28)+SUMIF(Coral!$Q$9:$Q$28,$B30,Coral!$T$9:$T$28)+SUMIF(Instrumento!$Q$33:$Q$52,$B30,Instrumento!$T$9:$T$28))</f>
        <v/>
      </c>
      <c r="D30" s="46" t="str">
        <f>IF($B30="","",SUMIF(CantoFem!$Q$33:$Q$52,$B30,CantoFem!$T$33:$T$52)+SUMIF(Coral!$Q$33:$Q$52,$B30,Coral!$T$33:$T$52)+SUMIF(Instrumento!$Q$33:$Q$52,$B30,Instrumento!$T$33:$T$52))</f>
        <v/>
      </c>
      <c r="E30" s="46"/>
      <c r="F30" s="46"/>
      <c r="G30" s="46"/>
      <c r="H30" s="46"/>
      <c r="I30" s="46"/>
      <c r="J30" s="55"/>
      <c r="K30" s="46" t="str">
        <f>IF($B30="","",SUMIF(CantoFem!$Q$57:$Q$76,$B30,CantoFem!$T$57:$T$76)+SUMIF(Coral!$Q$57:$Q$76,$B30,Coral!$T$57:$T$76)+SUMIF(Instrumento!$Q$57:$Q$76,$B30,Instrumento!$T$57:$T$76))</f>
        <v/>
      </c>
      <c r="L30" s="46"/>
      <c r="M30" s="46"/>
      <c r="N30" s="46"/>
      <c r="O30" s="46"/>
      <c r="P30" s="46"/>
      <c r="Q30" s="55"/>
      <c r="R30" s="46" t="str">
        <f>IF($B30="","",SUMIF(CantoFem!$Q$81:$Q$100,$B30,CantoFem!$T$81:$T$100)+SUMIF(Coral!$Q$81:$Q$100,$B30,Coral!$T$81:$T$100)+SUMIF(Instrumento!$Q$81:$Q$100,$B30,Instrumento!$T$81:$T$100))</f>
        <v/>
      </c>
      <c r="S30" s="46"/>
      <c r="T30" s="46"/>
      <c r="U30" s="46"/>
      <c r="V30" s="46"/>
      <c r="W30" s="46"/>
      <c r="X30" s="55"/>
      <c r="Y30" s="46" t="str">
        <f>IF($B30="","",SUMIF(CantoFem!$Q$105:$Q$124,$B30,CantoFem!$T$105:$T$124)+SUMIF(Coral!$Q$105:$Q$124,$B30,Coral!$T$105:$T$124)+SUMIF(Instrumento!$Q$105:$Q$124,$B30,Instrumento!$T$105:$T$124))</f>
        <v/>
      </c>
      <c r="Z30" s="57"/>
      <c r="AA30" s="57"/>
      <c r="AB30" s="57"/>
      <c r="AC30" s="46"/>
      <c r="AD30" s="46"/>
      <c r="AE30" s="39"/>
      <c r="AF30" s="40" t="str">
        <f t="shared" si="8"/>
        <v/>
      </c>
      <c r="AG30" s="40" t="str">
        <f t="shared" si="1"/>
        <v/>
      </c>
      <c r="AH30" s="40"/>
      <c r="AI30" s="47" t="str">
        <f t="shared" si="11"/>
        <v/>
      </c>
      <c r="AJ30" s="40" t="str">
        <f t="shared" si="9"/>
        <v/>
      </c>
      <c r="AK30" s="39">
        <v>24</v>
      </c>
      <c r="AL30" s="39"/>
      <c r="AM30" s="41" t="str">
        <f t="shared" si="2"/>
        <v/>
      </c>
      <c r="AN30" s="42" t="str">
        <f t="shared" si="10"/>
        <v/>
      </c>
      <c r="AO30" s="43" t="str">
        <f t="shared" si="3"/>
        <v/>
      </c>
      <c r="AP30" s="48" t="str">
        <f t="shared" si="4"/>
        <v/>
      </c>
    </row>
    <row r="31" spans="2:42" ht="24.75" customHeight="1" x14ac:dyDescent="0.25">
      <c r="B31" s="38"/>
      <c r="C31" s="46" t="str">
        <f>IF($B31="","",SUMIF(CantoFem!$Q$9:$Q$28,$B31,CantoFem!$T$9:$T$28)+SUMIF(Coral!$Q$9:$Q$28,$B31,Coral!$T$9:$T$28)+SUMIF(Instrumento!$Q$33:$Q$52,$B31,Instrumento!$T$9:$T$28))</f>
        <v/>
      </c>
      <c r="D31" s="46" t="str">
        <f>IF($B31="","",SUMIF(CantoFem!$Q$33:$Q$52,$B31,CantoFem!$T$33:$T$52)+SUMIF(Coral!$Q$33:$Q$52,$B31,Coral!$T$33:$T$52)+SUMIF(Instrumento!$Q$33:$Q$52,$B31,Instrumento!$T$33:$T$52))</f>
        <v/>
      </c>
      <c r="E31" s="46"/>
      <c r="F31" s="46"/>
      <c r="G31" s="46"/>
      <c r="H31" s="46"/>
      <c r="I31" s="46"/>
      <c r="J31" s="55"/>
      <c r="K31" s="46" t="str">
        <f>IF($B31="","",SUMIF(CantoFem!$Q$57:$Q$76,$B31,CantoFem!$T$57:$T$76)+SUMIF(Coral!$Q$57:$Q$76,$B31,Coral!$T$57:$T$76)+SUMIF(Instrumento!$Q$57:$Q$76,$B31,Instrumento!$T$57:$T$76))</f>
        <v/>
      </c>
      <c r="L31" s="46"/>
      <c r="M31" s="46"/>
      <c r="N31" s="46"/>
      <c r="O31" s="46"/>
      <c r="P31" s="46"/>
      <c r="Q31" s="55"/>
      <c r="R31" s="46" t="str">
        <f>IF($B31="","",SUMIF(CantoFem!$Q$81:$Q$100,$B31,CantoFem!$T$81:$T$100)+SUMIF(Coral!$Q$81:$Q$100,$B31,Coral!$T$81:$T$100)+SUMIF(Instrumento!$Q$81:$Q$100,$B31,Instrumento!$T$81:$T$100))</f>
        <v/>
      </c>
      <c r="S31" s="46"/>
      <c r="T31" s="46"/>
      <c r="U31" s="46"/>
      <c r="V31" s="46"/>
      <c r="W31" s="46"/>
      <c r="X31" s="55"/>
      <c r="Y31" s="46" t="str">
        <f>IF($B31="","",SUMIF(CantoFem!$Q$105:$Q$124,$B31,CantoFem!$T$105:$T$124)+SUMIF(Coral!$Q$105:$Q$124,$B31,Coral!$T$105:$T$124)+SUMIF(Instrumento!$Q$105:$Q$124,$B31,Instrumento!$T$105:$T$124))</f>
        <v/>
      </c>
      <c r="Z31" s="57"/>
      <c r="AA31" s="57"/>
      <c r="AB31" s="57"/>
      <c r="AC31" s="46"/>
      <c r="AD31" s="46"/>
      <c r="AE31" s="39"/>
      <c r="AF31" s="40" t="str">
        <f t="shared" si="8"/>
        <v/>
      </c>
      <c r="AG31" s="40" t="str">
        <f t="shared" si="1"/>
        <v/>
      </c>
      <c r="AH31" s="40"/>
      <c r="AI31" s="47" t="str">
        <f t="shared" si="11"/>
        <v/>
      </c>
      <c r="AJ31" s="40" t="str">
        <f t="shared" si="9"/>
        <v/>
      </c>
      <c r="AK31" s="39">
        <v>25</v>
      </c>
      <c r="AL31" s="39"/>
      <c r="AM31" s="41" t="str">
        <f t="shared" si="2"/>
        <v/>
      </c>
      <c r="AN31" s="42" t="str">
        <f t="shared" si="10"/>
        <v/>
      </c>
      <c r="AO31" s="43" t="str">
        <f t="shared" si="3"/>
        <v/>
      </c>
      <c r="AP31" s="48" t="str">
        <f t="shared" si="4"/>
        <v/>
      </c>
    </row>
    <row r="32" spans="2:42" ht="24.75" customHeight="1" x14ac:dyDescent="0.25">
      <c r="B32" s="38"/>
      <c r="C32" s="46" t="str">
        <f>IF($B32="","",SUMIF(CantoFem!$Q$9:$Q$28,$B32,CantoFem!$T$9:$T$28)+SUMIF(Coral!$Q$9:$Q$28,$B32,Coral!$T$9:$T$28)+SUMIF(Instrumento!$Q$33:$Q$52,$B32,Instrumento!$T$9:$T$28))</f>
        <v/>
      </c>
      <c r="D32" s="46" t="str">
        <f>IF($B32="","",SUMIF(CantoFem!$Q$33:$Q$52,$B32,CantoFem!$T$33:$T$52)+SUMIF(Coral!$Q$33:$Q$52,$B32,Coral!$T$33:$T$52)+SUMIF(Instrumento!$Q$33:$Q$52,$B32,Instrumento!$T$33:$T$52))</f>
        <v/>
      </c>
      <c r="E32" s="46"/>
      <c r="F32" s="46"/>
      <c r="G32" s="46"/>
      <c r="H32" s="46"/>
      <c r="I32" s="46"/>
      <c r="J32" s="55"/>
      <c r="K32" s="46" t="str">
        <f>IF($B32="","",SUMIF(CantoFem!$Q$57:$Q$76,$B32,CantoFem!$T$57:$T$76)+SUMIF(Coral!$Q$57:$Q$76,$B32,Coral!$T$57:$T$76)+SUMIF(Instrumento!$Q$57:$Q$76,$B32,Instrumento!$T$57:$T$76))</f>
        <v/>
      </c>
      <c r="L32" s="46"/>
      <c r="M32" s="46"/>
      <c r="N32" s="46"/>
      <c r="O32" s="46"/>
      <c r="P32" s="46"/>
      <c r="Q32" s="55"/>
      <c r="R32" s="46" t="str">
        <f>IF($B32="","",SUMIF(CantoFem!$Q$81:$Q$100,$B32,CantoFem!$T$81:$T$100)+SUMIF(Coral!$Q$81:$Q$100,$B32,Coral!$T$81:$T$100)+SUMIF(Instrumento!$Q$81:$Q$100,$B32,Instrumento!$T$81:$T$100))</f>
        <v/>
      </c>
      <c r="S32" s="46"/>
      <c r="T32" s="46"/>
      <c r="U32" s="46"/>
      <c r="V32" s="46"/>
      <c r="W32" s="46"/>
      <c r="X32" s="55"/>
      <c r="Y32" s="46" t="str">
        <f>IF($B32="","",SUMIF(CantoFem!$Q$105:$Q$124,$B32,CantoFem!$T$105:$T$124)+SUMIF(Coral!$Q$105:$Q$124,$B32,Coral!$T$105:$T$124)+SUMIF(Instrumento!$Q$105:$Q$124,$B32,Instrumento!$T$105:$T$124))</f>
        <v/>
      </c>
      <c r="Z32" s="57"/>
      <c r="AA32" s="57"/>
      <c r="AB32" s="57"/>
      <c r="AC32" s="46"/>
      <c r="AD32" s="46"/>
      <c r="AE32" s="39"/>
      <c r="AF32" s="40" t="str">
        <f t="shared" si="8"/>
        <v/>
      </c>
      <c r="AG32" s="40" t="str">
        <f t="shared" si="1"/>
        <v/>
      </c>
      <c r="AH32" s="40"/>
      <c r="AI32" s="47" t="str">
        <f t="shared" si="11"/>
        <v/>
      </c>
      <c r="AJ32" s="40" t="str">
        <f t="shared" si="9"/>
        <v/>
      </c>
      <c r="AK32" s="39">
        <v>26</v>
      </c>
      <c r="AL32" s="39"/>
      <c r="AM32" s="41" t="str">
        <f t="shared" si="2"/>
        <v/>
      </c>
      <c r="AN32" s="42" t="str">
        <f t="shared" si="10"/>
        <v/>
      </c>
      <c r="AO32" s="43" t="str">
        <f t="shared" si="3"/>
        <v/>
      </c>
      <c r="AP32" s="48" t="str">
        <f t="shared" si="4"/>
        <v/>
      </c>
    </row>
    <row r="33" spans="2:42" ht="24.75" customHeight="1" x14ac:dyDescent="0.25">
      <c r="B33" s="38"/>
      <c r="C33" s="46" t="str">
        <f>IF($B33="","",SUMIF(CantoFem!$Q$9:$Q$28,$B33,CantoFem!$T$9:$T$28)+SUMIF(Coral!$Q$9:$Q$28,$B33,Coral!$T$9:$T$28)+SUMIF(Instrumento!$Q$33:$Q$52,$B33,Instrumento!$T$9:$T$28))</f>
        <v/>
      </c>
      <c r="D33" s="46" t="str">
        <f>IF($B33="","",SUMIF(CantoFem!$Q$33:$Q$52,$B33,CantoFem!$T$33:$T$52)+SUMIF(Coral!$Q$33:$Q$52,$B33,Coral!$T$33:$T$52)+SUMIF(Instrumento!$Q$33:$Q$52,$B33,Instrumento!$T$33:$T$52))</f>
        <v/>
      </c>
      <c r="E33" s="46"/>
      <c r="F33" s="46"/>
      <c r="G33" s="46"/>
      <c r="H33" s="46"/>
      <c r="I33" s="46"/>
      <c r="J33" s="55"/>
      <c r="K33" s="46" t="str">
        <f>IF($B33="","",SUMIF(CantoFem!$Q$57:$Q$76,$B33,CantoFem!$T$57:$T$76)+SUMIF(Coral!$Q$57:$Q$76,$B33,Coral!$T$57:$T$76)+SUMIF(Instrumento!$Q$57:$Q$76,$B33,Instrumento!$T$57:$T$76))</f>
        <v/>
      </c>
      <c r="L33" s="46"/>
      <c r="M33" s="46"/>
      <c r="N33" s="46"/>
      <c r="O33" s="46"/>
      <c r="P33" s="46"/>
      <c r="Q33" s="55"/>
      <c r="R33" s="46" t="str">
        <f>IF($B33="","",SUMIF(CantoFem!$Q$81:$Q$100,$B33,CantoFem!$T$81:$T$100)+SUMIF(Coral!$Q$81:$Q$100,$B33,Coral!$T$81:$T$100)+SUMIF(Instrumento!$Q$81:$Q$100,$B33,Instrumento!$T$81:$T$100))</f>
        <v/>
      </c>
      <c r="S33" s="46"/>
      <c r="T33" s="46"/>
      <c r="U33" s="46"/>
      <c r="V33" s="46"/>
      <c r="W33" s="46"/>
      <c r="X33" s="55"/>
      <c r="Y33" s="46" t="str">
        <f>IF($B33="","",SUMIF(CantoFem!$Q$105:$Q$124,$B33,CantoFem!$T$105:$T$124)+SUMIF(Coral!$Q$105:$Q$124,$B33,Coral!$T$105:$T$124)+SUMIF(Instrumento!$Q$105:$Q$124,$B33,Instrumento!$T$105:$T$124))</f>
        <v/>
      </c>
      <c r="Z33" s="57"/>
      <c r="AA33" s="57"/>
      <c r="AB33" s="57"/>
      <c r="AC33" s="46"/>
      <c r="AD33" s="46"/>
      <c r="AE33" s="39"/>
      <c r="AF33" s="40" t="str">
        <f t="shared" si="8"/>
        <v/>
      </c>
      <c r="AG33" s="40" t="str">
        <f t="shared" si="1"/>
        <v/>
      </c>
      <c r="AH33" s="40"/>
      <c r="AI33" s="47" t="str">
        <f t="shared" si="11"/>
        <v/>
      </c>
      <c r="AJ33" s="40" t="str">
        <f t="shared" si="9"/>
        <v/>
      </c>
      <c r="AK33" s="39">
        <v>27</v>
      </c>
      <c r="AL33" s="39"/>
      <c r="AM33" s="41" t="str">
        <f t="shared" si="2"/>
        <v/>
      </c>
      <c r="AN33" s="42" t="str">
        <f t="shared" si="10"/>
        <v/>
      </c>
      <c r="AO33" s="43" t="str">
        <f t="shared" si="3"/>
        <v/>
      </c>
      <c r="AP33" s="48" t="str">
        <f t="shared" si="4"/>
        <v/>
      </c>
    </row>
    <row r="34" spans="2:42" ht="24.75" customHeight="1" x14ac:dyDescent="0.25">
      <c r="B34" s="38"/>
      <c r="C34" s="46" t="str">
        <f>IF($B34="","",SUMIF(CantoFem!$Q$9:$Q$28,$B34,CantoFem!$T$9:$T$28)+SUMIF(Coral!$Q$9:$Q$28,$B34,Coral!$T$9:$T$28)+SUMIF(Instrumento!$Q$33:$Q$52,$B34,Instrumento!$T$9:$T$28))</f>
        <v/>
      </c>
      <c r="D34" s="46" t="str">
        <f>IF($B34="","",SUMIF(CantoFem!$Q$33:$Q$52,$B34,CantoFem!$T$33:$T$52)+SUMIF(Coral!$Q$33:$Q$52,$B34,Coral!$T$33:$T$52)+SUMIF(Instrumento!$Q$33:$Q$52,$B34,Instrumento!$T$33:$T$52))</f>
        <v/>
      </c>
      <c r="E34" s="46"/>
      <c r="F34" s="46"/>
      <c r="G34" s="46"/>
      <c r="H34" s="46"/>
      <c r="I34" s="46"/>
      <c r="J34" s="55"/>
      <c r="K34" s="46" t="str">
        <f>IF($B34="","",SUMIF(CantoFem!$Q$57:$Q$76,$B34,CantoFem!$T$57:$T$76)+SUMIF(Coral!$Q$57:$Q$76,$B34,Coral!$T$57:$T$76)+SUMIF(Instrumento!$Q$57:$Q$76,$B34,Instrumento!$T$57:$T$76))</f>
        <v/>
      </c>
      <c r="L34" s="46"/>
      <c r="M34" s="46"/>
      <c r="N34" s="46"/>
      <c r="O34" s="46"/>
      <c r="P34" s="46"/>
      <c r="Q34" s="55"/>
      <c r="R34" s="46" t="str">
        <f>IF($B34="","",SUMIF(CantoFem!$Q$81:$Q$100,$B34,CantoFem!$T$81:$T$100)+SUMIF(Coral!$Q$81:$Q$100,$B34,Coral!$T$81:$T$100)+SUMIF(Instrumento!$Q$81:$Q$100,$B34,Instrumento!$T$81:$T$100))</f>
        <v/>
      </c>
      <c r="S34" s="46"/>
      <c r="T34" s="46"/>
      <c r="U34" s="46"/>
      <c r="V34" s="46"/>
      <c r="W34" s="46"/>
      <c r="X34" s="55"/>
      <c r="Y34" s="46" t="str">
        <f>IF($B34="","",SUMIF(CantoFem!$Q$105:$Q$124,$B34,CantoFem!$T$105:$T$124)+SUMIF(Coral!$Q$105:$Q$124,$B34,Coral!$T$105:$T$124)+SUMIF(Instrumento!$Q$105:$Q$124,$B34,Instrumento!$T$105:$T$124))</f>
        <v/>
      </c>
      <c r="Z34" s="57"/>
      <c r="AA34" s="57"/>
      <c r="AB34" s="57"/>
      <c r="AC34" s="46"/>
      <c r="AD34" s="46"/>
      <c r="AE34" s="39"/>
      <c r="AF34" s="40" t="str">
        <f t="shared" si="8"/>
        <v/>
      </c>
      <c r="AG34" s="40" t="str">
        <f t="shared" si="1"/>
        <v/>
      </c>
      <c r="AH34" s="40"/>
      <c r="AI34" s="47" t="str">
        <f t="shared" si="11"/>
        <v/>
      </c>
      <c r="AJ34" s="40" t="str">
        <f t="shared" si="9"/>
        <v/>
      </c>
      <c r="AK34" s="39">
        <v>28</v>
      </c>
      <c r="AL34" s="39"/>
      <c r="AM34" s="41" t="str">
        <f t="shared" si="2"/>
        <v/>
      </c>
      <c r="AN34" s="42" t="str">
        <f t="shared" si="10"/>
        <v/>
      </c>
      <c r="AO34" s="43" t="str">
        <f t="shared" si="3"/>
        <v/>
      </c>
      <c r="AP34" s="48" t="str">
        <f t="shared" si="4"/>
        <v/>
      </c>
    </row>
    <row r="35" spans="2:42" ht="24.75" customHeight="1" x14ac:dyDescent="0.25">
      <c r="B35" s="38"/>
      <c r="C35" s="46" t="str">
        <f>IF($B35="","",SUMIF(CantoFem!$Q$9:$Q$28,$B35,CantoFem!$T$9:$T$28)+SUMIF(Coral!$Q$9:$Q$28,$B35,Coral!$T$9:$T$28)+SUMIF(Instrumento!$Q$33:$Q$52,$B35,Instrumento!$T$9:$T$28))</f>
        <v/>
      </c>
      <c r="D35" s="46" t="str">
        <f>IF($B35="","",SUMIF(CantoFem!$Q$33:$Q$52,$B35,CantoFem!$T$33:$T$52)+SUMIF(Coral!$Q$33:$Q$52,$B35,Coral!$T$33:$T$52)+SUMIF(Instrumento!$Q$33:$Q$52,$B35,Instrumento!$T$33:$T$52))</f>
        <v/>
      </c>
      <c r="E35" s="46"/>
      <c r="F35" s="46"/>
      <c r="G35" s="46"/>
      <c r="H35" s="46"/>
      <c r="I35" s="46"/>
      <c r="J35" s="55"/>
      <c r="K35" s="46" t="str">
        <f>IF($B35="","",SUMIF(CantoFem!$Q$57:$Q$76,$B35,CantoFem!$T$57:$T$76)+SUMIF(Coral!$Q$57:$Q$76,$B35,Coral!$T$57:$T$76)+SUMIF(Instrumento!$Q$57:$Q$76,$B35,Instrumento!$T$57:$T$76))</f>
        <v/>
      </c>
      <c r="L35" s="46"/>
      <c r="M35" s="46"/>
      <c r="N35" s="46"/>
      <c r="O35" s="46"/>
      <c r="P35" s="46"/>
      <c r="Q35" s="55"/>
      <c r="R35" s="46" t="str">
        <f>IF($B35="","",SUMIF(CantoFem!$Q$81:$Q$100,$B35,CantoFem!$T$81:$T$100)+SUMIF(Coral!$Q$81:$Q$100,$B35,Coral!$T$81:$T$100)+SUMIF(Instrumento!$Q$81:$Q$100,$B35,Instrumento!$T$81:$T$100))</f>
        <v/>
      </c>
      <c r="S35" s="46"/>
      <c r="T35" s="46"/>
      <c r="U35" s="46"/>
      <c r="V35" s="46"/>
      <c r="W35" s="46"/>
      <c r="X35" s="55"/>
      <c r="Y35" s="46" t="str">
        <f>IF($B35="","",SUMIF(CantoFem!$Q$105:$Q$124,$B35,CantoFem!$T$105:$T$124)+SUMIF(Coral!$Q$105:$Q$124,$B35,Coral!$T$105:$T$124)+SUMIF(Instrumento!$Q$105:$Q$124,$B35,Instrumento!$T$105:$T$124))</f>
        <v/>
      </c>
      <c r="Z35" s="57"/>
      <c r="AA35" s="57"/>
      <c r="AB35" s="57"/>
      <c r="AC35" s="46"/>
      <c r="AD35" s="46"/>
      <c r="AE35" s="39"/>
      <c r="AF35" s="40" t="str">
        <f t="shared" si="8"/>
        <v/>
      </c>
      <c r="AG35" s="40" t="str">
        <f t="shared" si="1"/>
        <v/>
      </c>
      <c r="AH35" s="40"/>
      <c r="AI35" s="47" t="str">
        <f t="shared" si="11"/>
        <v/>
      </c>
      <c r="AJ35" s="40" t="str">
        <f t="shared" si="9"/>
        <v/>
      </c>
      <c r="AK35" s="39">
        <v>29</v>
      </c>
      <c r="AL35" s="39"/>
      <c r="AM35" s="41" t="str">
        <f t="shared" si="2"/>
        <v/>
      </c>
      <c r="AN35" s="42" t="str">
        <f t="shared" si="10"/>
        <v/>
      </c>
      <c r="AO35" s="43" t="str">
        <f t="shared" si="3"/>
        <v/>
      </c>
      <c r="AP35" s="48" t="str">
        <f t="shared" si="4"/>
        <v/>
      </c>
    </row>
    <row r="36" spans="2:42" ht="24.75" customHeight="1" x14ac:dyDescent="0.25">
      <c r="B36" s="38"/>
      <c r="C36" s="46" t="str">
        <f>IF($B36="","",SUMIF(CantoFem!$Q$9:$Q$28,$B36,CantoFem!$T$9:$T$28)+SUMIF(Coral!$Q$9:$Q$28,$B36,Coral!$T$9:$T$28)+SUMIF(Instrumento!$Q$33:$Q$52,$B36,Instrumento!$T$9:$T$28))</f>
        <v/>
      </c>
      <c r="D36" s="46" t="str">
        <f>IF($B36="","",SUMIF(CantoFem!$Q$33:$Q$52,$B36,CantoFem!$T$33:$T$52)+SUMIF(Coral!$Q$33:$Q$52,$B36,Coral!$T$33:$T$52)+SUMIF(Instrumento!$Q$33:$Q$52,$B36,Instrumento!$T$33:$T$52))</f>
        <v/>
      </c>
      <c r="E36" s="46"/>
      <c r="F36" s="46"/>
      <c r="G36" s="46"/>
      <c r="H36" s="46"/>
      <c r="I36" s="46"/>
      <c r="J36" s="55"/>
      <c r="K36" s="46" t="str">
        <f>IF($B36="","",SUMIF(CantoFem!$Q$57:$Q$76,$B36,CantoFem!$T$57:$T$76)+SUMIF(Coral!$Q$57:$Q$76,$B36,Coral!$T$57:$T$76)+SUMIF(Instrumento!$Q$57:$Q$76,$B36,Instrumento!$T$57:$T$76))</f>
        <v/>
      </c>
      <c r="L36" s="46"/>
      <c r="M36" s="46"/>
      <c r="N36" s="46"/>
      <c r="O36" s="46"/>
      <c r="P36" s="46"/>
      <c r="Q36" s="55"/>
      <c r="R36" s="46" t="str">
        <f>IF($B36="","",SUMIF(CantoFem!$Q$81:$Q$100,$B36,CantoFem!$T$81:$T$100)+SUMIF(Coral!$Q$81:$Q$100,$B36,Coral!$T$81:$T$100)+SUMIF(Instrumento!$Q$81:$Q$100,$B36,Instrumento!$T$81:$T$100))</f>
        <v/>
      </c>
      <c r="S36" s="46"/>
      <c r="T36" s="46"/>
      <c r="U36" s="46"/>
      <c r="V36" s="46"/>
      <c r="W36" s="46"/>
      <c r="X36" s="55"/>
      <c r="Y36" s="46" t="str">
        <f>IF($B36="","",SUMIF(CantoFem!$Q$105:$Q$124,$B36,CantoFem!$T$105:$T$124)+SUMIF(Coral!$Q$105:$Q$124,$B36,Coral!$T$105:$T$124)+SUMIF(Instrumento!$Q$105:$Q$124,$B36,Instrumento!$T$105:$T$124))</f>
        <v/>
      </c>
      <c r="Z36" s="57"/>
      <c r="AA36" s="57"/>
      <c r="AB36" s="57"/>
      <c r="AC36" s="46"/>
      <c r="AD36" s="46"/>
      <c r="AE36" s="39"/>
      <c r="AF36" s="40" t="str">
        <f t="shared" si="8"/>
        <v/>
      </c>
      <c r="AG36" s="40" t="str">
        <f t="shared" si="1"/>
        <v/>
      </c>
      <c r="AH36" s="40"/>
      <c r="AI36" s="47" t="str">
        <f t="shared" si="11"/>
        <v/>
      </c>
      <c r="AJ36" s="40" t="str">
        <f t="shared" si="9"/>
        <v/>
      </c>
      <c r="AK36" s="39">
        <v>30</v>
      </c>
      <c r="AL36" s="39"/>
      <c r="AM36" s="41" t="str">
        <f t="shared" si="2"/>
        <v/>
      </c>
      <c r="AN36" s="42" t="str">
        <f t="shared" si="10"/>
        <v/>
      </c>
      <c r="AO36" s="43" t="str">
        <f t="shared" si="3"/>
        <v/>
      </c>
      <c r="AP36" s="48" t="str">
        <f t="shared" si="4"/>
        <v/>
      </c>
    </row>
  </sheetData>
  <mergeCells count="20">
    <mergeCell ref="AM4:AP5"/>
    <mergeCell ref="B2:AP3"/>
    <mergeCell ref="B4:B5"/>
    <mergeCell ref="G4:G5"/>
    <mergeCell ref="H4:H5"/>
    <mergeCell ref="I4:I5"/>
    <mergeCell ref="N4:N5"/>
    <mergeCell ref="O4:O5"/>
    <mergeCell ref="P4:P5"/>
    <mergeCell ref="D4:F4"/>
    <mergeCell ref="U4:U5"/>
    <mergeCell ref="V4:V5"/>
    <mergeCell ref="W4:W5"/>
    <mergeCell ref="AB4:AB5"/>
    <mergeCell ref="AC4:AC5"/>
    <mergeCell ref="K4:M4"/>
    <mergeCell ref="R4:T4"/>
    <mergeCell ref="Y4:AA4"/>
    <mergeCell ref="AD4:AD5"/>
    <mergeCell ref="AI4:AI5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LISTAS!$B$5:$B$204</xm:f>
          </x14:formula1>
          <xm:sqref>B7:B36 AH7:AH10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4"/>
  <sheetViews>
    <sheetView showGridLines="0" topLeftCell="A19" zoomScale="98" zoomScaleNormal="98" workbookViewId="0">
      <selection activeCell="F37" sqref="F37"/>
    </sheetView>
  </sheetViews>
  <sheetFormatPr defaultRowHeight="18.75" customHeight="1" x14ac:dyDescent="0.25"/>
  <cols>
    <col min="1" max="1" width="1.5703125" customWidth="1"/>
    <col min="2" max="2" width="30.5703125" style="28" customWidth="1"/>
    <col min="3" max="3" width="2.7109375" customWidth="1"/>
    <col min="4" max="4" width="26.85546875" bestFit="1" customWidth="1"/>
    <col min="5" max="5" width="3.5703125" customWidth="1"/>
    <col min="6" max="6" width="47.85546875" customWidth="1"/>
    <col min="7" max="7" width="13.85546875" customWidth="1"/>
    <col min="8" max="8" width="20.7109375" hidden="1" customWidth="1"/>
    <col min="9" max="9" width="20.7109375" style="28" bestFit="1" customWidth="1"/>
    <col min="10" max="10" width="20.28515625" bestFit="1" customWidth="1"/>
    <col min="11" max="11" width="2.7109375" customWidth="1"/>
  </cols>
  <sheetData>
    <row r="2" spans="2:10" ht="18.75" customHeight="1" x14ac:dyDescent="0.25">
      <c r="F2" s="90" t="s">
        <v>18</v>
      </c>
      <c r="G2" s="91"/>
      <c r="H2" s="91"/>
      <c r="I2" s="91"/>
      <c r="J2" s="91"/>
    </row>
    <row r="3" spans="2:10" ht="18.75" customHeight="1" x14ac:dyDescent="0.25">
      <c r="B3" s="88" t="s">
        <v>17</v>
      </c>
      <c r="D3" s="92" t="s">
        <v>3</v>
      </c>
      <c r="F3" s="88" t="s">
        <v>0</v>
      </c>
      <c r="G3" s="88" t="s">
        <v>1</v>
      </c>
      <c r="H3" s="88" t="s">
        <v>13</v>
      </c>
      <c r="I3" s="88" t="s">
        <v>13</v>
      </c>
      <c r="J3" s="88" t="s">
        <v>24</v>
      </c>
    </row>
    <row r="4" spans="2:10" ht="18.75" customHeight="1" x14ac:dyDescent="0.25">
      <c r="B4" s="89"/>
      <c r="D4" s="92"/>
      <c r="F4" s="89"/>
      <c r="G4" s="89"/>
      <c r="H4" s="89"/>
      <c r="I4" s="89"/>
      <c r="J4" s="89"/>
    </row>
    <row r="5" spans="2:10" ht="18.75" customHeight="1" x14ac:dyDescent="0.25">
      <c r="B5" s="29" t="s">
        <v>102</v>
      </c>
      <c r="D5" s="29" t="s">
        <v>10</v>
      </c>
      <c r="F5" s="29" t="s">
        <v>123</v>
      </c>
      <c r="G5" s="29" t="s">
        <v>78</v>
      </c>
      <c r="H5" s="29"/>
      <c r="I5" s="29" t="s">
        <v>115</v>
      </c>
      <c r="J5" s="29" t="s">
        <v>76</v>
      </c>
    </row>
    <row r="6" spans="2:10" ht="18.75" customHeight="1" x14ac:dyDescent="0.25">
      <c r="B6" s="29" t="s">
        <v>85</v>
      </c>
      <c r="D6" s="29" t="s">
        <v>19</v>
      </c>
      <c r="F6" s="29" t="s">
        <v>109</v>
      </c>
      <c r="G6" s="29" t="s">
        <v>78</v>
      </c>
      <c r="H6" s="29"/>
      <c r="I6" s="29" t="s">
        <v>87</v>
      </c>
      <c r="J6" s="29" t="s">
        <v>76</v>
      </c>
    </row>
    <row r="7" spans="2:10" ht="18.75" customHeight="1" x14ac:dyDescent="0.25">
      <c r="B7" s="29" t="s">
        <v>78</v>
      </c>
      <c r="F7" s="29" t="s">
        <v>106</v>
      </c>
      <c r="G7" s="29" t="s">
        <v>78</v>
      </c>
      <c r="H7" s="29"/>
      <c r="I7" s="29" t="s">
        <v>87</v>
      </c>
      <c r="J7" s="29" t="s">
        <v>76</v>
      </c>
    </row>
    <row r="8" spans="2:10" ht="18.75" customHeight="1" x14ac:dyDescent="0.25">
      <c r="B8" s="29" t="s">
        <v>59</v>
      </c>
      <c r="F8" s="29" t="s">
        <v>121</v>
      </c>
      <c r="G8" s="29" t="s">
        <v>78</v>
      </c>
      <c r="H8" s="29"/>
      <c r="I8" s="29" t="s">
        <v>115</v>
      </c>
      <c r="J8" s="29" t="s">
        <v>76</v>
      </c>
    </row>
    <row r="9" spans="2:10" ht="18.75" customHeight="1" x14ac:dyDescent="0.25">
      <c r="B9" s="29"/>
      <c r="F9" s="29" t="s">
        <v>86</v>
      </c>
      <c r="G9" s="29" t="s">
        <v>59</v>
      </c>
      <c r="H9" s="29"/>
      <c r="I9" s="29" t="s">
        <v>87</v>
      </c>
      <c r="J9" s="29" t="s">
        <v>60</v>
      </c>
    </row>
    <row r="10" spans="2:10" ht="18.75" customHeight="1" x14ac:dyDescent="0.25">
      <c r="B10" s="29"/>
      <c r="F10" s="29" t="s">
        <v>137</v>
      </c>
      <c r="G10" s="29" t="s">
        <v>78</v>
      </c>
      <c r="H10" s="29"/>
      <c r="I10" s="29" t="s">
        <v>128</v>
      </c>
      <c r="J10" s="29" t="s">
        <v>76</v>
      </c>
    </row>
    <row r="11" spans="2:10" ht="18.75" customHeight="1" x14ac:dyDescent="0.25">
      <c r="B11" s="29"/>
      <c r="F11" s="29" t="s">
        <v>58</v>
      </c>
      <c r="G11" s="29" t="s">
        <v>59</v>
      </c>
      <c r="H11" s="29"/>
      <c r="I11" s="29" t="s">
        <v>61</v>
      </c>
      <c r="J11" s="29" t="s">
        <v>60</v>
      </c>
    </row>
    <row r="12" spans="2:10" ht="18.75" customHeight="1" x14ac:dyDescent="0.25">
      <c r="B12" s="29"/>
      <c r="F12" s="58" t="s">
        <v>84</v>
      </c>
      <c r="G12" s="58" t="s">
        <v>85</v>
      </c>
      <c r="H12" s="29"/>
      <c r="I12" s="58" t="s">
        <v>61</v>
      </c>
      <c r="J12" s="29" t="s">
        <v>76</v>
      </c>
    </row>
    <row r="13" spans="2:10" ht="18.75" customHeight="1" x14ac:dyDescent="0.25">
      <c r="B13" s="29"/>
      <c r="F13" s="58" t="s">
        <v>84</v>
      </c>
      <c r="G13" s="58" t="s">
        <v>85</v>
      </c>
      <c r="H13" s="29"/>
      <c r="I13" s="58" t="s">
        <v>128</v>
      </c>
      <c r="J13" s="29" t="s">
        <v>76</v>
      </c>
    </row>
    <row r="14" spans="2:10" ht="18.75" customHeight="1" x14ac:dyDescent="0.25">
      <c r="B14" s="29"/>
      <c r="F14" s="29" t="s">
        <v>62</v>
      </c>
      <c r="G14" s="29" t="s">
        <v>59</v>
      </c>
      <c r="H14" s="29"/>
      <c r="I14" s="29" t="s">
        <v>61</v>
      </c>
      <c r="J14" s="29" t="s">
        <v>60</v>
      </c>
    </row>
    <row r="15" spans="2:10" ht="18.75" customHeight="1" x14ac:dyDescent="0.25">
      <c r="B15" s="29"/>
      <c r="F15" s="29" t="s">
        <v>127</v>
      </c>
      <c r="G15" s="29" t="s">
        <v>59</v>
      </c>
      <c r="H15" s="29"/>
      <c r="I15" s="29" t="s">
        <v>128</v>
      </c>
      <c r="J15" s="29" t="s">
        <v>76</v>
      </c>
    </row>
    <row r="16" spans="2:10" ht="18.75" customHeight="1" x14ac:dyDescent="0.25">
      <c r="B16" s="29"/>
      <c r="F16" s="29" t="s">
        <v>81</v>
      </c>
      <c r="G16" s="29" t="s">
        <v>78</v>
      </c>
      <c r="H16" s="29"/>
      <c r="I16" s="29" t="s">
        <v>61</v>
      </c>
      <c r="J16" s="29" t="s">
        <v>76</v>
      </c>
    </row>
    <row r="17" spans="2:10" ht="18.75" customHeight="1" x14ac:dyDescent="0.25">
      <c r="B17" s="29"/>
      <c r="F17" s="29" t="s">
        <v>120</v>
      </c>
      <c r="G17" s="29" t="s">
        <v>102</v>
      </c>
      <c r="H17" s="29"/>
      <c r="I17" s="29" t="s">
        <v>115</v>
      </c>
      <c r="J17" s="29" t="s">
        <v>76</v>
      </c>
    </row>
    <row r="18" spans="2:10" ht="18.75" customHeight="1" x14ac:dyDescent="0.25">
      <c r="B18" s="29"/>
      <c r="F18" s="29" t="s">
        <v>133</v>
      </c>
      <c r="G18" s="29" t="s">
        <v>85</v>
      </c>
      <c r="H18" s="29"/>
      <c r="I18" s="29" t="s">
        <v>128</v>
      </c>
      <c r="J18" s="29" t="s">
        <v>76</v>
      </c>
    </row>
    <row r="19" spans="2:10" ht="18.75" customHeight="1" x14ac:dyDescent="0.25">
      <c r="B19" s="29"/>
      <c r="F19" s="29" t="s">
        <v>63</v>
      </c>
      <c r="G19" s="29" t="s">
        <v>59</v>
      </c>
      <c r="H19" s="29"/>
      <c r="I19" s="29" t="s">
        <v>61</v>
      </c>
      <c r="J19" s="29" t="s">
        <v>60</v>
      </c>
    </row>
    <row r="20" spans="2:10" ht="18.75" customHeight="1" x14ac:dyDescent="0.25">
      <c r="B20" s="29"/>
      <c r="F20" s="29" t="s">
        <v>138</v>
      </c>
      <c r="G20" s="29" t="s">
        <v>78</v>
      </c>
      <c r="H20" s="29"/>
      <c r="I20" s="29" t="s">
        <v>128</v>
      </c>
      <c r="J20" s="29" t="s">
        <v>76</v>
      </c>
    </row>
    <row r="21" spans="2:10" ht="18.75" customHeight="1" x14ac:dyDescent="0.25">
      <c r="B21" s="29"/>
      <c r="F21" s="29" t="s">
        <v>103</v>
      </c>
      <c r="G21" s="29" t="s">
        <v>78</v>
      </c>
      <c r="H21" s="29"/>
      <c r="I21" s="29" t="s">
        <v>87</v>
      </c>
      <c r="J21" s="29" t="s">
        <v>76</v>
      </c>
    </row>
    <row r="22" spans="2:10" ht="18.75" customHeight="1" x14ac:dyDescent="0.25">
      <c r="B22" s="29"/>
      <c r="F22" s="29" t="s">
        <v>101</v>
      </c>
      <c r="G22" s="29" t="s">
        <v>102</v>
      </c>
      <c r="H22" s="29"/>
      <c r="I22" s="29" t="s">
        <v>87</v>
      </c>
      <c r="J22" s="29" t="s">
        <v>76</v>
      </c>
    </row>
    <row r="23" spans="2:10" ht="18.75" customHeight="1" x14ac:dyDescent="0.25">
      <c r="B23" s="29"/>
      <c r="F23" s="29" t="s">
        <v>112</v>
      </c>
      <c r="G23" s="29" t="s">
        <v>78</v>
      </c>
      <c r="H23" s="29"/>
      <c r="I23" s="29" t="s">
        <v>87</v>
      </c>
      <c r="J23" s="29" t="s">
        <v>76</v>
      </c>
    </row>
    <row r="24" spans="2:10" ht="18.75" customHeight="1" x14ac:dyDescent="0.25">
      <c r="B24" s="29"/>
      <c r="F24" s="29" t="s">
        <v>129</v>
      </c>
      <c r="G24" s="29" t="s">
        <v>59</v>
      </c>
      <c r="H24" s="29"/>
      <c r="I24" s="29" t="s">
        <v>128</v>
      </c>
      <c r="J24" s="29" t="s">
        <v>76</v>
      </c>
    </row>
    <row r="25" spans="2:10" ht="18.75" customHeight="1" x14ac:dyDescent="0.25">
      <c r="B25" s="29"/>
      <c r="F25" s="29" t="s">
        <v>64</v>
      </c>
      <c r="G25" s="29" t="s">
        <v>59</v>
      </c>
      <c r="H25" s="29"/>
      <c r="I25" s="29" t="s">
        <v>61</v>
      </c>
      <c r="J25" s="29" t="s">
        <v>60</v>
      </c>
    </row>
    <row r="26" spans="2:10" ht="18.75" customHeight="1" x14ac:dyDescent="0.25">
      <c r="B26" s="29"/>
      <c r="F26" s="29" t="s">
        <v>124</v>
      </c>
      <c r="G26" s="29" t="s">
        <v>85</v>
      </c>
      <c r="H26" s="29"/>
      <c r="I26" s="29" t="s">
        <v>115</v>
      </c>
      <c r="J26" s="29" t="s">
        <v>76</v>
      </c>
    </row>
    <row r="27" spans="2:10" ht="18.75" customHeight="1" x14ac:dyDescent="0.25">
      <c r="B27" s="29"/>
      <c r="F27" s="29" t="s">
        <v>99</v>
      </c>
      <c r="G27" s="29" t="s">
        <v>59</v>
      </c>
      <c r="H27" s="29"/>
      <c r="I27" s="29" t="s">
        <v>87</v>
      </c>
      <c r="J27" s="29" t="s">
        <v>60</v>
      </c>
    </row>
    <row r="28" spans="2:10" ht="18.75" customHeight="1" x14ac:dyDescent="0.25">
      <c r="B28" s="29"/>
      <c r="F28" s="29" t="s">
        <v>131</v>
      </c>
      <c r="G28" s="29" t="s">
        <v>85</v>
      </c>
      <c r="H28" s="29"/>
      <c r="I28" s="29" t="s">
        <v>128</v>
      </c>
      <c r="J28" s="29" t="s">
        <v>76</v>
      </c>
    </row>
    <row r="29" spans="2:10" ht="18.75" customHeight="1" x14ac:dyDescent="0.25">
      <c r="B29" s="29"/>
      <c r="F29" s="29" t="s">
        <v>104</v>
      </c>
      <c r="G29" s="29" t="s">
        <v>85</v>
      </c>
      <c r="H29" s="29"/>
      <c r="I29" s="29" t="s">
        <v>87</v>
      </c>
      <c r="J29" s="29" t="s">
        <v>76</v>
      </c>
    </row>
    <row r="30" spans="2:10" ht="18.75" customHeight="1" x14ac:dyDescent="0.25">
      <c r="B30" s="29"/>
      <c r="F30" s="29" t="s">
        <v>104</v>
      </c>
      <c r="G30" s="29" t="s">
        <v>85</v>
      </c>
      <c r="H30" s="29"/>
      <c r="I30" s="29" t="s">
        <v>87</v>
      </c>
      <c r="J30" s="29" t="s">
        <v>76</v>
      </c>
    </row>
    <row r="31" spans="2:10" ht="18.75" customHeight="1" x14ac:dyDescent="0.25">
      <c r="B31" s="29"/>
      <c r="F31" s="29" t="s">
        <v>113</v>
      </c>
      <c r="G31" s="29" t="s">
        <v>59</v>
      </c>
      <c r="H31" s="29"/>
      <c r="I31" s="29" t="s">
        <v>115</v>
      </c>
      <c r="J31" s="29" t="s">
        <v>114</v>
      </c>
    </row>
    <row r="32" spans="2:10" ht="18.75" customHeight="1" x14ac:dyDescent="0.25">
      <c r="B32" s="29"/>
      <c r="F32" s="29" t="s">
        <v>132</v>
      </c>
      <c r="G32" s="29" t="s">
        <v>85</v>
      </c>
      <c r="H32" s="29"/>
      <c r="I32" s="29" t="s">
        <v>128</v>
      </c>
      <c r="J32" s="29" t="s">
        <v>76</v>
      </c>
    </row>
    <row r="33" spans="2:10" ht="18.75" customHeight="1" x14ac:dyDescent="0.25">
      <c r="B33" s="29"/>
      <c r="F33" s="29" t="s">
        <v>105</v>
      </c>
      <c r="G33" s="29" t="s">
        <v>102</v>
      </c>
      <c r="H33" s="29"/>
      <c r="I33" s="29" t="s">
        <v>87</v>
      </c>
      <c r="J33" s="29" t="s">
        <v>76</v>
      </c>
    </row>
    <row r="34" spans="2:10" ht="18.75" customHeight="1" x14ac:dyDescent="0.25">
      <c r="B34" s="29"/>
      <c r="F34" s="29" t="s">
        <v>65</v>
      </c>
      <c r="G34" s="29" t="s">
        <v>59</v>
      </c>
      <c r="H34" s="29"/>
      <c r="I34" s="29" t="s">
        <v>61</v>
      </c>
      <c r="J34" s="29" t="s">
        <v>60</v>
      </c>
    </row>
    <row r="35" spans="2:10" ht="18.75" customHeight="1" x14ac:dyDescent="0.25">
      <c r="F35" s="29" t="s">
        <v>122</v>
      </c>
      <c r="G35" s="29" t="s">
        <v>102</v>
      </c>
      <c r="H35" s="29"/>
      <c r="I35" s="29" t="s">
        <v>115</v>
      </c>
      <c r="J35" s="29" t="s">
        <v>76</v>
      </c>
    </row>
    <row r="36" spans="2:10" ht="18.75" customHeight="1" x14ac:dyDescent="0.25">
      <c r="F36" s="29" t="s">
        <v>88</v>
      </c>
      <c r="G36" s="29" t="s">
        <v>59</v>
      </c>
      <c r="H36" s="29"/>
      <c r="I36" s="29" t="s">
        <v>87</v>
      </c>
      <c r="J36" s="29" t="s">
        <v>60</v>
      </c>
    </row>
    <row r="37" spans="2:10" ht="18.75" customHeight="1" x14ac:dyDescent="0.25">
      <c r="F37" s="29" t="s">
        <v>146</v>
      </c>
      <c r="G37" s="29" t="s">
        <v>85</v>
      </c>
      <c r="H37" s="29"/>
      <c r="I37" s="29" t="s">
        <v>115</v>
      </c>
      <c r="J37" s="29" t="s">
        <v>76</v>
      </c>
    </row>
    <row r="38" spans="2:10" ht="18.75" customHeight="1" x14ac:dyDescent="0.25">
      <c r="F38" s="29" t="s">
        <v>89</v>
      </c>
      <c r="G38" s="29" t="s">
        <v>59</v>
      </c>
      <c r="H38" s="29"/>
      <c r="I38" s="29" t="s">
        <v>87</v>
      </c>
      <c r="J38" s="29" t="s">
        <v>60</v>
      </c>
    </row>
    <row r="39" spans="2:10" ht="18.75" customHeight="1" x14ac:dyDescent="0.25">
      <c r="F39" s="29" t="s">
        <v>66</v>
      </c>
      <c r="G39" s="29" t="s">
        <v>59</v>
      </c>
      <c r="H39" s="29"/>
      <c r="I39" s="29" t="s">
        <v>61</v>
      </c>
      <c r="J39" s="29" t="s">
        <v>60</v>
      </c>
    </row>
    <row r="40" spans="2:10" ht="18.75" customHeight="1" x14ac:dyDescent="0.25">
      <c r="F40" s="29" t="s">
        <v>67</v>
      </c>
      <c r="G40" s="29" t="s">
        <v>59</v>
      </c>
      <c r="H40" s="29"/>
      <c r="I40" s="29" t="s">
        <v>61</v>
      </c>
      <c r="J40" s="29" t="s">
        <v>60</v>
      </c>
    </row>
    <row r="41" spans="2:10" ht="18.75" customHeight="1" x14ac:dyDescent="0.25">
      <c r="F41" s="29" t="s">
        <v>141</v>
      </c>
      <c r="G41" s="29" t="s">
        <v>59</v>
      </c>
      <c r="H41" s="29"/>
      <c r="I41" s="29" t="s">
        <v>61</v>
      </c>
      <c r="J41" s="29" t="s">
        <v>60</v>
      </c>
    </row>
    <row r="42" spans="2:10" ht="18.75" customHeight="1" x14ac:dyDescent="0.25">
      <c r="F42" s="29" t="s">
        <v>142</v>
      </c>
      <c r="G42" s="29" t="s">
        <v>59</v>
      </c>
      <c r="H42" s="29"/>
      <c r="I42" s="29" t="s">
        <v>143</v>
      </c>
      <c r="J42" s="29" t="s">
        <v>60</v>
      </c>
    </row>
    <row r="43" spans="2:10" ht="18.75" customHeight="1" x14ac:dyDescent="0.25">
      <c r="F43" s="29" t="s">
        <v>144</v>
      </c>
      <c r="G43" s="29" t="s">
        <v>59</v>
      </c>
      <c r="H43" s="29"/>
      <c r="I43" s="29" t="s">
        <v>115</v>
      </c>
      <c r="J43" s="29" t="s">
        <v>60</v>
      </c>
    </row>
    <row r="44" spans="2:10" ht="18.75" customHeight="1" x14ac:dyDescent="0.25">
      <c r="F44" s="29" t="s">
        <v>107</v>
      </c>
      <c r="G44" s="29" t="s">
        <v>85</v>
      </c>
      <c r="H44" s="29"/>
      <c r="I44" s="29" t="s">
        <v>87</v>
      </c>
      <c r="J44" s="29" t="s">
        <v>76</v>
      </c>
    </row>
    <row r="45" spans="2:10" ht="18.75" customHeight="1" x14ac:dyDescent="0.25">
      <c r="F45" s="29" t="s">
        <v>111</v>
      </c>
      <c r="G45" s="29" t="s">
        <v>102</v>
      </c>
      <c r="H45" s="29"/>
      <c r="I45" s="29" t="s">
        <v>87</v>
      </c>
      <c r="J45" s="29" t="s">
        <v>76</v>
      </c>
    </row>
    <row r="46" spans="2:10" ht="18.75" customHeight="1" x14ac:dyDescent="0.25">
      <c r="F46" s="29" t="s">
        <v>82</v>
      </c>
      <c r="G46" s="29" t="s">
        <v>78</v>
      </c>
      <c r="H46" s="29"/>
      <c r="I46" s="29" t="s">
        <v>61</v>
      </c>
      <c r="J46" s="29" t="s">
        <v>76</v>
      </c>
    </row>
    <row r="47" spans="2:10" ht="18.75" customHeight="1" x14ac:dyDescent="0.25">
      <c r="F47" s="29" t="s">
        <v>68</v>
      </c>
      <c r="G47" s="29" t="s">
        <v>59</v>
      </c>
      <c r="H47" s="29"/>
      <c r="I47" s="29" t="s">
        <v>61</v>
      </c>
      <c r="J47" s="29" t="s">
        <v>60</v>
      </c>
    </row>
    <row r="48" spans="2:10" ht="18.75" customHeight="1" x14ac:dyDescent="0.25">
      <c r="F48" s="29" t="s">
        <v>68</v>
      </c>
      <c r="G48" s="29" t="s">
        <v>59</v>
      </c>
      <c r="H48" s="29"/>
      <c r="I48" s="29" t="s">
        <v>61</v>
      </c>
      <c r="J48" s="29" t="s">
        <v>76</v>
      </c>
    </row>
    <row r="49" spans="6:10" ht="18.75" customHeight="1" x14ac:dyDescent="0.25">
      <c r="F49" s="29" t="s">
        <v>90</v>
      </c>
      <c r="G49" s="29" t="s">
        <v>59</v>
      </c>
      <c r="H49" s="29"/>
      <c r="I49" s="29" t="s">
        <v>87</v>
      </c>
      <c r="J49" s="29" t="s">
        <v>60</v>
      </c>
    </row>
    <row r="50" spans="6:10" ht="18.75" customHeight="1" x14ac:dyDescent="0.25">
      <c r="F50" s="29" t="s">
        <v>125</v>
      </c>
      <c r="G50" s="29" t="s">
        <v>102</v>
      </c>
      <c r="H50" s="29"/>
      <c r="I50" s="29" t="s">
        <v>115</v>
      </c>
      <c r="J50" s="29" t="s">
        <v>76</v>
      </c>
    </row>
    <row r="51" spans="6:10" ht="18.75" customHeight="1" x14ac:dyDescent="0.25">
      <c r="F51" s="29" t="s">
        <v>91</v>
      </c>
      <c r="G51" s="29" t="s">
        <v>59</v>
      </c>
      <c r="H51" s="29"/>
      <c r="I51" s="29" t="s">
        <v>87</v>
      </c>
      <c r="J51" s="29" t="s">
        <v>60</v>
      </c>
    </row>
    <row r="52" spans="6:10" ht="18.75" customHeight="1" x14ac:dyDescent="0.25">
      <c r="F52" s="29" t="s">
        <v>92</v>
      </c>
      <c r="G52" s="29" t="s">
        <v>59</v>
      </c>
      <c r="H52" s="29"/>
      <c r="I52" s="29" t="s">
        <v>87</v>
      </c>
      <c r="J52" s="29" t="s">
        <v>60</v>
      </c>
    </row>
    <row r="53" spans="6:10" ht="18.75" customHeight="1" x14ac:dyDescent="0.25">
      <c r="F53" s="29" t="s">
        <v>69</v>
      </c>
      <c r="G53" s="29" t="s">
        <v>59</v>
      </c>
      <c r="H53" s="29"/>
      <c r="I53" s="29" t="s">
        <v>61</v>
      </c>
      <c r="J53" s="29" t="s">
        <v>60</v>
      </c>
    </row>
    <row r="54" spans="6:10" ht="18.75" customHeight="1" x14ac:dyDescent="0.25">
      <c r="F54" s="29" t="s">
        <v>77</v>
      </c>
      <c r="G54" s="29" t="s">
        <v>78</v>
      </c>
      <c r="H54" s="29"/>
      <c r="I54" s="29" t="s">
        <v>61</v>
      </c>
      <c r="J54" s="29" t="s">
        <v>76</v>
      </c>
    </row>
    <row r="55" spans="6:10" ht="18.75" customHeight="1" x14ac:dyDescent="0.25">
      <c r="F55" s="29" t="s">
        <v>108</v>
      </c>
      <c r="G55" s="29" t="s">
        <v>102</v>
      </c>
      <c r="H55" s="29"/>
      <c r="I55" s="29" t="s">
        <v>87</v>
      </c>
      <c r="J55" s="29" t="s">
        <v>76</v>
      </c>
    </row>
    <row r="56" spans="6:10" ht="18.75" customHeight="1" x14ac:dyDescent="0.25">
      <c r="F56" s="29" t="s">
        <v>93</v>
      </c>
      <c r="G56" s="29" t="s">
        <v>59</v>
      </c>
      <c r="H56" s="29"/>
      <c r="I56" s="29" t="s">
        <v>87</v>
      </c>
      <c r="J56" s="29" t="s">
        <v>60</v>
      </c>
    </row>
    <row r="57" spans="6:10" ht="18.75" customHeight="1" x14ac:dyDescent="0.25">
      <c r="F57" s="29" t="s">
        <v>119</v>
      </c>
      <c r="G57" s="29" t="s">
        <v>59</v>
      </c>
      <c r="H57" s="29"/>
      <c r="I57" s="29" t="s">
        <v>115</v>
      </c>
      <c r="J57" s="29" t="s">
        <v>114</v>
      </c>
    </row>
    <row r="58" spans="6:10" ht="18.75" customHeight="1" x14ac:dyDescent="0.25">
      <c r="F58" s="29" t="s">
        <v>94</v>
      </c>
      <c r="G58" s="29" t="s">
        <v>59</v>
      </c>
      <c r="H58" s="29"/>
      <c r="I58" s="29" t="s">
        <v>87</v>
      </c>
      <c r="J58" s="29" t="s">
        <v>60</v>
      </c>
    </row>
    <row r="59" spans="6:10" ht="18.75" customHeight="1" x14ac:dyDescent="0.25">
      <c r="F59" s="29" t="s">
        <v>70</v>
      </c>
      <c r="G59" s="29" t="s">
        <v>59</v>
      </c>
      <c r="H59" s="29"/>
      <c r="I59" s="29" t="s">
        <v>61</v>
      </c>
      <c r="J59" s="29" t="s">
        <v>60</v>
      </c>
    </row>
    <row r="60" spans="6:10" ht="18.75" customHeight="1" x14ac:dyDescent="0.25">
      <c r="F60" s="29" t="s">
        <v>95</v>
      </c>
      <c r="G60" s="29" t="s">
        <v>59</v>
      </c>
      <c r="H60" s="29"/>
      <c r="I60" s="29" t="s">
        <v>87</v>
      </c>
      <c r="J60" s="29" t="s">
        <v>60</v>
      </c>
    </row>
    <row r="61" spans="6:10" ht="18.75" customHeight="1" x14ac:dyDescent="0.25">
      <c r="F61" s="29" t="s">
        <v>79</v>
      </c>
      <c r="G61" s="29" t="s">
        <v>78</v>
      </c>
      <c r="H61" s="29"/>
      <c r="I61" s="29" t="s">
        <v>61</v>
      </c>
      <c r="J61" s="29" t="s">
        <v>76</v>
      </c>
    </row>
    <row r="62" spans="6:10" ht="18.75" customHeight="1" x14ac:dyDescent="0.25">
      <c r="F62" s="29" t="s">
        <v>139</v>
      </c>
      <c r="G62" s="29" t="s">
        <v>85</v>
      </c>
      <c r="H62" s="29"/>
      <c r="I62" s="29" t="s">
        <v>87</v>
      </c>
      <c r="J62" s="29" t="s">
        <v>76</v>
      </c>
    </row>
    <row r="63" spans="6:10" ht="18.75" customHeight="1" x14ac:dyDescent="0.25">
      <c r="F63" s="29" t="s">
        <v>116</v>
      </c>
      <c r="G63" s="29" t="s">
        <v>59</v>
      </c>
      <c r="H63" s="29"/>
      <c r="I63" s="29" t="s">
        <v>115</v>
      </c>
      <c r="J63" s="29" t="s">
        <v>114</v>
      </c>
    </row>
    <row r="64" spans="6:10" ht="18.75" customHeight="1" x14ac:dyDescent="0.25">
      <c r="F64" s="29" t="s">
        <v>83</v>
      </c>
      <c r="G64" s="29" t="s">
        <v>78</v>
      </c>
      <c r="H64" s="29"/>
      <c r="I64" s="29" t="s">
        <v>61</v>
      </c>
      <c r="J64" s="29" t="s">
        <v>76</v>
      </c>
    </row>
    <row r="65" spans="6:10" ht="18.75" customHeight="1" x14ac:dyDescent="0.25">
      <c r="F65" s="29" t="s">
        <v>136</v>
      </c>
      <c r="G65" s="29" t="s">
        <v>78</v>
      </c>
      <c r="H65" s="29"/>
      <c r="I65" s="29" t="s">
        <v>128</v>
      </c>
      <c r="J65" s="29" t="s">
        <v>76</v>
      </c>
    </row>
    <row r="66" spans="6:10" ht="18.75" customHeight="1" x14ac:dyDescent="0.25">
      <c r="F66" s="29" t="s">
        <v>100</v>
      </c>
      <c r="G66" s="29" t="s">
        <v>59</v>
      </c>
      <c r="H66" s="29"/>
      <c r="I66" s="29" t="s">
        <v>87</v>
      </c>
      <c r="J66" s="29" t="s">
        <v>76</v>
      </c>
    </row>
    <row r="67" spans="6:10" ht="18.75" customHeight="1" x14ac:dyDescent="0.25">
      <c r="F67" s="29" t="s">
        <v>130</v>
      </c>
      <c r="G67" s="29" t="s">
        <v>59</v>
      </c>
      <c r="H67" s="29"/>
      <c r="I67" s="29" t="s">
        <v>128</v>
      </c>
      <c r="J67" s="29" t="s">
        <v>76</v>
      </c>
    </row>
    <row r="68" spans="6:10" ht="18.75" customHeight="1" x14ac:dyDescent="0.25">
      <c r="F68" s="29" t="s">
        <v>71</v>
      </c>
      <c r="G68" s="29" t="s">
        <v>59</v>
      </c>
      <c r="H68" s="29"/>
      <c r="I68" s="29" t="s">
        <v>61</v>
      </c>
      <c r="J68" s="29" t="s">
        <v>60</v>
      </c>
    </row>
    <row r="69" spans="6:10" ht="18.75" customHeight="1" x14ac:dyDescent="0.25">
      <c r="F69" s="29" t="s">
        <v>96</v>
      </c>
      <c r="G69" s="29" t="s">
        <v>59</v>
      </c>
      <c r="H69" s="29"/>
      <c r="I69" s="29" t="s">
        <v>87</v>
      </c>
      <c r="J69" s="29" t="s">
        <v>60</v>
      </c>
    </row>
    <row r="70" spans="6:10" ht="18.75" customHeight="1" x14ac:dyDescent="0.25">
      <c r="F70" s="29" t="s">
        <v>72</v>
      </c>
      <c r="G70" s="29" t="s">
        <v>59</v>
      </c>
      <c r="H70" s="29"/>
      <c r="I70" s="29" t="s">
        <v>61</v>
      </c>
      <c r="J70" s="29" t="s">
        <v>60</v>
      </c>
    </row>
    <row r="71" spans="6:10" ht="18.75" customHeight="1" x14ac:dyDescent="0.25">
      <c r="F71" s="29" t="s">
        <v>72</v>
      </c>
      <c r="G71" s="29" t="s">
        <v>59</v>
      </c>
      <c r="H71" s="29"/>
      <c r="I71" s="29" t="s">
        <v>61</v>
      </c>
      <c r="J71" s="29" t="s">
        <v>76</v>
      </c>
    </row>
    <row r="72" spans="6:10" ht="18.75" customHeight="1" x14ac:dyDescent="0.25">
      <c r="F72" s="29" t="s">
        <v>140</v>
      </c>
      <c r="G72" s="29" t="s">
        <v>85</v>
      </c>
      <c r="H72" s="29"/>
      <c r="I72" s="29" t="s">
        <v>87</v>
      </c>
      <c r="J72" s="29" t="s">
        <v>76</v>
      </c>
    </row>
    <row r="73" spans="6:10" ht="18.75" customHeight="1" x14ac:dyDescent="0.25">
      <c r="F73" s="29" t="s">
        <v>75</v>
      </c>
      <c r="G73" s="29" t="s">
        <v>59</v>
      </c>
      <c r="H73" s="29"/>
      <c r="I73" s="29" t="s">
        <v>61</v>
      </c>
      <c r="J73" s="29" t="s">
        <v>60</v>
      </c>
    </row>
    <row r="74" spans="6:10" ht="18.75" customHeight="1" x14ac:dyDescent="0.25">
      <c r="F74" s="29" t="s">
        <v>117</v>
      </c>
      <c r="G74" s="29" t="s">
        <v>59</v>
      </c>
      <c r="H74" s="29"/>
      <c r="I74" s="29" t="s">
        <v>115</v>
      </c>
      <c r="J74" s="29" t="s">
        <v>114</v>
      </c>
    </row>
    <row r="75" spans="6:10" ht="18.75" customHeight="1" x14ac:dyDescent="0.25">
      <c r="F75" s="29" t="s">
        <v>97</v>
      </c>
      <c r="G75" s="29" t="s">
        <v>59</v>
      </c>
      <c r="H75" s="29"/>
      <c r="I75" s="29" t="s">
        <v>87</v>
      </c>
      <c r="J75" s="29" t="s">
        <v>60</v>
      </c>
    </row>
    <row r="76" spans="6:10" ht="18.75" customHeight="1" x14ac:dyDescent="0.25">
      <c r="F76" s="29" t="s">
        <v>98</v>
      </c>
      <c r="G76" s="29" t="s">
        <v>59</v>
      </c>
      <c r="H76" s="29"/>
      <c r="I76" s="29" t="s">
        <v>87</v>
      </c>
      <c r="J76" s="29" t="s">
        <v>60</v>
      </c>
    </row>
    <row r="77" spans="6:10" ht="18.75" customHeight="1" x14ac:dyDescent="0.25">
      <c r="F77" s="29" t="s">
        <v>73</v>
      </c>
      <c r="G77" s="29" t="s">
        <v>59</v>
      </c>
      <c r="H77" s="29"/>
      <c r="I77" s="29" t="s">
        <v>61</v>
      </c>
      <c r="J77" s="29" t="s">
        <v>60</v>
      </c>
    </row>
    <row r="78" spans="6:10" ht="18.75" customHeight="1" x14ac:dyDescent="0.25">
      <c r="F78" s="29" t="s">
        <v>118</v>
      </c>
      <c r="G78" s="29" t="s">
        <v>59</v>
      </c>
      <c r="H78" s="29"/>
      <c r="I78" s="29" t="s">
        <v>115</v>
      </c>
      <c r="J78" s="29" t="s">
        <v>114</v>
      </c>
    </row>
    <row r="79" spans="6:10" ht="18.75" customHeight="1" x14ac:dyDescent="0.25">
      <c r="F79" s="29" t="s">
        <v>74</v>
      </c>
      <c r="G79" s="29" t="s">
        <v>59</v>
      </c>
      <c r="H79" s="29"/>
      <c r="I79" s="29" t="s">
        <v>61</v>
      </c>
      <c r="J79" s="29" t="s">
        <v>60</v>
      </c>
    </row>
    <row r="80" spans="6:10" ht="18.75" customHeight="1" x14ac:dyDescent="0.25">
      <c r="F80" s="29" t="s">
        <v>135</v>
      </c>
      <c r="G80" s="29" t="s">
        <v>59</v>
      </c>
      <c r="H80" s="29"/>
      <c r="I80" s="29" t="s">
        <v>128</v>
      </c>
      <c r="J80" s="29" t="s">
        <v>76</v>
      </c>
    </row>
    <row r="81" spans="6:10" ht="18.75" customHeight="1" x14ac:dyDescent="0.25">
      <c r="F81" s="29" t="s">
        <v>134</v>
      </c>
      <c r="G81" s="29" t="s">
        <v>85</v>
      </c>
      <c r="H81" s="29"/>
      <c r="I81" s="29" t="s">
        <v>128</v>
      </c>
      <c r="J81" s="29" t="s">
        <v>76</v>
      </c>
    </row>
    <row r="82" spans="6:10" ht="18.75" customHeight="1" x14ac:dyDescent="0.25">
      <c r="F82" s="29" t="s">
        <v>80</v>
      </c>
      <c r="G82" s="29" t="s">
        <v>78</v>
      </c>
      <c r="H82" s="29"/>
      <c r="I82" s="29" t="s">
        <v>61</v>
      </c>
      <c r="J82" s="29" t="s">
        <v>76</v>
      </c>
    </row>
    <row r="83" spans="6:10" ht="18.75" customHeight="1" x14ac:dyDescent="0.25">
      <c r="F83" s="29" t="s">
        <v>110</v>
      </c>
      <c r="G83" s="29" t="s">
        <v>102</v>
      </c>
      <c r="H83" s="29"/>
      <c r="I83" s="29" t="s">
        <v>87</v>
      </c>
      <c r="J83" s="29" t="s">
        <v>76</v>
      </c>
    </row>
    <row r="84" spans="6:10" ht="18.75" customHeight="1" x14ac:dyDescent="0.25">
      <c r="F84" s="29" t="s">
        <v>126</v>
      </c>
      <c r="G84" s="29" t="s">
        <v>85</v>
      </c>
      <c r="H84" s="29"/>
      <c r="I84" s="29" t="s">
        <v>115</v>
      </c>
      <c r="J84" s="29" t="s">
        <v>76</v>
      </c>
    </row>
    <row r="85" spans="6:10" ht="18.75" customHeight="1" x14ac:dyDescent="0.25">
      <c r="F85" s="29" t="s">
        <v>145</v>
      </c>
      <c r="G85" s="29" t="s">
        <v>78</v>
      </c>
      <c r="H85" s="29"/>
      <c r="I85" s="29" t="s">
        <v>61</v>
      </c>
      <c r="J85" s="29" t="s">
        <v>76</v>
      </c>
    </row>
    <row r="86" spans="6:10" ht="18.75" customHeight="1" x14ac:dyDescent="0.25">
      <c r="F86" s="29"/>
      <c r="G86" s="29"/>
      <c r="H86" s="29"/>
      <c r="I86" s="29" t="str">
        <f t="shared" ref="I86:I117" si="0">IF(H86="","",H86)</f>
        <v/>
      </c>
      <c r="J86" s="29"/>
    </row>
    <row r="87" spans="6:10" ht="18.75" customHeight="1" x14ac:dyDescent="0.25">
      <c r="F87" s="29"/>
      <c r="G87" s="29"/>
      <c r="H87" s="29"/>
      <c r="I87" s="29" t="str">
        <f t="shared" si="0"/>
        <v/>
      </c>
      <c r="J87" s="29"/>
    </row>
    <row r="88" spans="6:10" ht="18.75" customHeight="1" x14ac:dyDescent="0.25">
      <c r="F88" s="29"/>
      <c r="G88" s="29"/>
      <c r="H88" s="29"/>
      <c r="I88" s="29" t="str">
        <f t="shared" si="0"/>
        <v/>
      </c>
      <c r="J88" s="29"/>
    </row>
    <row r="89" spans="6:10" ht="18.75" customHeight="1" x14ac:dyDescent="0.25">
      <c r="F89" s="29"/>
      <c r="G89" s="29"/>
      <c r="H89" s="29"/>
      <c r="I89" s="29" t="str">
        <f t="shared" si="0"/>
        <v/>
      </c>
      <c r="J89" s="29"/>
    </row>
    <row r="90" spans="6:10" ht="18.75" customHeight="1" x14ac:dyDescent="0.25">
      <c r="F90" s="29"/>
      <c r="G90" s="29"/>
      <c r="H90" s="29"/>
      <c r="I90" s="29" t="str">
        <f t="shared" si="0"/>
        <v/>
      </c>
      <c r="J90" s="29"/>
    </row>
    <row r="91" spans="6:10" ht="18.75" customHeight="1" x14ac:dyDescent="0.25">
      <c r="F91" s="29"/>
      <c r="G91" s="29"/>
      <c r="H91" s="29"/>
      <c r="I91" s="29" t="str">
        <f t="shared" si="0"/>
        <v/>
      </c>
      <c r="J91" s="29"/>
    </row>
    <row r="92" spans="6:10" ht="18.75" customHeight="1" x14ac:dyDescent="0.25">
      <c r="F92" s="29"/>
      <c r="G92" s="29"/>
      <c r="H92" s="29"/>
      <c r="I92" s="29" t="str">
        <f t="shared" si="0"/>
        <v/>
      </c>
      <c r="J92" s="29"/>
    </row>
    <row r="93" spans="6:10" ht="18.75" customHeight="1" x14ac:dyDescent="0.25">
      <c r="F93" s="29"/>
      <c r="G93" s="29"/>
      <c r="H93" s="29"/>
      <c r="I93" s="29" t="str">
        <f t="shared" si="0"/>
        <v/>
      </c>
      <c r="J93" s="29"/>
    </row>
    <row r="94" spans="6:10" ht="18.75" customHeight="1" x14ac:dyDescent="0.25">
      <c r="F94" s="29"/>
      <c r="G94" s="29"/>
      <c r="H94" s="29"/>
      <c r="I94" s="29" t="str">
        <f t="shared" si="0"/>
        <v/>
      </c>
      <c r="J94" s="29"/>
    </row>
    <row r="95" spans="6:10" ht="18.75" customHeight="1" x14ac:dyDescent="0.25">
      <c r="F95" s="29"/>
      <c r="G95" s="29"/>
      <c r="H95" s="29"/>
      <c r="I95" s="29" t="str">
        <f t="shared" si="0"/>
        <v/>
      </c>
      <c r="J95" s="29"/>
    </row>
    <row r="96" spans="6:10" ht="18.75" customHeight="1" x14ac:dyDescent="0.25">
      <c r="F96" s="29"/>
      <c r="G96" s="29"/>
      <c r="H96" s="29"/>
      <c r="I96" s="29" t="str">
        <f t="shared" si="0"/>
        <v/>
      </c>
      <c r="J96" s="29"/>
    </row>
    <row r="97" spans="6:10" ht="18.75" customHeight="1" x14ac:dyDescent="0.25">
      <c r="F97" s="29"/>
      <c r="G97" s="29"/>
      <c r="H97" s="29"/>
      <c r="I97" s="29" t="str">
        <f t="shared" si="0"/>
        <v/>
      </c>
      <c r="J97" s="29"/>
    </row>
    <row r="98" spans="6:10" ht="18.75" customHeight="1" x14ac:dyDescent="0.25">
      <c r="F98" s="29"/>
      <c r="G98" s="29"/>
      <c r="H98" s="29"/>
      <c r="I98" s="29" t="str">
        <f t="shared" si="0"/>
        <v/>
      </c>
      <c r="J98" s="29"/>
    </row>
    <row r="99" spans="6:10" ht="18.75" customHeight="1" x14ac:dyDescent="0.25">
      <c r="F99" s="29"/>
      <c r="G99" s="29"/>
      <c r="H99" s="29"/>
      <c r="I99" s="29" t="str">
        <f t="shared" si="0"/>
        <v/>
      </c>
      <c r="J99" s="29"/>
    </row>
    <row r="100" spans="6:10" ht="18.75" customHeight="1" x14ac:dyDescent="0.25">
      <c r="F100" s="29"/>
      <c r="G100" s="29"/>
      <c r="H100" s="29"/>
      <c r="I100" s="29" t="str">
        <f t="shared" si="0"/>
        <v/>
      </c>
      <c r="J100" s="29"/>
    </row>
    <row r="101" spans="6:10" ht="18.75" customHeight="1" x14ac:dyDescent="0.25">
      <c r="F101" s="29"/>
      <c r="G101" s="29"/>
      <c r="H101" s="29"/>
      <c r="I101" s="29" t="str">
        <f t="shared" si="0"/>
        <v/>
      </c>
      <c r="J101" s="29"/>
    </row>
    <row r="102" spans="6:10" ht="18.75" customHeight="1" x14ac:dyDescent="0.25">
      <c r="F102" s="29"/>
      <c r="G102" s="29"/>
      <c r="H102" s="29"/>
      <c r="I102" s="29" t="str">
        <f t="shared" si="0"/>
        <v/>
      </c>
      <c r="J102" s="29"/>
    </row>
    <row r="103" spans="6:10" ht="18.75" customHeight="1" x14ac:dyDescent="0.25">
      <c r="F103" s="29"/>
      <c r="G103" s="29"/>
      <c r="H103" s="29"/>
      <c r="I103" s="29" t="str">
        <f t="shared" si="0"/>
        <v/>
      </c>
      <c r="J103" s="29"/>
    </row>
    <row r="104" spans="6:10" ht="18.75" customHeight="1" x14ac:dyDescent="0.25">
      <c r="F104" s="29"/>
      <c r="G104" s="29"/>
      <c r="H104" s="29"/>
      <c r="I104" s="29" t="str">
        <f t="shared" si="0"/>
        <v/>
      </c>
      <c r="J104" s="29"/>
    </row>
    <row r="105" spans="6:10" ht="18.75" customHeight="1" x14ac:dyDescent="0.25">
      <c r="F105" s="29"/>
      <c r="G105" s="29"/>
      <c r="H105" s="29"/>
      <c r="I105" s="29" t="str">
        <f t="shared" si="0"/>
        <v/>
      </c>
      <c r="J105" s="29"/>
    </row>
    <row r="106" spans="6:10" ht="18.75" customHeight="1" x14ac:dyDescent="0.25">
      <c r="F106" s="29"/>
      <c r="G106" s="29"/>
      <c r="H106" s="29"/>
      <c r="I106" s="29" t="str">
        <f t="shared" si="0"/>
        <v/>
      </c>
      <c r="J106" s="29"/>
    </row>
    <row r="107" spans="6:10" ht="18.75" customHeight="1" x14ac:dyDescent="0.25">
      <c r="F107" s="29"/>
      <c r="G107" s="29"/>
      <c r="H107" s="29"/>
      <c r="I107" s="29" t="str">
        <f t="shared" si="0"/>
        <v/>
      </c>
      <c r="J107" s="29"/>
    </row>
    <row r="108" spans="6:10" ht="18.75" customHeight="1" x14ac:dyDescent="0.25">
      <c r="F108" s="29"/>
      <c r="G108" s="29"/>
      <c r="H108" s="29"/>
      <c r="I108" s="29" t="str">
        <f t="shared" si="0"/>
        <v/>
      </c>
      <c r="J108" s="29"/>
    </row>
    <row r="109" spans="6:10" ht="18.75" customHeight="1" x14ac:dyDescent="0.25">
      <c r="F109" s="29"/>
      <c r="G109" s="29"/>
      <c r="H109" s="29"/>
      <c r="I109" s="29" t="str">
        <f t="shared" si="0"/>
        <v/>
      </c>
      <c r="J109" s="29"/>
    </row>
    <row r="110" spans="6:10" ht="18.75" customHeight="1" x14ac:dyDescent="0.25">
      <c r="F110" s="29"/>
      <c r="G110" s="29"/>
      <c r="H110" s="29"/>
      <c r="I110" s="29" t="str">
        <f t="shared" si="0"/>
        <v/>
      </c>
      <c r="J110" s="29"/>
    </row>
    <row r="111" spans="6:10" ht="18.75" customHeight="1" x14ac:dyDescent="0.25">
      <c r="F111" s="29"/>
      <c r="G111" s="29"/>
      <c r="H111" s="29"/>
      <c r="I111" s="29" t="str">
        <f t="shared" si="0"/>
        <v/>
      </c>
      <c r="J111" s="29"/>
    </row>
    <row r="112" spans="6:10" ht="18.75" customHeight="1" x14ac:dyDescent="0.25">
      <c r="F112" s="29"/>
      <c r="G112" s="29"/>
      <c r="H112" s="29"/>
      <c r="I112" s="29" t="str">
        <f t="shared" si="0"/>
        <v/>
      </c>
      <c r="J112" s="29"/>
    </row>
    <row r="113" spans="6:10" ht="18.75" customHeight="1" x14ac:dyDescent="0.25">
      <c r="F113" s="29"/>
      <c r="G113" s="29"/>
      <c r="H113" s="29"/>
      <c r="I113" s="29" t="str">
        <f t="shared" si="0"/>
        <v/>
      </c>
      <c r="J113" s="29"/>
    </row>
    <row r="114" spans="6:10" ht="18.75" customHeight="1" x14ac:dyDescent="0.25">
      <c r="F114" s="29"/>
      <c r="G114" s="29"/>
      <c r="H114" s="29"/>
      <c r="I114" s="29" t="str">
        <f t="shared" si="0"/>
        <v/>
      </c>
      <c r="J114" s="29"/>
    </row>
    <row r="115" spans="6:10" ht="18.75" customHeight="1" x14ac:dyDescent="0.25">
      <c r="F115" s="29"/>
      <c r="G115" s="29"/>
      <c r="H115" s="29"/>
      <c r="I115" s="29" t="str">
        <f t="shared" si="0"/>
        <v/>
      </c>
      <c r="J115" s="29"/>
    </row>
    <row r="116" spans="6:10" ht="18.75" customHeight="1" x14ac:dyDescent="0.25">
      <c r="F116" s="29"/>
      <c r="G116" s="29"/>
      <c r="H116" s="29"/>
      <c r="I116" s="29" t="str">
        <f t="shared" si="0"/>
        <v/>
      </c>
      <c r="J116" s="29"/>
    </row>
    <row r="117" spans="6:10" ht="18.75" customHeight="1" x14ac:dyDescent="0.25">
      <c r="F117" s="29"/>
      <c r="G117" s="29"/>
      <c r="H117" s="29"/>
      <c r="I117" s="29" t="str">
        <f t="shared" si="0"/>
        <v/>
      </c>
      <c r="J117" s="29"/>
    </row>
    <row r="118" spans="6:10" ht="18.75" customHeight="1" x14ac:dyDescent="0.25">
      <c r="F118" s="29"/>
      <c r="G118" s="29"/>
      <c r="H118" s="29"/>
      <c r="I118" s="29" t="str">
        <f t="shared" ref="I118:I149" si="1">IF(H118="","",H118)</f>
        <v/>
      </c>
      <c r="J118" s="29"/>
    </row>
    <row r="119" spans="6:10" ht="18.75" customHeight="1" x14ac:dyDescent="0.25">
      <c r="F119" s="29"/>
      <c r="G119" s="29"/>
      <c r="H119" s="29"/>
      <c r="I119" s="29" t="str">
        <f t="shared" si="1"/>
        <v/>
      </c>
      <c r="J119" s="29"/>
    </row>
    <row r="120" spans="6:10" ht="18.75" customHeight="1" x14ac:dyDescent="0.25">
      <c r="F120" s="29"/>
      <c r="G120" s="29"/>
      <c r="H120" s="29"/>
      <c r="I120" s="29" t="str">
        <f t="shared" si="1"/>
        <v/>
      </c>
      <c r="J120" s="29"/>
    </row>
    <row r="121" spans="6:10" ht="18.75" customHeight="1" x14ac:dyDescent="0.25">
      <c r="F121" s="29"/>
      <c r="G121" s="29"/>
      <c r="H121" s="29"/>
      <c r="I121" s="29" t="str">
        <f t="shared" si="1"/>
        <v/>
      </c>
      <c r="J121" s="29"/>
    </row>
    <row r="122" spans="6:10" ht="18.75" customHeight="1" x14ac:dyDescent="0.25">
      <c r="F122" s="29"/>
      <c r="G122" s="29"/>
      <c r="H122" s="29"/>
      <c r="I122" s="29" t="str">
        <f t="shared" si="1"/>
        <v/>
      </c>
      <c r="J122" s="29"/>
    </row>
    <row r="123" spans="6:10" ht="18.75" customHeight="1" x14ac:dyDescent="0.25">
      <c r="F123" s="29"/>
      <c r="G123" s="29"/>
      <c r="H123" s="29"/>
      <c r="I123" s="29" t="str">
        <f t="shared" si="1"/>
        <v/>
      </c>
      <c r="J123" s="29"/>
    </row>
    <row r="124" spans="6:10" ht="18.75" customHeight="1" x14ac:dyDescent="0.25">
      <c r="F124" s="29"/>
      <c r="G124" s="29"/>
      <c r="H124" s="29"/>
      <c r="I124" s="29" t="str">
        <f t="shared" si="1"/>
        <v/>
      </c>
      <c r="J124" s="29"/>
    </row>
    <row r="125" spans="6:10" ht="18.75" customHeight="1" x14ac:dyDescent="0.25">
      <c r="F125" s="29"/>
      <c r="G125" s="29"/>
      <c r="H125" s="29"/>
      <c r="I125" s="29" t="str">
        <f t="shared" si="1"/>
        <v/>
      </c>
      <c r="J125" s="29"/>
    </row>
    <row r="126" spans="6:10" ht="18.75" customHeight="1" x14ac:dyDescent="0.25">
      <c r="F126" s="29"/>
      <c r="G126" s="29"/>
      <c r="H126" s="29"/>
      <c r="I126" s="29" t="str">
        <f t="shared" si="1"/>
        <v/>
      </c>
      <c r="J126" s="29"/>
    </row>
    <row r="127" spans="6:10" ht="18.75" customHeight="1" x14ac:dyDescent="0.25">
      <c r="F127" s="29"/>
      <c r="G127" s="29"/>
      <c r="H127" s="29"/>
      <c r="I127" s="29" t="str">
        <f t="shared" si="1"/>
        <v/>
      </c>
      <c r="J127" s="29"/>
    </row>
    <row r="128" spans="6:10" ht="18.75" customHeight="1" x14ac:dyDescent="0.25">
      <c r="F128" s="29"/>
      <c r="G128" s="29"/>
      <c r="H128" s="29"/>
      <c r="I128" s="29" t="str">
        <f t="shared" si="1"/>
        <v/>
      </c>
      <c r="J128" s="29"/>
    </row>
    <row r="129" spans="6:10" ht="18.75" customHeight="1" x14ac:dyDescent="0.25">
      <c r="F129" s="29"/>
      <c r="G129" s="29"/>
      <c r="H129" s="29"/>
      <c r="I129" s="29" t="str">
        <f t="shared" si="1"/>
        <v/>
      </c>
      <c r="J129" s="29"/>
    </row>
    <row r="130" spans="6:10" ht="18.75" customHeight="1" x14ac:dyDescent="0.25">
      <c r="F130" s="29"/>
      <c r="G130" s="29"/>
      <c r="H130" s="29"/>
      <c r="I130" s="29" t="str">
        <f t="shared" si="1"/>
        <v/>
      </c>
      <c r="J130" s="29"/>
    </row>
    <row r="131" spans="6:10" ht="18.75" customHeight="1" x14ac:dyDescent="0.25">
      <c r="F131" s="29"/>
      <c r="G131" s="29"/>
      <c r="H131" s="29"/>
      <c r="I131" s="29" t="str">
        <f t="shared" si="1"/>
        <v/>
      </c>
      <c r="J131" s="29"/>
    </row>
    <row r="132" spans="6:10" ht="18.75" customHeight="1" x14ac:dyDescent="0.25">
      <c r="F132" s="29"/>
      <c r="G132" s="29"/>
      <c r="H132" s="29"/>
      <c r="I132" s="29" t="str">
        <f t="shared" si="1"/>
        <v/>
      </c>
      <c r="J132" s="29"/>
    </row>
    <row r="133" spans="6:10" ht="18.75" customHeight="1" x14ac:dyDescent="0.25">
      <c r="F133" s="29"/>
      <c r="G133" s="29"/>
      <c r="H133" s="29"/>
      <c r="I133" s="29" t="str">
        <f t="shared" si="1"/>
        <v/>
      </c>
      <c r="J133" s="29"/>
    </row>
    <row r="134" spans="6:10" ht="18.75" customHeight="1" x14ac:dyDescent="0.25">
      <c r="F134" s="29"/>
      <c r="G134" s="29"/>
      <c r="H134" s="29"/>
      <c r="I134" s="29" t="str">
        <f t="shared" si="1"/>
        <v/>
      </c>
      <c r="J134" s="29"/>
    </row>
    <row r="135" spans="6:10" ht="18.75" customHeight="1" x14ac:dyDescent="0.25">
      <c r="F135" s="29"/>
      <c r="G135" s="29"/>
      <c r="H135" s="29"/>
      <c r="I135" s="29" t="str">
        <f t="shared" si="1"/>
        <v/>
      </c>
      <c r="J135" s="29"/>
    </row>
    <row r="136" spans="6:10" ht="18.75" customHeight="1" x14ac:dyDescent="0.25">
      <c r="F136" s="29"/>
      <c r="G136" s="29"/>
      <c r="H136" s="29"/>
      <c r="I136" s="29" t="str">
        <f t="shared" si="1"/>
        <v/>
      </c>
      <c r="J136" s="29"/>
    </row>
    <row r="137" spans="6:10" ht="18.75" customHeight="1" x14ac:dyDescent="0.25">
      <c r="F137" s="29"/>
      <c r="G137" s="29"/>
      <c r="H137" s="29"/>
      <c r="I137" s="29" t="str">
        <f t="shared" si="1"/>
        <v/>
      </c>
      <c r="J137" s="29"/>
    </row>
    <row r="138" spans="6:10" ht="18.75" customHeight="1" x14ac:dyDescent="0.25">
      <c r="F138" s="29"/>
      <c r="G138" s="29"/>
      <c r="H138" s="29"/>
      <c r="I138" s="29" t="str">
        <f t="shared" si="1"/>
        <v/>
      </c>
      <c r="J138" s="29"/>
    </row>
    <row r="139" spans="6:10" ht="18.75" customHeight="1" x14ac:dyDescent="0.25">
      <c r="F139" s="29"/>
      <c r="G139" s="29"/>
      <c r="H139" s="29"/>
      <c r="I139" s="29" t="str">
        <f t="shared" si="1"/>
        <v/>
      </c>
      <c r="J139" s="29"/>
    </row>
    <row r="140" spans="6:10" ht="18.75" customHeight="1" x14ac:dyDescent="0.25">
      <c r="F140" s="29"/>
      <c r="G140" s="29"/>
      <c r="H140" s="29"/>
      <c r="I140" s="29" t="str">
        <f t="shared" si="1"/>
        <v/>
      </c>
      <c r="J140" s="29"/>
    </row>
    <row r="141" spans="6:10" ht="18.75" customHeight="1" x14ac:dyDescent="0.25">
      <c r="F141" s="29"/>
      <c r="G141" s="29"/>
      <c r="H141" s="29"/>
      <c r="I141" s="29" t="str">
        <f t="shared" si="1"/>
        <v/>
      </c>
      <c r="J141" s="29"/>
    </row>
    <row r="142" spans="6:10" ht="18.75" customHeight="1" x14ac:dyDescent="0.25">
      <c r="F142" s="29"/>
      <c r="G142" s="29"/>
      <c r="H142" s="29"/>
      <c r="I142" s="29" t="str">
        <f t="shared" si="1"/>
        <v/>
      </c>
      <c r="J142" s="29"/>
    </row>
    <row r="143" spans="6:10" ht="18.75" customHeight="1" x14ac:dyDescent="0.25">
      <c r="F143" s="29"/>
      <c r="G143" s="29"/>
      <c r="H143" s="29"/>
      <c r="I143" s="29" t="str">
        <f t="shared" si="1"/>
        <v/>
      </c>
      <c r="J143" s="29"/>
    </row>
    <row r="144" spans="6:10" ht="18.75" customHeight="1" x14ac:dyDescent="0.25">
      <c r="F144" s="29"/>
      <c r="G144" s="29"/>
      <c r="H144" s="29"/>
      <c r="I144" s="29" t="str">
        <f t="shared" si="1"/>
        <v/>
      </c>
      <c r="J144" s="29"/>
    </row>
    <row r="145" spans="6:10" ht="18.75" customHeight="1" x14ac:dyDescent="0.25">
      <c r="F145" s="29"/>
      <c r="G145" s="29"/>
      <c r="H145" s="29"/>
      <c r="I145" s="29" t="str">
        <f t="shared" si="1"/>
        <v/>
      </c>
      <c r="J145" s="29"/>
    </row>
    <row r="146" spans="6:10" ht="18.75" customHeight="1" x14ac:dyDescent="0.25">
      <c r="F146" s="29"/>
      <c r="G146" s="29"/>
      <c r="H146" s="29"/>
      <c r="I146" s="29" t="str">
        <f t="shared" si="1"/>
        <v/>
      </c>
      <c r="J146" s="29"/>
    </row>
    <row r="147" spans="6:10" ht="18.75" customHeight="1" x14ac:dyDescent="0.25">
      <c r="F147" s="29"/>
      <c r="G147" s="29"/>
      <c r="H147" s="29"/>
      <c r="I147" s="29" t="str">
        <f t="shared" si="1"/>
        <v/>
      </c>
      <c r="J147" s="29"/>
    </row>
    <row r="148" spans="6:10" ht="18.75" customHeight="1" x14ac:dyDescent="0.25">
      <c r="F148" s="29"/>
      <c r="G148" s="29"/>
      <c r="H148" s="29"/>
      <c r="I148" s="29" t="str">
        <f t="shared" si="1"/>
        <v/>
      </c>
      <c r="J148" s="29"/>
    </row>
    <row r="149" spans="6:10" ht="18.75" customHeight="1" x14ac:dyDescent="0.25">
      <c r="F149" s="29"/>
      <c r="G149" s="29"/>
      <c r="H149" s="29"/>
      <c r="I149" s="29" t="str">
        <f t="shared" si="1"/>
        <v/>
      </c>
      <c r="J149" s="29"/>
    </row>
    <row r="150" spans="6:10" ht="18.75" customHeight="1" x14ac:dyDescent="0.25">
      <c r="F150" s="29"/>
      <c r="G150" s="29"/>
      <c r="H150" s="29"/>
      <c r="I150" s="29" t="str">
        <f t="shared" ref="I150:I181" si="2">IF(H150="","",H150)</f>
        <v/>
      </c>
      <c r="J150" s="29"/>
    </row>
    <row r="151" spans="6:10" ht="18.75" customHeight="1" x14ac:dyDescent="0.25">
      <c r="F151" s="29"/>
      <c r="G151" s="29"/>
      <c r="H151" s="29"/>
      <c r="I151" s="29" t="str">
        <f t="shared" si="2"/>
        <v/>
      </c>
      <c r="J151" s="29"/>
    </row>
    <row r="152" spans="6:10" ht="18.75" customHeight="1" x14ac:dyDescent="0.25">
      <c r="F152" s="29"/>
      <c r="G152" s="29"/>
      <c r="H152" s="29"/>
      <c r="I152" s="29" t="str">
        <f t="shared" si="2"/>
        <v/>
      </c>
      <c r="J152" s="29"/>
    </row>
    <row r="153" spans="6:10" ht="18.75" customHeight="1" x14ac:dyDescent="0.25">
      <c r="F153" s="29"/>
      <c r="G153" s="29"/>
      <c r="H153" s="29"/>
      <c r="I153" s="29" t="str">
        <f t="shared" si="2"/>
        <v/>
      </c>
      <c r="J153" s="29"/>
    </row>
    <row r="154" spans="6:10" ht="18.75" customHeight="1" x14ac:dyDescent="0.25">
      <c r="F154" s="29"/>
      <c r="G154" s="29"/>
      <c r="H154" s="29"/>
      <c r="I154" s="29" t="str">
        <f t="shared" si="2"/>
        <v/>
      </c>
      <c r="J154" s="29"/>
    </row>
    <row r="155" spans="6:10" ht="18.75" customHeight="1" x14ac:dyDescent="0.25">
      <c r="F155" s="29"/>
      <c r="G155" s="29"/>
      <c r="H155" s="29"/>
      <c r="I155" s="29" t="str">
        <f t="shared" si="2"/>
        <v/>
      </c>
      <c r="J155" s="29"/>
    </row>
    <row r="156" spans="6:10" ht="18.75" customHeight="1" x14ac:dyDescent="0.25">
      <c r="F156" s="29"/>
      <c r="G156" s="29"/>
      <c r="H156" s="29"/>
      <c r="I156" s="29" t="str">
        <f t="shared" si="2"/>
        <v/>
      </c>
      <c r="J156" s="29"/>
    </row>
    <row r="157" spans="6:10" ht="18.75" customHeight="1" x14ac:dyDescent="0.25">
      <c r="F157" s="29"/>
      <c r="G157" s="29"/>
      <c r="H157" s="29"/>
      <c r="I157" s="29" t="str">
        <f t="shared" si="2"/>
        <v/>
      </c>
      <c r="J157" s="29"/>
    </row>
    <row r="158" spans="6:10" ht="18.75" customHeight="1" x14ac:dyDescent="0.25">
      <c r="F158" s="29"/>
      <c r="G158" s="29"/>
      <c r="H158" s="29"/>
      <c r="I158" s="29" t="str">
        <f t="shared" si="2"/>
        <v/>
      </c>
      <c r="J158" s="29"/>
    </row>
    <row r="159" spans="6:10" ht="18.75" customHeight="1" x14ac:dyDescent="0.25">
      <c r="F159" s="29"/>
      <c r="G159" s="29"/>
      <c r="H159" s="29"/>
      <c r="I159" s="29" t="str">
        <f t="shared" si="2"/>
        <v/>
      </c>
      <c r="J159" s="29"/>
    </row>
    <row r="160" spans="6:10" ht="18.75" customHeight="1" x14ac:dyDescent="0.25">
      <c r="F160" s="29"/>
      <c r="G160" s="29"/>
      <c r="H160" s="29"/>
      <c r="I160" s="29" t="str">
        <f t="shared" si="2"/>
        <v/>
      </c>
      <c r="J160" s="29"/>
    </row>
    <row r="161" spans="6:10" ht="18.75" customHeight="1" x14ac:dyDescent="0.25">
      <c r="F161" s="29"/>
      <c r="G161" s="29"/>
      <c r="H161" s="29"/>
      <c r="I161" s="29" t="str">
        <f t="shared" si="2"/>
        <v/>
      </c>
      <c r="J161" s="29"/>
    </row>
    <row r="162" spans="6:10" ht="18.75" customHeight="1" x14ac:dyDescent="0.25">
      <c r="F162" s="29"/>
      <c r="G162" s="29"/>
      <c r="H162" s="29"/>
      <c r="I162" s="29" t="str">
        <f t="shared" si="2"/>
        <v/>
      </c>
      <c r="J162" s="29"/>
    </row>
    <row r="163" spans="6:10" ht="18.75" customHeight="1" x14ac:dyDescent="0.25">
      <c r="F163" s="29"/>
      <c r="G163" s="29"/>
      <c r="H163" s="29"/>
      <c r="I163" s="29" t="str">
        <f t="shared" si="2"/>
        <v/>
      </c>
      <c r="J163" s="29"/>
    </row>
    <row r="164" spans="6:10" ht="18.75" customHeight="1" x14ac:dyDescent="0.25">
      <c r="F164" s="29"/>
      <c r="G164" s="29"/>
      <c r="H164" s="29"/>
      <c r="I164" s="29" t="str">
        <f t="shared" si="2"/>
        <v/>
      </c>
      <c r="J164" s="29"/>
    </row>
    <row r="165" spans="6:10" ht="18.75" customHeight="1" x14ac:dyDescent="0.25">
      <c r="F165" s="29"/>
      <c r="G165" s="29"/>
      <c r="H165" s="29"/>
      <c r="I165" s="29" t="str">
        <f t="shared" si="2"/>
        <v/>
      </c>
      <c r="J165" s="29"/>
    </row>
    <row r="166" spans="6:10" ht="18.75" customHeight="1" x14ac:dyDescent="0.25">
      <c r="F166" s="29"/>
      <c r="G166" s="29"/>
      <c r="H166" s="29"/>
      <c r="I166" s="29" t="str">
        <f t="shared" si="2"/>
        <v/>
      </c>
      <c r="J166" s="29"/>
    </row>
    <row r="167" spans="6:10" ht="18.75" customHeight="1" x14ac:dyDescent="0.25">
      <c r="F167" s="29"/>
      <c r="G167" s="29"/>
      <c r="H167" s="29"/>
      <c r="I167" s="29" t="str">
        <f t="shared" si="2"/>
        <v/>
      </c>
      <c r="J167" s="29"/>
    </row>
    <row r="168" spans="6:10" ht="18.75" customHeight="1" x14ac:dyDescent="0.25">
      <c r="F168" s="29"/>
      <c r="G168" s="29"/>
      <c r="H168" s="29"/>
      <c r="I168" s="29" t="str">
        <f t="shared" si="2"/>
        <v/>
      </c>
      <c r="J168" s="29"/>
    </row>
    <row r="169" spans="6:10" ht="18.75" customHeight="1" x14ac:dyDescent="0.25">
      <c r="F169" s="29"/>
      <c r="G169" s="29"/>
      <c r="H169" s="29"/>
      <c r="I169" s="29" t="str">
        <f t="shared" si="2"/>
        <v/>
      </c>
      <c r="J169" s="29"/>
    </row>
    <row r="170" spans="6:10" ht="18.75" customHeight="1" x14ac:dyDescent="0.25">
      <c r="F170" s="29"/>
      <c r="G170" s="29"/>
      <c r="H170" s="29"/>
      <c r="I170" s="29" t="str">
        <f t="shared" si="2"/>
        <v/>
      </c>
      <c r="J170" s="29"/>
    </row>
    <row r="171" spans="6:10" ht="18.75" customHeight="1" x14ac:dyDescent="0.25">
      <c r="F171" s="29"/>
      <c r="G171" s="29"/>
      <c r="H171" s="29"/>
      <c r="I171" s="29" t="str">
        <f t="shared" si="2"/>
        <v/>
      </c>
      <c r="J171" s="29"/>
    </row>
    <row r="172" spans="6:10" ht="18.75" customHeight="1" x14ac:dyDescent="0.25">
      <c r="F172" s="29"/>
      <c r="G172" s="29"/>
      <c r="H172" s="29"/>
      <c r="I172" s="29" t="str">
        <f t="shared" si="2"/>
        <v/>
      </c>
      <c r="J172" s="29"/>
    </row>
    <row r="173" spans="6:10" ht="18.75" customHeight="1" x14ac:dyDescent="0.25">
      <c r="F173" s="29"/>
      <c r="G173" s="29"/>
      <c r="H173" s="29"/>
      <c r="I173" s="29" t="str">
        <f t="shared" si="2"/>
        <v/>
      </c>
      <c r="J173" s="29"/>
    </row>
    <row r="174" spans="6:10" ht="18.75" customHeight="1" x14ac:dyDescent="0.25">
      <c r="F174" s="29"/>
      <c r="G174" s="29"/>
      <c r="H174" s="29"/>
      <c r="I174" s="29" t="str">
        <f t="shared" si="2"/>
        <v/>
      </c>
      <c r="J174" s="29"/>
    </row>
    <row r="175" spans="6:10" ht="18.75" customHeight="1" x14ac:dyDescent="0.25">
      <c r="F175" s="29"/>
      <c r="G175" s="29"/>
      <c r="H175" s="29"/>
      <c r="I175" s="29" t="str">
        <f t="shared" si="2"/>
        <v/>
      </c>
      <c r="J175" s="29"/>
    </row>
    <row r="176" spans="6:10" ht="18.75" customHeight="1" x14ac:dyDescent="0.25">
      <c r="F176" s="29"/>
      <c r="G176" s="29"/>
      <c r="H176" s="29"/>
      <c r="I176" s="29" t="str">
        <f t="shared" si="2"/>
        <v/>
      </c>
      <c r="J176" s="29"/>
    </row>
    <row r="177" spans="6:10" ht="18.75" customHeight="1" x14ac:dyDescent="0.25">
      <c r="F177" s="29"/>
      <c r="G177" s="29"/>
      <c r="H177" s="29"/>
      <c r="I177" s="29" t="str">
        <f t="shared" si="2"/>
        <v/>
      </c>
      <c r="J177" s="29"/>
    </row>
    <row r="178" spans="6:10" ht="18.75" customHeight="1" x14ac:dyDescent="0.25">
      <c r="F178" s="29"/>
      <c r="G178" s="29"/>
      <c r="H178" s="29"/>
      <c r="I178" s="29" t="str">
        <f t="shared" si="2"/>
        <v/>
      </c>
      <c r="J178" s="29"/>
    </row>
    <row r="179" spans="6:10" ht="18.75" customHeight="1" x14ac:dyDescent="0.25">
      <c r="F179" s="29"/>
      <c r="G179" s="29"/>
      <c r="H179" s="29"/>
      <c r="I179" s="29" t="str">
        <f t="shared" si="2"/>
        <v/>
      </c>
      <c r="J179" s="29"/>
    </row>
    <row r="180" spans="6:10" ht="18.75" customHeight="1" x14ac:dyDescent="0.25">
      <c r="F180" s="29"/>
      <c r="G180" s="29"/>
      <c r="H180" s="29"/>
      <c r="I180" s="29" t="str">
        <f t="shared" si="2"/>
        <v/>
      </c>
      <c r="J180" s="29"/>
    </row>
    <row r="181" spans="6:10" ht="18.75" customHeight="1" x14ac:dyDescent="0.25">
      <c r="F181" s="29"/>
      <c r="G181" s="29"/>
      <c r="H181" s="29"/>
      <c r="I181" s="29" t="str">
        <f t="shared" si="2"/>
        <v/>
      </c>
      <c r="J181" s="29"/>
    </row>
    <row r="182" spans="6:10" ht="18.75" customHeight="1" x14ac:dyDescent="0.25">
      <c r="F182" s="29"/>
      <c r="G182" s="29"/>
      <c r="H182" s="29"/>
      <c r="I182" s="29" t="str">
        <f t="shared" ref="I182:I198" si="3">IF(H182="","",H182)</f>
        <v/>
      </c>
      <c r="J182" s="29"/>
    </row>
    <row r="183" spans="6:10" ht="18.75" customHeight="1" x14ac:dyDescent="0.25">
      <c r="F183" s="29"/>
      <c r="G183" s="29"/>
      <c r="H183" s="29"/>
      <c r="I183" s="29" t="str">
        <f t="shared" si="3"/>
        <v/>
      </c>
      <c r="J183" s="29"/>
    </row>
    <row r="184" spans="6:10" ht="18.75" customHeight="1" x14ac:dyDescent="0.25">
      <c r="F184" s="29"/>
      <c r="G184" s="29"/>
      <c r="H184" s="29"/>
      <c r="I184" s="29" t="str">
        <f t="shared" si="3"/>
        <v/>
      </c>
      <c r="J184" s="29"/>
    </row>
    <row r="185" spans="6:10" ht="18.75" customHeight="1" x14ac:dyDescent="0.25">
      <c r="F185" s="29"/>
      <c r="G185" s="29"/>
      <c r="H185" s="29"/>
      <c r="I185" s="29" t="str">
        <f t="shared" si="3"/>
        <v/>
      </c>
      <c r="J185" s="29"/>
    </row>
    <row r="186" spans="6:10" ht="18.75" customHeight="1" x14ac:dyDescent="0.25">
      <c r="F186" s="29"/>
      <c r="G186" s="29"/>
      <c r="H186" s="29"/>
      <c r="I186" s="29" t="str">
        <f t="shared" si="3"/>
        <v/>
      </c>
      <c r="J186" s="29"/>
    </row>
    <row r="187" spans="6:10" ht="18.75" customHeight="1" x14ac:dyDescent="0.25">
      <c r="F187" s="29"/>
      <c r="G187" s="29"/>
      <c r="H187" s="29"/>
      <c r="I187" s="29" t="str">
        <f t="shared" si="3"/>
        <v/>
      </c>
      <c r="J187" s="29"/>
    </row>
    <row r="188" spans="6:10" ht="18.75" customHeight="1" x14ac:dyDescent="0.25">
      <c r="F188" s="29"/>
      <c r="G188" s="29"/>
      <c r="H188" s="29"/>
      <c r="I188" s="29" t="str">
        <f t="shared" si="3"/>
        <v/>
      </c>
      <c r="J188" s="29"/>
    </row>
    <row r="189" spans="6:10" ht="18.75" customHeight="1" x14ac:dyDescent="0.25">
      <c r="F189" s="29"/>
      <c r="G189" s="29"/>
      <c r="H189" s="29"/>
      <c r="I189" s="29" t="str">
        <f t="shared" si="3"/>
        <v/>
      </c>
      <c r="J189" s="29"/>
    </row>
    <row r="190" spans="6:10" ht="18.75" customHeight="1" x14ac:dyDescent="0.25">
      <c r="F190" s="29"/>
      <c r="G190" s="29"/>
      <c r="H190" s="29"/>
      <c r="I190" s="29" t="str">
        <f t="shared" si="3"/>
        <v/>
      </c>
      <c r="J190" s="29"/>
    </row>
    <row r="191" spans="6:10" ht="18.75" customHeight="1" x14ac:dyDescent="0.25">
      <c r="F191" s="29"/>
      <c r="G191" s="29"/>
      <c r="H191" s="29"/>
      <c r="I191" s="29" t="str">
        <f t="shared" si="3"/>
        <v/>
      </c>
      <c r="J191" s="29"/>
    </row>
    <row r="192" spans="6:10" ht="18.75" customHeight="1" x14ac:dyDescent="0.25">
      <c r="F192" s="29"/>
      <c r="G192" s="29"/>
      <c r="H192" s="29"/>
      <c r="I192" s="29" t="str">
        <f t="shared" si="3"/>
        <v/>
      </c>
      <c r="J192" s="29"/>
    </row>
    <row r="193" spans="6:10" ht="18.75" customHeight="1" x14ac:dyDescent="0.25">
      <c r="F193" s="29"/>
      <c r="G193" s="29"/>
      <c r="H193" s="29"/>
      <c r="I193" s="29" t="str">
        <f t="shared" si="3"/>
        <v/>
      </c>
      <c r="J193" s="29"/>
    </row>
    <row r="194" spans="6:10" ht="18.75" customHeight="1" x14ac:dyDescent="0.25">
      <c r="F194" s="29"/>
      <c r="G194" s="29"/>
      <c r="H194" s="29"/>
      <c r="I194" s="29" t="str">
        <f t="shared" si="3"/>
        <v/>
      </c>
      <c r="J194" s="29"/>
    </row>
    <row r="195" spans="6:10" ht="18.75" customHeight="1" x14ac:dyDescent="0.25">
      <c r="F195" s="29"/>
      <c r="G195" s="29"/>
      <c r="H195" s="29"/>
      <c r="I195" s="29" t="str">
        <f t="shared" si="3"/>
        <v/>
      </c>
      <c r="J195" s="29"/>
    </row>
    <row r="196" spans="6:10" ht="18.75" customHeight="1" x14ac:dyDescent="0.25">
      <c r="F196" s="29"/>
      <c r="G196" s="29"/>
      <c r="H196" s="29"/>
      <c r="I196" s="29" t="str">
        <f t="shared" si="3"/>
        <v/>
      </c>
      <c r="J196" s="29"/>
    </row>
    <row r="197" spans="6:10" ht="18.75" customHeight="1" x14ac:dyDescent="0.25">
      <c r="F197" s="29"/>
      <c r="G197" s="29"/>
      <c r="H197" s="29"/>
      <c r="I197" s="29" t="str">
        <f t="shared" si="3"/>
        <v/>
      </c>
      <c r="J197" s="29"/>
    </row>
    <row r="198" spans="6:10" ht="18.75" customHeight="1" x14ac:dyDescent="0.25">
      <c r="F198" s="29"/>
      <c r="G198" s="29"/>
      <c r="H198" s="29"/>
      <c r="I198" s="29" t="str">
        <f t="shared" si="3"/>
        <v/>
      </c>
      <c r="J198" s="29"/>
    </row>
    <row r="199" spans="6:10" ht="18.75" customHeight="1" x14ac:dyDescent="0.25">
      <c r="F199" s="29"/>
      <c r="G199" s="29"/>
      <c r="H199" s="29"/>
      <c r="I199" s="29" t="str">
        <f t="shared" ref="I199:I203" si="4">IF(H199="","",H199)</f>
        <v/>
      </c>
      <c r="J199" s="29"/>
    </row>
    <row r="200" spans="6:10" ht="18.75" customHeight="1" x14ac:dyDescent="0.25">
      <c r="F200" s="29"/>
      <c r="G200" s="29"/>
      <c r="H200" s="29"/>
      <c r="I200" s="29" t="str">
        <f t="shared" si="4"/>
        <v/>
      </c>
      <c r="J200" s="29"/>
    </row>
    <row r="201" spans="6:10" ht="18.75" customHeight="1" x14ac:dyDescent="0.25">
      <c r="F201" s="29"/>
      <c r="G201" s="29"/>
      <c r="H201" s="29"/>
      <c r="I201" s="29" t="str">
        <f t="shared" si="4"/>
        <v/>
      </c>
      <c r="J201" s="29"/>
    </row>
    <row r="202" spans="6:10" ht="18.75" customHeight="1" x14ac:dyDescent="0.25">
      <c r="F202" s="29"/>
      <c r="G202" s="29"/>
      <c r="H202" s="29"/>
      <c r="I202" s="29" t="str">
        <f t="shared" si="4"/>
        <v/>
      </c>
      <c r="J202" s="29"/>
    </row>
    <row r="203" spans="6:10" ht="18.75" customHeight="1" x14ac:dyDescent="0.25">
      <c r="F203" s="29"/>
      <c r="G203" s="29"/>
      <c r="H203" s="29"/>
      <c r="I203" s="29" t="str">
        <f t="shared" si="4"/>
        <v/>
      </c>
      <c r="J203" s="29"/>
    </row>
    <row r="204" spans="6:10" ht="18.75" customHeight="1" x14ac:dyDescent="0.25">
      <c r="F204" s="29"/>
      <c r="G204" s="29"/>
      <c r="H204" s="29"/>
      <c r="I204" s="29" t="str">
        <f t="shared" ref="I204" si="5">IF(H204="","",H204)</f>
        <v/>
      </c>
      <c r="J204" s="29"/>
    </row>
  </sheetData>
  <autoFilter ref="F3:J198">
    <sortState ref="F6:J198">
      <sortCondition ref="F3:F198"/>
    </sortState>
  </autoFilter>
  <sortState ref="B5:B10">
    <sortCondition ref="B5"/>
  </sortState>
  <mergeCells count="8">
    <mergeCell ref="J3:J4"/>
    <mergeCell ref="F2:J2"/>
    <mergeCell ref="I3:I4"/>
    <mergeCell ref="B3:B4"/>
    <mergeCell ref="D3:D4"/>
    <mergeCell ref="F3:F4"/>
    <mergeCell ref="G3:G4"/>
    <mergeCell ref="H3:H4"/>
  </mergeCells>
  <dataValidations count="1">
    <dataValidation type="list" allowBlank="1" showInputMessage="1" showErrorMessage="1" sqref="B5:B8 G5:G204">
      <formula1>$B$5:$B$34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CantoFem</vt:lpstr>
      <vt:lpstr>CantoMasc</vt:lpstr>
      <vt:lpstr>Coral</vt:lpstr>
      <vt:lpstr>Instrumento</vt:lpstr>
      <vt:lpstr>EFICIÊNCIA 1ª ETAPA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Gabriel</cp:lastModifiedBy>
  <cp:lastPrinted>2025-05-22T20:15:13Z</cp:lastPrinted>
  <dcterms:created xsi:type="dcterms:W3CDTF">2022-05-29T11:52:07Z</dcterms:created>
  <dcterms:modified xsi:type="dcterms:W3CDTF">2025-05-27T14:46:05Z</dcterms:modified>
</cp:coreProperties>
</file>