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lordn\Downloads\"/>
    </mc:Choice>
  </mc:AlternateContent>
  <xr:revisionPtr revIDLastSave="0" documentId="13_ncr:1_{C748C590-730D-4E97-AD44-1B51739A4306}" xr6:coauthVersionLast="47" xr6:coauthVersionMax="47" xr10:uidLastSave="{00000000-0000-0000-0000-000000000000}"/>
  <bookViews>
    <workbookView xWindow="-120" yWindow="-120" windowWidth="20730" windowHeight="11160" firstSheet="3" activeTab="10" xr2:uid="{00000000-000D-0000-FFFF-FFFF00000000}"/>
  </bookViews>
  <sheets>
    <sheet name="11F" sheetId="2" r:id="rId1"/>
    <sheet name="11M" sheetId="18" r:id="rId2"/>
    <sheet name="13F" sheetId="15" r:id="rId3"/>
    <sheet name="13M" sheetId="19" r:id="rId4"/>
    <sheet name="15F" sheetId="16" r:id="rId5"/>
    <sheet name="LISTAS" sheetId="9" r:id="rId6"/>
    <sheet name="15M" sheetId="20" r:id="rId7"/>
    <sheet name="17F" sheetId="17" r:id="rId8"/>
    <sheet name="17M" sheetId="21" r:id="rId9"/>
    <sheet name="17M (FED)" sheetId="22" r:id="rId10"/>
    <sheet name="EFICIÊNCIA 1º ETAPA" sheetId="7" r:id="rId11"/>
  </sheets>
  <definedNames>
    <definedName name="_xlnm._FilterDatabase" localSheetId="5" hidden="1">LISTAS!$F$3:$H$204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7" i="2" l="1"/>
  <c r="G128" i="2" s="1"/>
  <c r="G125" i="2"/>
  <c r="G126" i="2" s="1"/>
  <c r="L36" i="7" l="1"/>
  <c r="L35" i="7"/>
  <c r="L34" i="7"/>
  <c r="L33" i="7"/>
  <c r="L32" i="7"/>
  <c r="L31" i="7"/>
  <c r="L30" i="7"/>
  <c r="L29" i="7"/>
  <c r="L28" i="7"/>
  <c r="L27" i="7"/>
  <c r="I36" i="7"/>
  <c r="I35" i="7"/>
  <c r="I34" i="7"/>
  <c r="I33" i="7"/>
  <c r="I32" i="7"/>
  <c r="I31" i="7"/>
  <c r="I30" i="7"/>
  <c r="I29" i="7"/>
  <c r="I28" i="7"/>
  <c r="I27" i="7"/>
  <c r="G36" i="7"/>
  <c r="G35" i="7"/>
  <c r="G34" i="7"/>
  <c r="G33" i="7"/>
  <c r="G32" i="7"/>
  <c r="G31" i="7"/>
  <c r="G30" i="7"/>
  <c r="G29" i="7"/>
  <c r="G28" i="7"/>
  <c r="G27" i="7"/>
  <c r="E36" i="7"/>
  <c r="E35" i="7"/>
  <c r="E34" i="7"/>
  <c r="E33" i="7"/>
  <c r="E32" i="7"/>
  <c r="E31" i="7"/>
  <c r="E30" i="7"/>
  <c r="E29" i="7"/>
  <c r="E28" i="7"/>
  <c r="E27" i="7"/>
  <c r="C36" i="7"/>
  <c r="C35" i="7"/>
  <c r="C34" i="7"/>
  <c r="C33" i="7"/>
  <c r="C32" i="7"/>
  <c r="C31" i="7"/>
  <c r="C30" i="7"/>
  <c r="C29" i="7"/>
  <c r="C28" i="7"/>
  <c r="C27" i="7"/>
  <c r="W133" i="22" l="1"/>
  <c r="V133" i="22"/>
  <c r="W132" i="22"/>
  <c r="V132" i="22"/>
  <c r="C132" i="22"/>
  <c r="W131" i="22"/>
  <c r="V131" i="22"/>
  <c r="F131" i="22"/>
  <c r="E131" i="22"/>
  <c r="W130" i="22"/>
  <c r="V130" i="22"/>
  <c r="E130" i="22"/>
  <c r="G129" i="22" s="1"/>
  <c r="G131" i="22" s="1"/>
  <c r="C130" i="22"/>
  <c r="W129" i="22"/>
  <c r="V129" i="22"/>
  <c r="F129" i="22"/>
  <c r="E129" i="22"/>
  <c r="W128" i="22"/>
  <c r="V128" i="22"/>
  <c r="W127" i="22"/>
  <c r="V127" i="22"/>
  <c r="I127" i="22"/>
  <c r="G127" i="22"/>
  <c r="J127" i="22" s="1"/>
  <c r="W126" i="22"/>
  <c r="V126" i="22"/>
  <c r="I126" i="22"/>
  <c r="W125" i="22"/>
  <c r="V125" i="22"/>
  <c r="I125" i="22"/>
  <c r="G125" i="22"/>
  <c r="J125" i="22" s="1"/>
  <c r="W124" i="22"/>
  <c r="V124" i="22"/>
  <c r="C124" i="22"/>
  <c r="W123" i="22"/>
  <c r="V123" i="22"/>
  <c r="F123" i="22"/>
  <c r="E123" i="22"/>
  <c r="W122" i="22"/>
  <c r="V122" i="22"/>
  <c r="C122" i="22"/>
  <c r="W121" i="22"/>
  <c r="V121" i="22"/>
  <c r="F121" i="22"/>
  <c r="W120" i="22"/>
  <c r="V120" i="22"/>
  <c r="W119" i="22"/>
  <c r="V119" i="22"/>
  <c r="M119" i="22"/>
  <c r="W118" i="22"/>
  <c r="V118" i="22"/>
  <c r="M118" i="22"/>
  <c r="W117" i="22"/>
  <c r="V117" i="22"/>
  <c r="M117" i="22"/>
  <c r="W116" i="22"/>
  <c r="V116" i="22"/>
  <c r="C116" i="22"/>
  <c r="W115" i="22"/>
  <c r="V115" i="22"/>
  <c r="F115" i="22"/>
  <c r="E115" i="22"/>
  <c r="W114" i="22"/>
  <c r="V114" i="22"/>
  <c r="E114" i="22"/>
  <c r="C114" i="22"/>
  <c r="W113" i="22"/>
  <c r="V113" i="22"/>
  <c r="F113" i="22"/>
  <c r="E113" i="22"/>
  <c r="W112" i="22"/>
  <c r="V112" i="22"/>
  <c r="W111" i="22"/>
  <c r="V111" i="22"/>
  <c r="I111" i="22"/>
  <c r="G111" i="22"/>
  <c r="J111" i="22" s="1"/>
  <c r="W110" i="22"/>
  <c r="V110" i="22"/>
  <c r="W109" i="22"/>
  <c r="V109" i="22"/>
  <c r="I109" i="22"/>
  <c r="G109" i="22"/>
  <c r="K117" i="22" s="1"/>
  <c r="W108" i="22"/>
  <c r="V108" i="22"/>
  <c r="C108" i="22"/>
  <c r="W107" i="22"/>
  <c r="V107" i="22"/>
  <c r="F107" i="22"/>
  <c r="E107" i="22"/>
  <c r="W106" i="22"/>
  <c r="V106" i="22"/>
  <c r="C106" i="22"/>
  <c r="W105" i="22"/>
  <c r="V105" i="22"/>
  <c r="F105" i="22"/>
  <c r="E105" i="22"/>
  <c r="W104" i="22"/>
  <c r="V104" i="22"/>
  <c r="W103" i="22"/>
  <c r="V103" i="22"/>
  <c r="W102" i="22"/>
  <c r="V102" i="22"/>
  <c r="W101" i="22"/>
  <c r="V101" i="22"/>
  <c r="W100" i="22"/>
  <c r="V100" i="22"/>
  <c r="C100" i="22"/>
  <c r="W99" i="22"/>
  <c r="V99" i="22"/>
  <c r="F99" i="22"/>
  <c r="E99" i="22"/>
  <c r="W98" i="22"/>
  <c r="V98" i="22"/>
  <c r="E98" i="22"/>
  <c r="C98" i="22"/>
  <c r="W97" i="22"/>
  <c r="V97" i="22"/>
  <c r="F97" i="22"/>
  <c r="E97" i="22"/>
  <c r="W96" i="22"/>
  <c r="V96" i="22"/>
  <c r="W95" i="22"/>
  <c r="V95" i="22"/>
  <c r="I95" i="22"/>
  <c r="G95" i="22"/>
  <c r="G96" i="22" s="1"/>
  <c r="W94" i="22"/>
  <c r="V94" i="22"/>
  <c r="I94" i="22"/>
  <c r="W93" i="22"/>
  <c r="V93" i="22"/>
  <c r="I93" i="22"/>
  <c r="G93" i="22"/>
  <c r="G94" i="22" s="1"/>
  <c r="W92" i="22"/>
  <c r="V92" i="22"/>
  <c r="C92" i="22"/>
  <c r="W91" i="22"/>
  <c r="V91" i="22"/>
  <c r="F91" i="22"/>
  <c r="E91" i="22"/>
  <c r="W90" i="22"/>
  <c r="V90" i="22"/>
  <c r="C90" i="22"/>
  <c r="W89" i="22"/>
  <c r="V89" i="22"/>
  <c r="F89" i="22"/>
  <c r="G89" i="22" s="1"/>
  <c r="G91" i="22" s="1"/>
  <c r="E89" i="22"/>
  <c r="M87" i="22"/>
  <c r="M85" i="22"/>
  <c r="C84" i="22"/>
  <c r="F83" i="22"/>
  <c r="E83" i="22"/>
  <c r="E82" i="22"/>
  <c r="C82" i="22"/>
  <c r="F81" i="22"/>
  <c r="E81" i="22"/>
  <c r="I79" i="22"/>
  <c r="G79" i="22"/>
  <c r="J79" i="22" s="1"/>
  <c r="I77" i="22"/>
  <c r="G77" i="22"/>
  <c r="K85" i="22" s="1"/>
  <c r="C76" i="22"/>
  <c r="F75" i="22"/>
  <c r="E75" i="22"/>
  <c r="C74" i="22"/>
  <c r="F73" i="22"/>
  <c r="E73" i="22"/>
  <c r="Y68" i="22"/>
  <c r="X68" i="22"/>
  <c r="W68" i="22"/>
  <c r="V68" i="22"/>
  <c r="Y67" i="22"/>
  <c r="X67" i="22"/>
  <c r="W67" i="22"/>
  <c r="V67" i="22"/>
  <c r="C67" i="22"/>
  <c r="Y66" i="22"/>
  <c r="X66" i="22"/>
  <c r="W66" i="22"/>
  <c r="V66" i="22"/>
  <c r="F66" i="22"/>
  <c r="E66" i="22"/>
  <c r="Y65" i="22"/>
  <c r="X65" i="22"/>
  <c r="W65" i="22"/>
  <c r="V65" i="22"/>
  <c r="E65" i="22"/>
  <c r="C65" i="22"/>
  <c r="Y64" i="22"/>
  <c r="X64" i="22"/>
  <c r="W64" i="22"/>
  <c r="V64" i="22"/>
  <c r="F64" i="22"/>
  <c r="E64" i="22"/>
  <c r="Y63" i="22"/>
  <c r="X63" i="22"/>
  <c r="W63" i="22"/>
  <c r="V63" i="22"/>
  <c r="Y62" i="22"/>
  <c r="X62" i="22"/>
  <c r="W62" i="22"/>
  <c r="V62" i="22"/>
  <c r="I62" i="22"/>
  <c r="G62" i="22"/>
  <c r="G63" i="22" s="1"/>
  <c r="Y61" i="22"/>
  <c r="X61" i="22"/>
  <c r="W61" i="22"/>
  <c r="V61" i="22"/>
  <c r="I61" i="22"/>
  <c r="Y60" i="22"/>
  <c r="X60" i="22"/>
  <c r="W60" i="22"/>
  <c r="V60" i="22"/>
  <c r="I60" i="22"/>
  <c r="G60" i="22"/>
  <c r="G61" i="22" s="1"/>
  <c r="Y59" i="22"/>
  <c r="X59" i="22"/>
  <c r="W59" i="22"/>
  <c r="V59" i="22"/>
  <c r="C59" i="22"/>
  <c r="Y58" i="22"/>
  <c r="X58" i="22"/>
  <c r="W58" i="22"/>
  <c r="V58" i="22"/>
  <c r="F58" i="22"/>
  <c r="E58" i="22"/>
  <c r="Y57" i="22"/>
  <c r="X57" i="22"/>
  <c r="W57" i="22"/>
  <c r="V57" i="22"/>
  <c r="C57" i="22"/>
  <c r="Y56" i="22"/>
  <c r="X56" i="22"/>
  <c r="W56" i="22"/>
  <c r="V56" i="22"/>
  <c r="F56" i="22"/>
  <c r="Y55" i="22"/>
  <c r="X55" i="22"/>
  <c r="W55" i="22"/>
  <c r="V55" i="22"/>
  <c r="Y54" i="22"/>
  <c r="X54" i="22"/>
  <c r="W54" i="22"/>
  <c r="V54" i="22"/>
  <c r="M54" i="22"/>
  <c r="Y53" i="22"/>
  <c r="X53" i="22"/>
  <c r="W53" i="22"/>
  <c r="V53" i="22"/>
  <c r="M53" i="22"/>
  <c r="Y52" i="22"/>
  <c r="X52" i="22"/>
  <c r="W52" i="22"/>
  <c r="V52" i="22"/>
  <c r="M52" i="22"/>
  <c r="Y51" i="22"/>
  <c r="X51" i="22"/>
  <c r="W51" i="22"/>
  <c r="V51" i="22"/>
  <c r="C51" i="22"/>
  <c r="Y50" i="22"/>
  <c r="X50" i="22"/>
  <c r="W50" i="22"/>
  <c r="V50" i="22"/>
  <c r="F50" i="22"/>
  <c r="E50" i="22"/>
  <c r="Y49" i="22"/>
  <c r="X49" i="22"/>
  <c r="W49" i="22"/>
  <c r="V49" i="22"/>
  <c r="E49" i="22"/>
  <c r="C49" i="22"/>
  <c r="Y48" i="22"/>
  <c r="X48" i="22"/>
  <c r="W48" i="22"/>
  <c r="V48" i="22"/>
  <c r="F48" i="22"/>
  <c r="E48" i="22"/>
  <c r="Y47" i="22"/>
  <c r="X47" i="22"/>
  <c r="W47" i="22"/>
  <c r="V47" i="22"/>
  <c r="Y46" i="22"/>
  <c r="X46" i="22"/>
  <c r="W46" i="22"/>
  <c r="V46" i="22"/>
  <c r="I46" i="22"/>
  <c r="G46" i="22"/>
  <c r="G47" i="22" s="1"/>
  <c r="Y45" i="22"/>
  <c r="X45" i="22"/>
  <c r="W45" i="22"/>
  <c r="V45" i="22"/>
  <c r="Y44" i="22"/>
  <c r="X44" i="22"/>
  <c r="W44" i="22"/>
  <c r="V44" i="22"/>
  <c r="I44" i="22"/>
  <c r="G44" i="22"/>
  <c r="K52" i="22" s="1"/>
  <c r="Y43" i="22"/>
  <c r="X43" i="22"/>
  <c r="W43" i="22"/>
  <c r="V43" i="22"/>
  <c r="C43" i="22"/>
  <c r="Y42" i="22"/>
  <c r="X42" i="22"/>
  <c r="W42" i="22"/>
  <c r="V42" i="22"/>
  <c r="F42" i="22"/>
  <c r="E42" i="22"/>
  <c r="Y41" i="22"/>
  <c r="X41" i="22"/>
  <c r="W41" i="22"/>
  <c r="V41" i="22"/>
  <c r="C41" i="22"/>
  <c r="Y40" i="22"/>
  <c r="X40" i="22"/>
  <c r="W40" i="22"/>
  <c r="V40" i="22"/>
  <c r="F40" i="22"/>
  <c r="E40" i="22"/>
  <c r="Y39" i="22"/>
  <c r="X39" i="22"/>
  <c r="W39" i="22"/>
  <c r="V39" i="22"/>
  <c r="Y38" i="22"/>
  <c r="X38" i="22"/>
  <c r="W38" i="22"/>
  <c r="V38" i="22"/>
  <c r="Y37" i="22"/>
  <c r="X37" i="22"/>
  <c r="W37" i="22"/>
  <c r="V37" i="22"/>
  <c r="Y36" i="22"/>
  <c r="X36" i="22"/>
  <c r="W36" i="22"/>
  <c r="V36" i="22"/>
  <c r="Y35" i="22"/>
  <c r="X35" i="22"/>
  <c r="W35" i="22"/>
  <c r="V35" i="22"/>
  <c r="C35" i="22"/>
  <c r="Y34" i="22"/>
  <c r="X34" i="22"/>
  <c r="W34" i="22"/>
  <c r="V34" i="22"/>
  <c r="F34" i="22"/>
  <c r="E34" i="22"/>
  <c r="Y33" i="22"/>
  <c r="X33" i="22"/>
  <c r="W33" i="22"/>
  <c r="V33" i="22"/>
  <c r="E33" i="22"/>
  <c r="C33" i="22"/>
  <c r="Y32" i="22"/>
  <c r="X32" i="22"/>
  <c r="W32" i="22"/>
  <c r="V32" i="22"/>
  <c r="F32" i="22"/>
  <c r="E32" i="22"/>
  <c r="Y31" i="22"/>
  <c r="X31" i="22"/>
  <c r="W31" i="22"/>
  <c r="V31" i="22"/>
  <c r="Y30" i="22"/>
  <c r="X30" i="22"/>
  <c r="W30" i="22"/>
  <c r="V30" i="22"/>
  <c r="I30" i="22"/>
  <c r="G30" i="22"/>
  <c r="G31" i="22" s="1"/>
  <c r="Y29" i="22"/>
  <c r="X29" i="22"/>
  <c r="W29" i="22"/>
  <c r="V29" i="22"/>
  <c r="I29" i="22"/>
  <c r="Y28" i="22"/>
  <c r="X28" i="22"/>
  <c r="W28" i="22"/>
  <c r="V28" i="22"/>
  <c r="I28" i="22"/>
  <c r="G28" i="22"/>
  <c r="G29" i="22" s="1"/>
  <c r="Y27" i="22"/>
  <c r="X27" i="22"/>
  <c r="W27" i="22"/>
  <c r="V27" i="22"/>
  <c r="C27" i="22"/>
  <c r="Y26" i="22"/>
  <c r="X26" i="22"/>
  <c r="W26" i="22"/>
  <c r="V26" i="22"/>
  <c r="F26" i="22"/>
  <c r="E26" i="22"/>
  <c r="G24" i="22" s="1"/>
  <c r="G26" i="22" s="1"/>
  <c r="Y25" i="22"/>
  <c r="X25" i="22"/>
  <c r="W25" i="22"/>
  <c r="V25" i="22"/>
  <c r="C25" i="22"/>
  <c r="Y24" i="22"/>
  <c r="X24" i="22"/>
  <c r="W24" i="22"/>
  <c r="V24" i="22"/>
  <c r="F24" i="22"/>
  <c r="E24" i="22"/>
  <c r="M22" i="22"/>
  <c r="M20" i="22"/>
  <c r="C19" i="22"/>
  <c r="F18" i="22"/>
  <c r="E18" i="22"/>
  <c r="E17" i="22"/>
  <c r="C17" i="22"/>
  <c r="F16" i="22"/>
  <c r="E16" i="22"/>
  <c r="I14" i="22"/>
  <c r="G14" i="22"/>
  <c r="J14" i="22" s="1"/>
  <c r="I12" i="22"/>
  <c r="G12" i="22"/>
  <c r="K20" i="22" s="1"/>
  <c r="C11" i="22"/>
  <c r="F10" i="22"/>
  <c r="E10" i="22"/>
  <c r="C9" i="22"/>
  <c r="F8" i="22"/>
  <c r="E8" i="22"/>
  <c r="W133" i="21"/>
  <c r="V133" i="21"/>
  <c r="W132" i="21"/>
  <c r="V132" i="21"/>
  <c r="C132" i="21"/>
  <c r="W131" i="21"/>
  <c r="V131" i="21"/>
  <c r="F131" i="21"/>
  <c r="E131" i="21"/>
  <c r="W130" i="21"/>
  <c r="V130" i="21"/>
  <c r="E130" i="21"/>
  <c r="C130" i="21"/>
  <c r="W129" i="21"/>
  <c r="V129" i="21"/>
  <c r="F129" i="21"/>
  <c r="E129" i="21"/>
  <c r="W128" i="21"/>
  <c r="V128" i="21"/>
  <c r="W127" i="21"/>
  <c r="V127" i="21"/>
  <c r="I127" i="21"/>
  <c r="G127" i="21"/>
  <c r="J127" i="21" s="1"/>
  <c r="W126" i="21"/>
  <c r="V126" i="21"/>
  <c r="I126" i="21"/>
  <c r="W125" i="21"/>
  <c r="V125" i="21"/>
  <c r="I125" i="21"/>
  <c r="G125" i="21"/>
  <c r="J125" i="21" s="1"/>
  <c r="W124" i="21"/>
  <c r="V124" i="21"/>
  <c r="C124" i="21"/>
  <c r="W123" i="21"/>
  <c r="V123" i="21"/>
  <c r="F123" i="21"/>
  <c r="E123" i="21"/>
  <c r="G121" i="21" s="1"/>
  <c r="G123" i="21" s="1"/>
  <c r="W122" i="21"/>
  <c r="V122" i="21"/>
  <c r="C122" i="21"/>
  <c r="W121" i="21"/>
  <c r="V121" i="21"/>
  <c r="F121" i="21"/>
  <c r="W120" i="21"/>
  <c r="V120" i="21"/>
  <c r="W119" i="21"/>
  <c r="V119" i="21"/>
  <c r="M119" i="21"/>
  <c r="K119" i="21"/>
  <c r="N119" i="21" s="1"/>
  <c r="W118" i="21"/>
  <c r="V118" i="21"/>
  <c r="M118" i="21"/>
  <c r="W117" i="21"/>
  <c r="V117" i="21"/>
  <c r="M117" i="21"/>
  <c r="W116" i="21"/>
  <c r="V116" i="21"/>
  <c r="C116" i="21"/>
  <c r="W115" i="21"/>
  <c r="V115" i="21"/>
  <c r="F115" i="21"/>
  <c r="E115" i="21"/>
  <c r="W114" i="21"/>
  <c r="V114" i="21"/>
  <c r="E114" i="21"/>
  <c r="C114" i="21"/>
  <c r="W113" i="21"/>
  <c r="V113" i="21"/>
  <c r="F113" i="21"/>
  <c r="E113" i="21"/>
  <c r="W112" i="21"/>
  <c r="V112" i="21"/>
  <c r="W111" i="21"/>
  <c r="V111" i="21"/>
  <c r="I111" i="21"/>
  <c r="G111" i="21"/>
  <c r="J111" i="21" s="1"/>
  <c r="W110" i="21"/>
  <c r="V110" i="21"/>
  <c r="W109" i="21"/>
  <c r="V109" i="21"/>
  <c r="I109" i="21"/>
  <c r="G109" i="21"/>
  <c r="K117" i="21" s="1"/>
  <c r="W108" i="21"/>
  <c r="V108" i="21"/>
  <c r="C108" i="21"/>
  <c r="W107" i="21"/>
  <c r="V107" i="21"/>
  <c r="F107" i="21"/>
  <c r="E107" i="21"/>
  <c r="W106" i="21"/>
  <c r="V106" i="21"/>
  <c r="C106" i="21"/>
  <c r="W105" i="21"/>
  <c r="V105" i="21"/>
  <c r="F105" i="21"/>
  <c r="E105" i="21"/>
  <c r="W104" i="21"/>
  <c r="V104" i="21"/>
  <c r="W103" i="21"/>
  <c r="V103" i="21"/>
  <c r="W102" i="21"/>
  <c r="V102" i="21"/>
  <c r="W101" i="21"/>
  <c r="V101" i="21"/>
  <c r="W100" i="21"/>
  <c r="V100" i="21"/>
  <c r="C100" i="21"/>
  <c r="W99" i="21"/>
  <c r="V99" i="21"/>
  <c r="F99" i="21"/>
  <c r="E99" i="21"/>
  <c r="W98" i="21"/>
  <c r="V98" i="21"/>
  <c r="E98" i="21"/>
  <c r="C98" i="21"/>
  <c r="W97" i="21"/>
  <c r="V97" i="21"/>
  <c r="F97" i="21"/>
  <c r="E97" i="21"/>
  <c r="W96" i="21"/>
  <c r="V96" i="21"/>
  <c r="W95" i="21"/>
  <c r="V95" i="21"/>
  <c r="I95" i="21"/>
  <c r="G95" i="21"/>
  <c r="G96" i="21" s="1"/>
  <c r="W94" i="21"/>
  <c r="V94" i="21"/>
  <c r="I94" i="21"/>
  <c r="W93" i="21"/>
  <c r="V93" i="21"/>
  <c r="I93" i="21"/>
  <c r="G93" i="21"/>
  <c r="G94" i="21" s="1"/>
  <c r="W92" i="21"/>
  <c r="V92" i="21"/>
  <c r="C92" i="21"/>
  <c r="W91" i="21"/>
  <c r="V91" i="21"/>
  <c r="F91" i="21"/>
  <c r="E91" i="21"/>
  <c r="W90" i="21"/>
  <c r="V90" i="21"/>
  <c r="C90" i="21"/>
  <c r="W89" i="21"/>
  <c r="V89" i="21"/>
  <c r="F89" i="21"/>
  <c r="E89" i="21"/>
  <c r="M87" i="21"/>
  <c r="M85" i="21"/>
  <c r="C84" i="21"/>
  <c r="F83" i="21"/>
  <c r="E83" i="21"/>
  <c r="E82" i="21"/>
  <c r="C82" i="21"/>
  <c r="F81" i="21"/>
  <c r="E81" i="21"/>
  <c r="I79" i="21"/>
  <c r="G79" i="21"/>
  <c r="J79" i="21" s="1"/>
  <c r="I77" i="21"/>
  <c r="G77" i="21"/>
  <c r="K85" i="21" s="1"/>
  <c r="C76" i="21"/>
  <c r="F75" i="21"/>
  <c r="E75" i="21"/>
  <c r="C74" i="21"/>
  <c r="F73" i="21"/>
  <c r="E73" i="21"/>
  <c r="Y68" i="21"/>
  <c r="X68" i="21"/>
  <c r="W68" i="21"/>
  <c r="V68" i="21"/>
  <c r="Y67" i="21"/>
  <c r="X67" i="21"/>
  <c r="W67" i="21"/>
  <c r="V67" i="21"/>
  <c r="C67" i="21"/>
  <c r="Y66" i="21"/>
  <c r="X66" i="21"/>
  <c r="W66" i="21"/>
  <c r="V66" i="21"/>
  <c r="F66" i="21"/>
  <c r="E66" i="21"/>
  <c r="Y65" i="21"/>
  <c r="X65" i="21"/>
  <c r="W65" i="21"/>
  <c r="V65" i="21"/>
  <c r="E65" i="21"/>
  <c r="C65" i="21"/>
  <c r="Y64" i="21"/>
  <c r="X64" i="21"/>
  <c r="W64" i="21"/>
  <c r="V64" i="21"/>
  <c r="F64" i="21"/>
  <c r="E64" i="21"/>
  <c r="Y63" i="21"/>
  <c r="X63" i="21"/>
  <c r="W63" i="21"/>
  <c r="V63" i="21"/>
  <c r="Y62" i="21"/>
  <c r="X62" i="21"/>
  <c r="W62" i="21"/>
  <c r="V62" i="21"/>
  <c r="I62" i="21"/>
  <c r="G62" i="21"/>
  <c r="G63" i="21" s="1"/>
  <c r="Y61" i="21"/>
  <c r="X61" i="21"/>
  <c r="W61" i="21"/>
  <c r="V61" i="21"/>
  <c r="I61" i="21"/>
  <c r="Y60" i="21"/>
  <c r="X60" i="21"/>
  <c r="W60" i="21"/>
  <c r="V60" i="21"/>
  <c r="I60" i="21"/>
  <c r="G60" i="21"/>
  <c r="G61" i="21" s="1"/>
  <c r="Y59" i="21"/>
  <c r="X59" i="21"/>
  <c r="W59" i="21"/>
  <c r="V59" i="21"/>
  <c r="C59" i="21"/>
  <c r="Y58" i="21"/>
  <c r="X58" i="21"/>
  <c r="W58" i="21"/>
  <c r="V58" i="21"/>
  <c r="F58" i="21"/>
  <c r="E58" i="21"/>
  <c r="Y57" i="21"/>
  <c r="X57" i="21"/>
  <c r="W57" i="21"/>
  <c r="V57" i="21"/>
  <c r="C57" i="21"/>
  <c r="Y56" i="21"/>
  <c r="X56" i="21"/>
  <c r="W56" i="21"/>
  <c r="V56" i="21"/>
  <c r="F56" i="21"/>
  <c r="Y55" i="21"/>
  <c r="X55" i="21"/>
  <c r="W55" i="21"/>
  <c r="V55" i="21"/>
  <c r="Y54" i="21"/>
  <c r="X54" i="21"/>
  <c r="W54" i="21"/>
  <c r="V54" i="21"/>
  <c r="M54" i="21"/>
  <c r="K54" i="21"/>
  <c r="N54" i="21" s="1"/>
  <c r="Y53" i="21"/>
  <c r="X53" i="21"/>
  <c r="W53" i="21"/>
  <c r="V53" i="21"/>
  <c r="M53" i="21"/>
  <c r="Y52" i="21"/>
  <c r="X52" i="21"/>
  <c r="W52" i="21"/>
  <c r="V52" i="21"/>
  <c r="M52" i="21"/>
  <c r="Y51" i="21"/>
  <c r="X51" i="21"/>
  <c r="W51" i="21"/>
  <c r="V51" i="21"/>
  <c r="C51" i="21"/>
  <c r="Y50" i="21"/>
  <c r="X50" i="21"/>
  <c r="W50" i="21"/>
  <c r="V50" i="21"/>
  <c r="F50" i="21"/>
  <c r="E50" i="21"/>
  <c r="Y49" i="21"/>
  <c r="X49" i="21"/>
  <c r="W49" i="21"/>
  <c r="V49" i="21"/>
  <c r="E49" i="21"/>
  <c r="C49" i="21"/>
  <c r="Y48" i="21"/>
  <c r="X48" i="21"/>
  <c r="W48" i="21"/>
  <c r="V48" i="21"/>
  <c r="F48" i="21"/>
  <c r="E48" i="21"/>
  <c r="Y47" i="21"/>
  <c r="X47" i="21"/>
  <c r="W47" i="21"/>
  <c r="V47" i="21"/>
  <c r="Y46" i="21"/>
  <c r="X46" i="21"/>
  <c r="W46" i="21"/>
  <c r="V46" i="21"/>
  <c r="I46" i="21"/>
  <c r="G46" i="21"/>
  <c r="G47" i="21" s="1"/>
  <c r="Y45" i="21"/>
  <c r="X45" i="21"/>
  <c r="W45" i="21"/>
  <c r="V45" i="21"/>
  <c r="Y44" i="21"/>
  <c r="X44" i="21"/>
  <c r="W44" i="21"/>
  <c r="V44" i="21"/>
  <c r="I44" i="21"/>
  <c r="G44" i="21"/>
  <c r="K52" i="21" s="1"/>
  <c r="Y43" i="21"/>
  <c r="X43" i="21"/>
  <c r="W43" i="21"/>
  <c r="V43" i="21"/>
  <c r="C43" i="21"/>
  <c r="Y42" i="21"/>
  <c r="X42" i="21"/>
  <c r="W42" i="21"/>
  <c r="V42" i="21"/>
  <c r="F42" i="21"/>
  <c r="E42" i="21"/>
  <c r="Y41" i="21"/>
  <c r="X41" i="21"/>
  <c r="W41" i="21"/>
  <c r="V41" i="21"/>
  <c r="C41" i="21"/>
  <c r="Y40" i="21"/>
  <c r="X40" i="21"/>
  <c r="W40" i="21"/>
  <c r="V40" i="21"/>
  <c r="F40" i="21"/>
  <c r="E40" i="21"/>
  <c r="Y39" i="21"/>
  <c r="X39" i="21"/>
  <c r="W39" i="21"/>
  <c r="V39" i="21"/>
  <c r="Y38" i="21"/>
  <c r="X38" i="21"/>
  <c r="W38" i="21"/>
  <c r="V38" i="21"/>
  <c r="Y37" i="21"/>
  <c r="X37" i="21"/>
  <c r="W37" i="21"/>
  <c r="V37" i="21"/>
  <c r="Y36" i="21"/>
  <c r="X36" i="21"/>
  <c r="W36" i="21"/>
  <c r="V36" i="21"/>
  <c r="Y35" i="21"/>
  <c r="X35" i="21"/>
  <c r="W35" i="21"/>
  <c r="V35" i="21"/>
  <c r="C35" i="21"/>
  <c r="Y34" i="21"/>
  <c r="X34" i="21"/>
  <c r="W34" i="21"/>
  <c r="V34" i="21"/>
  <c r="F34" i="21"/>
  <c r="E34" i="21"/>
  <c r="Y33" i="21"/>
  <c r="X33" i="21"/>
  <c r="W33" i="21"/>
  <c r="V33" i="21"/>
  <c r="E33" i="21"/>
  <c r="C33" i="21"/>
  <c r="Y32" i="21"/>
  <c r="X32" i="21"/>
  <c r="W32" i="21"/>
  <c r="V32" i="21"/>
  <c r="F32" i="21"/>
  <c r="E32" i="21"/>
  <c r="Y31" i="21"/>
  <c r="X31" i="21"/>
  <c r="W31" i="21"/>
  <c r="V31" i="21"/>
  <c r="Y30" i="21"/>
  <c r="X30" i="21"/>
  <c r="W30" i="21"/>
  <c r="V30" i="21"/>
  <c r="I30" i="21"/>
  <c r="G30" i="21"/>
  <c r="J30" i="21" s="1"/>
  <c r="Y29" i="21"/>
  <c r="X29" i="21"/>
  <c r="W29" i="21"/>
  <c r="V29" i="21"/>
  <c r="I29" i="21"/>
  <c r="Y28" i="21"/>
  <c r="X28" i="21"/>
  <c r="W28" i="21"/>
  <c r="V28" i="21"/>
  <c r="I28" i="21"/>
  <c r="G28" i="21"/>
  <c r="J28" i="21" s="1"/>
  <c r="Y27" i="21"/>
  <c r="X27" i="21"/>
  <c r="W27" i="21"/>
  <c r="V27" i="21"/>
  <c r="C27" i="21"/>
  <c r="Y26" i="21"/>
  <c r="X26" i="21"/>
  <c r="W26" i="21"/>
  <c r="V26" i="21"/>
  <c r="F26" i="21"/>
  <c r="E26" i="21"/>
  <c r="Y25" i="21"/>
  <c r="X25" i="21"/>
  <c r="W25" i="21"/>
  <c r="V25" i="21"/>
  <c r="C25" i="21"/>
  <c r="Y24" i="21"/>
  <c r="X24" i="21"/>
  <c r="W24" i="21"/>
  <c r="V24" i="21"/>
  <c r="F24" i="21"/>
  <c r="E24" i="21"/>
  <c r="M22" i="21"/>
  <c r="M20" i="21"/>
  <c r="C19" i="21"/>
  <c r="F18" i="21"/>
  <c r="E18" i="21"/>
  <c r="E17" i="21"/>
  <c r="C17" i="21"/>
  <c r="F16" i="21"/>
  <c r="E16" i="21"/>
  <c r="I14" i="21"/>
  <c r="G14" i="21"/>
  <c r="G15" i="21" s="1"/>
  <c r="I12" i="21"/>
  <c r="G12" i="21"/>
  <c r="K20" i="21" s="1"/>
  <c r="C11" i="21"/>
  <c r="F10" i="21"/>
  <c r="E10" i="21"/>
  <c r="C9" i="21"/>
  <c r="F8" i="21"/>
  <c r="E8" i="21"/>
  <c r="W133" i="20"/>
  <c r="V133" i="20"/>
  <c r="W132" i="20"/>
  <c r="V132" i="20"/>
  <c r="C132" i="20"/>
  <c r="W131" i="20"/>
  <c r="V131" i="20"/>
  <c r="F131" i="20"/>
  <c r="E131" i="20"/>
  <c r="W130" i="20"/>
  <c r="V130" i="20"/>
  <c r="E130" i="20"/>
  <c r="C130" i="20"/>
  <c r="W129" i="20"/>
  <c r="V129" i="20"/>
  <c r="F129" i="20"/>
  <c r="E129" i="20"/>
  <c r="W128" i="20"/>
  <c r="V128" i="20"/>
  <c r="W127" i="20"/>
  <c r="V127" i="20"/>
  <c r="I127" i="20"/>
  <c r="G127" i="20"/>
  <c r="J127" i="20" s="1"/>
  <c r="W126" i="20"/>
  <c r="V126" i="20"/>
  <c r="I126" i="20"/>
  <c r="W125" i="20"/>
  <c r="V125" i="20"/>
  <c r="I125" i="20"/>
  <c r="G125" i="20"/>
  <c r="J125" i="20" s="1"/>
  <c r="W124" i="20"/>
  <c r="V124" i="20"/>
  <c r="C124" i="20"/>
  <c r="W123" i="20"/>
  <c r="V123" i="20"/>
  <c r="F123" i="20"/>
  <c r="E123" i="20"/>
  <c r="W122" i="20"/>
  <c r="V122" i="20"/>
  <c r="C122" i="20"/>
  <c r="W121" i="20"/>
  <c r="V121" i="20"/>
  <c r="F121" i="20"/>
  <c r="W120" i="20"/>
  <c r="V120" i="20"/>
  <c r="W119" i="20"/>
  <c r="V119" i="20"/>
  <c r="M119" i="20"/>
  <c r="W118" i="20"/>
  <c r="V118" i="20"/>
  <c r="M118" i="20"/>
  <c r="W117" i="20"/>
  <c r="V117" i="20"/>
  <c r="M117" i="20"/>
  <c r="W116" i="20"/>
  <c r="V116" i="20"/>
  <c r="C116" i="20"/>
  <c r="W115" i="20"/>
  <c r="V115" i="20"/>
  <c r="F115" i="20"/>
  <c r="E115" i="20"/>
  <c r="W114" i="20"/>
  <c r="V114" i="20"/>
  <c r="E114" i="20"/>
  <c r="C114" i="20"/>
  <c r="W113" i="20"/>
  <c r="V113" i="20"/>
  <c r="F113" i="20"/>
  <c r="E113" i="20"/>
  <c r="W112" i="20"/>
  <c r="V112" i="20"/>
  <c r="W111" i="20"/>
  <c r="V111" i="20"/>
  <c r="I111" i="20"/>
  <c r="G111" i="20"/>
  <c r="J111" i="20" s="1"/>
  <c r="W110" i="20"/>
  <c r="V110" i="20"/>
  <c r="W109" i="20"/>
  <c r="V109" i="20"/>
  <c r="I109" i="20"/>
  <c r="G109" i="20"/>
  <c r="K117" i="20" s="1"/>
  <c r="O103" i="20" s="1"/>
  <c r="W108" i="20"/>
  <c r="V108" i="20"/>
  <c r="C108" i="20"/>
  <c r="W107" i="20"/>
  <c r="V107" i="20"/>
  <c r="F107" i="20"/>
  <c r="E107" i="20"/>
  <c r="W106" i="20"/>
  <c r="V106" i="20"/>
  <c r="C106" i="20"/>
  <c r="W105" i="20"/>
  <c r="V105" i="20"/>
  <c r="F105" i="20"/>
  <c r="E105" i="20"/>
  <c r="W104" i="20"/>
  <c r="V104" i="20"/>
  <c r="W103" i="20"/>
  <c r="V103" i="20"/>
  <c r="W102" i="20"/>
  <c r="V102" i="20"/>
  <c r="W101" i="20"/>
  <c r="V101" i="20"/>
  <c r="W100" i="20"/>
  <c r="V100" i="20"/>
  <c r="C100" i="20"/>
  <c r="W99" i="20"/>
  <c r="V99" i="20"/>
  <c r="F99" i="20"/>
  <c r="E99" i="20"/>
  <c r="W98" i="20"/>
  <c r="V98" i="20"/>
  <c r="E98" i="20"/>
  <c r="C98" i="20"/>
  <c r="W97" i="20"/>
  <c r="V97" i="20"/>
  <c r="F97" i="20"/>
  <c r="E97" i="20"/>
  <c r="W96" i="20"/>
  <c r="V96" i="20"/>
  <c r="W95" i="20"/>
  <c r="V95" i="20"/>
  <c r="I95" i="20"/>
  <c r="G95" i="20"/>
  <c r="G96" i="20" s="1"/>
  <c r="W94" i="20"/>
  <c r="V94" i="20"/>
  <c r="I94" i="20"/>
  <c r="W93" i="20"/>
  <c r="V93" i="20"/>
  <c r="I93" i="20"/>
  <c r="G93" i="20"/>
  <c r="J93" i="20" s="1"/>
  <c r="W92" i="20"/>
  <c r="V92" i="20"/>
  <c r="C92" i="20"/>
  <c r="W91" i="20"/>
  <c r="V91" i="20"/>
  <c r="F91" i="20"/>
  <c r="E91" i="20"/>
  <c r="W90" i="20"/>
  <c r="V90" i="20"/>
  <c r="C90" i="20"/>
  <c r="W89" i="20"/>
  <c r="V89" i="20"/>
  <c r="F89" i="20"/>
  <c r="E89" i="20"/>
  <c r="M87" i="20"/>
  <c r="K87" i="20"/>
  <c r="K88" i="20" s="1"/>
  <c r="M85" i="20"/>
  <c r="C84" i="20"/>
  <c r="F83" i="20"/>
  <c r="E83" i="20"/>
  <c r="E82" i="20"/>
  <c r="C82" i="20"/>
  <c r="F81" i="20"/>
  <c r="E81" i="20"/>
  <c r="I79" i="20"/>
  <c r="G79" i="20"/>
  <c r="G80" i="20" s="1"/>
  <c r="I77" i="20"/>
  <c r="G77" i="20"/>
  <c r="K85" i="20" s="1"/>
  <c r="C76" i="20"/>
  <c r="F75" i="20"/>
  <c r="E75" i="20"/>
  <c r="C74" i="20"/>
  <c r="F73" i="20"/>
  <c r="E73" i="20"/>
  <c r="Y68" i="20"/>
  <c r="X68" i="20"/>
  <c r="W68" i="20"/>
  <c r="V68" i="20"/>
  <c r="Y67" i="20"/>
  <c r="X67" i="20"/>
  <c r="W67" i="20"/>
  <c r="V67" i="20"/>
  <c r="C67" i="20"/>
  <c r="Y66" i="20"/>
  <c r="X66" i="20"/>
  <c r="W66" i="20"/>
  <c r="V66" i="20"/>
  <c r="F66" i="20"/>
  <c r="E66" i="20"/>
  <c r="Y65" i="20"/>
  <c r="X65" i="20"/>
  <c r="W65" i="20"/>
  <c r="V65" i="20"/>
  <c r="E65" i="20"/>
  <c r="C65" i="20"/>
  <c r="Y64" i="20"/>
  <c r="X64" i="20"/>
  <c r="W64" i="20"/>
  <c r="V64" i="20"/>
  <c r="F64" i="20"/>
  <c r="E64" i="20"/>
  <c r="Y63" i="20"/>
  <c r="X63" i="20"/>
  <c r="W63" i="20"/>
  <c r="V63" i="20"/>
  <c r="Y62" i="20"/>
  <c r="X62" i="20"/>
  <c r="W62" i="20"/>
  <c r="V62" i="20"/>
  <c r="I62" i="20"/>
  <c r="G62" i="20"/>
  <c r="G63" i="20" s="1"/>
  <c r="Y61" i="20"/>
  <c r="X61" i="20"/>
  <c r="W61" i="20"/>
  <c r="V61" i="20"/>
  <c r="I61" i="20"/>
  <c r="Y60" i="20"/>
  <c r="X60" i="20"/>
  <c r="W60" i="20"/>
  <c r="V60" i="20"/>
  <c r="I60" i="20"/>
  <c r="G60" i="20"/>
  <c r="G61" i="20" s="1"/>
  <c r="Y59" i="20"/>
  <c r="X59" i="20"/>
  <c r="W59" i="20"/>
  <c r="V59" i="20"/>
  <c r="C59" i="20"/>
  <c r="Y58" i="20"/>
  <c r="X58" i="20"/>
  <c r="W58" i="20"/>
  <c r="V58" i="20"/>
  <c r="F58" i="20"/>
  <c r="E58" i="20"/>
  <c r="Y57" i="20"/>
  <c r="X57" i="20"/>
  <c r="W57" i="20"/>
  <c r="V57" i="20"/>
  <c r="C57" i="20"/>
  <c r="Y56" i="20"/>
  <c r="X56" i="20"/>
  <c r="W56" i="20"/>
  <c r="V56" i="20"/>
  <c r="F56" i="20"/>
  <c r="Y55" i="20"/>
  <c r="X55" i="20"/>
  <c r="W55" i="20"/>
  <c r="V55" i="20"/>
  <c r="Y54" i="20"/>
  <c r="X54" i="20"/>
  <c r="W54" i="20"/>
  <c r="V54" i="20"/>
  <c r="M54" i="20"/>
  <c r="Y53" i="20"/>
  <c r="X53" i="20"/>
  <c r="W53" i="20"/>
  <c r="V53" i="20"/>
  <c r="M53" i="20"/>
  <c r="Y52" i="20"/>
  <c r="X52" i="20"/>
  <c r="W52" i="20"/>
  <c r="V52" i="20"/>
  <c r="M52" i="20"/>
  <c r="Y51" i="20"/>
  <c r="X51" i="20"/>
  <c r="W51" i="20"/>
  <c r="V51" i="20"/>
  <c r="C51" i="20"/>
  <c r="Y50" i="20"/>
  <c r="X50" i="20"/>
  <c r="W50" i="20"/>
  <c r="V50" i="20"/>
  <c r="F50" i="20"/>
  <c r="E50" i="20"/>
  <c r="Y49" i="20"/>
  <c r="X49" i="20"/>
  <c r="W49" i="20"/>
  <c r="V49" i="20"/>
  <c r="E49" i="20"/>
  <c r="C49" i="20"/>
  <c r="Y48" i="20"/>
  <c r="X48" i="20"/>
  <c r="W48" i="20"/>
  <c r="V48" i="20"/>
  <c r="F48" i="20"/>
  <c r="E48" i="20"/>
  <c r="Y47" i="20"/>
  <c r="X47" i="20"/>
  <c r="W47" i="20"/>
  <c r="V47" i="20"/>
  <c r="Y46" i="20"/>
  <c r="X46" i="20"/>
  <c r="W46" i="20"/>
  <c r="V46" i="20"/>
  <c r="I46" i="20"/>
  <c r="G46" i="20"/>
  <c r="G47" i="20" s="1"/>
  <c r="Y45" i="20"/>
  <c r="X45" i="20"/>
  <c r="W45" i="20"/>
  <c r="V45" i="20"/>
  <c r="Y44" i="20"/>
  <c r="X44" i="20"/>
  <c r="W44" i="20"/>
  <c r="V44" i="20"/>
  <c r="I44" i="20"/>
  <c r="G44" i="20"/>
  <c r="K52" i="20" s="1"/>
  <c r="Y43" i="20"/>
  <c r="X43" i="20"/>
  <c r="W43" i="20"/>
  <c r="V43" i="20"/>
  <c r="C43" i="20"/>
  <c r="Y42" i="20"/>
  <c r="X42" i="20"/>
  <c r="W42" i="20"/>
  <c r="V42" i="20"/>
  <c r="F42" i="20"/>
  <c r="E42" i="20"/>
  <c r="Y41" i="20"/>
  <c r="X41" i="20"/>
  <c r="W41" i="20"/>
  <c r="V41" i="20"/>
  <c r="C41" i="20"/>
  <c r="Y40" i="20"/>
  <c r="X40" i="20"/>
  <c r="W40" i="20"/>
  <c r="V40" i="20"/>
  <c r="F40" i="20"/>
  <c r="E40" i="20"/>
  <c r="Y39" i="20"/>
  <c r="X39" i="20"/>
  <c r="W39" i="20"/>
  <c r="V39" i="20"/>
  <c r="Y38" i="20"/>
  <c r="X38" i="20"/>
  <c r="W38" i="20"/>
  <c r="V38" i="20"/>
  <c r="Y37" i="20"/>
  <c r="X37" i="20"/>
  <c r="W37" i="20"/>
  <c r="V37" i="20"/>
  <c r="Y36" i="20"/>
  <c r="X36" i="20"/>
  <c r="W36" i="20"/>
  <c r="V36" i="20"/>
  <c r="Y35" i="20"/>
  <c r="X35" i="20"/>
  <c r="W35" i="20"/>
  <c r="V35" i="20"/>
  <c r="C35" i="20"/>
  <c r="Y34" i="20"/>
  <c r="X34" i="20"/>
  <c r="W34" i="20"/>
  <c r="V34" i="20"/>
  <c r="F34" i="20"/>
  <c r="E34" i="20"/>
  <c r="Y33" i="20"/>
  <c r="X33" i="20"/>
  <c r="W33" i="20"/>
  <c r="V33" i="20"/>
  <c r="E33" i="20"/>
  <c r="C33" i="20"/>
  <c r="Y32" i="20"/>
  <c r="X32" i="20"/>
  <c r="W32" i="20"/>
  <c r="V32" i="20"/>
  <c r="F32" i="20"/>
  <c r="E32" i="20"/>
  <c r="Y31" i="20"/>
  <c r="X31" i="20"/>
  <c r="W31" i="20"/>
  <c r="V31" i="20"/>
  <c r="Y30" i="20"/>
  <c r="X30" i="20"/>
  <c r="W30" i="20"/>
  <c r="V30" i="20"/>
  <c r="I30" i="20"/>
  <c r="G30" i="20"/>
  <c r="J30" i="20" s="1"/>
  <c r="Y29" i="20"/>
  <c r="X29" i="20"/>
  <c r="W29" i="20"/>
  <c r="V29" i="20"/>
  <c r="I29" i="20"/>
  <c r="Y28" i="20"/>
  <c r="X28" i="20"/>
  <c r="W28" i="20"/>
  <c r="V28" i="20"/>
  <c r="I28" i="20"/>
  <c r="G28" i="20"/>
  <c r="J28" i="20" s="1"/>
  <c r="Y27" i="20"/>
  <c r="X27" i="20"/>
  <c r="W27" i="20"/>
  <c r="V27" i="20"/>
  <c r="C27" i="20"/>
  <c r="Y26" i="20"/>
  <c r="X26" i="20"/>
  <c r="W26" i="20"/>
  <c r="V26" i="20"/>
  <c r="F26" i="20"/>
  <c r="E26" i="20"/>
  <c r="Y25" i="20"/>
  <c r="X25" i="20"/>
  <c r="W25" i="20"/>
  <c r="V25" i="20"/>
  <c r="C25" i="20"/>
  <c r="Y24" i="20"/>
  <c r="X24" i="20"/>
  <c r="W24" i="20"/>
  <c r="V24" i="20"/>
  <c r="F24" i="20"/>
  <c r="E24" i="20"/>
  <c r="M22" i="20"/>
  <c r="M20" i="20"/>
  <c r="C19" i="20"/>
  <c r="F18" i="20"/>
  <c r="E18" i="20"/>
  <c r="E17" i="20"/>
  <c r="C17" i="20"/>
  <c r="F16" i="20"/>
  <c r="E16" i="20"/>
  <c r="I14" i="20"/>
  <c r="G14" i="20"/>
  <c r="J14" i="20" s="1"/>
  <c r="I12" i="20"/>
  <c r="G12" i="20"/>
  <c r="K20" i="20" s="1"/>
  <c r="C11" i="20"/>
  <c r="F10" i="20"/>
  <c r="E10" i="20"/>
  <c r="C9" i="20"/>
  <c r="F8" i="20"/>
  <c r="E8" i="20"/>
  <c r="W133" i="19"/>
  <c r="V133" i="19"/>
  <c r="W132" i="19"/>
  <c r="V132" i="19"/>
  <c r="C132" i="19"/>
  <c r="W131" i="19"/>
  <c r="V131" i="19"/>
  <c r="F131" i="19"/>
  <c r="E131" i="19"/>
  <c r="W130" i="19"/>
  <c r="V130" i="19"/>
  <c r="E130" i="19"/>
  <c r="C130" i="19"/>
  <c r="W129" i="19"/>
  <c r="V129" i="19"/>
  <c r="F129" i="19"/>
  <c r="E129" i="19"/>
  <c r="W128" i="19"/>
  <c r="V128" i="19"/>
  <c r="W127" i="19"/>
  <c r="V127" i="19"/>
  <c r="I127" i="19"/>
  <c r="G127" i="19"/>
  <c r="J127" i="19" s="1"/>
  <c r="W126" i="19"/>
  <c r="V126" i="19"/>
  <c r="I126" i="19"/>
  <c r="W125" i="19"/>
  <c r="V125" i="19"/>
  <c r="I125" i="19"/>
  <c r="G125" i="19"/>
  <c r="J125" i="19" s="1"/>
  <c r="W124" i="19"/>
  <c r="V124" i="19"/>
  <c r="C124" i="19"/>
  <c r="W123" i="19"/>
  <c r="V123" i="19"/>
  <c r="F123" i="19"/>
  <c r="E123" i="19"/>
  <c r="W122" i="19"/>
  <c r="V122" i="19"/>
  <c r="C122" i="19"/>
  <c r="W121" i="19"/>
  <c r="V121" i="19"/>
  <c r="F121" i="19"/>
  <c r="W120" i="19"/>
  <c r="V120" i="19"/>
  <c r="W119" i="19"/>
  <c r="V119" i="19"/>
  <c r="M119" i="19"/>
  <c r="W118" i="19"/>
  <c r="V118" i="19"/>
  <c r="M118" i="19"/>
  <c r="W117" i="19"/>
  <c r="V117" i="19"/>
  <c r="M117" i="19"/>
  <c r="W116" i="19"/>
  <c r="V116" i="19"/>
  <c r="C116" i="19"/>
  <c r="W115" i="19"/>
  <c r="V115" i="19"/>
  <c r="F115" i="19"/>
  <c r="E115" i="19"/>
  <c r="W114" i="19"/>
  <c r="V114" i="19"/>
  <c r="E114" i="19"/>
  <c r="C114" i="19"/>
  <c r="W113" i="19"/>
  <c r="V113" i="19"/>
  <c r="F113" i="19"/>
  <c r="E113" i="19"/>
  <c r="W112" i="19"/>
  <c r="V112" i="19"/>
  <c r="W111" i="19"/>
  <c r="V111" i="19"/>
  <c r="I111" i="19"/>
  <c r="G111" i="19"/>
  <c r="J111" i="19" s="1"/>
  <c r="W110" i="19"/>
  <c r="V110" i="19"/>
  <c r="W109" i="19"/>
  <c r="V109" i="19"/>
  <c r="I109" i="19"/>
  <c r="G109" i="19"/>
  <c r="K117" i="19" s="1"/>
  <c r="W108" i="19"/>
  <c r="V108" i="19"/>
  <c r="C108" i="19"/>
  <c r="W107" i="19"/>
  <c r="V107" i="19"/>
  <c r="F107" i="19"/>
  <c r="E107" i="19"/>
  <c r="W106" i="19"/>
  <c r="V106" i="19"/>
  <c r="C106" i="19"/>
  <c r="W105" i="19"/>
  <c r="V105" i="19"/>
  <c r="F105" i="19"/>
  <c r="E105" i="19"/>
  <c r="W104" i="19"/>
  <c r="V104" i="19"/>
  <c r="W103" i="19"/>
  <c r="V103" i="19"/>
  <c r="W102" i="19"/>
  <c r="V102" i="19"/>
  <c r="W101" i="19"/>
  <c r="V101" i="19"/>
  <c r="W100" i="19"/>
  <c r="V100" i="19"/>
  <c r="C100" i="19"/>
  <c r="W99" i="19"/>
  <c r="V99" i="19"/>
  <c r="F99" i="19"/>
  <c r="E99" i="19"/>
  <c r="W98" i="19"/>
  <c r="V98" i="19"/>
  <c r="E98" i="19"/>
  <c r="C98" i="19"/>
  <c r="W97" i="19"/>
  <c r="V97" i="19"/>
  <c r="F97" i="19"/>
  <c r="E97" i="19"/>
  <c r="G97" i="19" s="1"/>
  <c r="G99" i="19" s="1"/>
  <c r="W96" i="19"/>
  <c r="V96" i="19"/>
  <c r="W95" i="19"/>
  <c r="V95" i="19"/>
  <c r="I95" i="19"/>
  <c r="G95" i="19"/>
  <c r="G96" i="19" s="1"/>
  <c r="W94" i="19"/>
  <c r="V94" i="19"/>
  <c r="I94" i="19"/>
  <c r="W93" i="19"/>
  <c r="V93" i="19"/>
  <c r="I93" i="19"/>
  <c r="G93" i="19"/>
  <c r="K87" i="19" s="1"/>
  <c r="K88" i="19" s="1"/>
  <c r="W92" i="19"/>
  <c r="V92" i="19"/>
  <c r="C92" i="19"/>
  <c r="W91" i="19"/>
  <c r="V91" i="19"/>
  <c r="F91" i="19"/>
  <c r="E91" i="19"/>
  <c r="W90" i="19"/>
  <c r="V90" i="19"/>
  <c r="C90" i="19"/>
  <c r="W89" i="19"/>
  <c r="V89" i="19"/>
  <c r="F89" i="19"/>
  <c r="E89" i="19"/>
  <c r="M87" i="19"/>
  <c r="M85" i="19"/>
  <c r="C84" i="19"/>
  <c r="F83" i="19"/>
  <c r="E83" i="19"/>
  <c r="E82" i="19"/>
  <c r="C82" i="19"/>
  <c r="F81" i="19"/>
  <c r="E81" i="19"/>
  <c r="I79" i="19"/>
  <c r="G79" i="19"/>
  <c r="G80" i="19" s="1"/>
  <c r="I77" i="19"/>
  <c r="G77" i="19"/>
  <c r="K85" i="19" s="1"/>
  <c r="C76" i="19"/>
  <c r="F75" i="19"/>
  <c r="E75" i="19"/>
  <c r="C74" i="19"/>
  <c r="F73" i="19"/>
  <c r="E73" i="19"/>
  <c r="Y68" i="19"/>
  <c r="X68" i="19"/>
  <c r="W68" i="19"/>
  <c r="V68" i="19"/>
  <c r="Y67" i="19"/>
  <c r="X67" i="19"/>
  <c r="W67" i="19"/>
  <c r="V67" i="19"/>
  <c r="C67" i="19"/>
  <c r="Y66" i="19"/>
  <c r="X66" i="19"/>
  <c r="W66" i="19"/>
  <c r="V66" i="19"/>
  <c r="F66" i="19"/>
  <c r="E66" i="19"/>
  <c r="Y65" i="19"/>
  <c r="X65" i="19"/>
  <c r="W65" i="19"/>
  <c r="V65" i="19"/>
  <c r="E65" i="19"/>
  <c r="C65" i="19"/>
  <c r="Y64" i="19"/>
  <c r="X64" i="19"/>
  <c r="W64" i="19"/>
  <c r="V64" i="19"/>
  <c r="F64" i="19"/>
  <c r="E64" i="19"/>
  <c r="Y63" i="19"/>
  <c r="X63" i="19"/>
  <c r="W63" i="19"/>
  <c r="V63" i="19"/>
  <c r="Y62" i="19"/>
  <c r="X62" i="19"/>
  <c r="W62" i="19"/>
  <c r="V62" i="19"/>
  <c r="I62" i="19"/>
  <c r="G62" i="19"/>
  <c r="G63" i="19" s="1"/>
  <c r="Y61" i="19"/>
  <c r="X61" i="19"/>
  <c r="W61" i="19"/>
  <c r="V61" i="19"/>
  <c r="I61" i="19"/>
  <c r="Y60" i="19"/>
  <c r="X60" i="19"/>
  <c r="W60" i="19"/>
  <c r="V60" i="19"/>
  <c r="I60" i="19"/>
  <c r="G60" i="19"/>
  <c r="G61" i="19" s="1"/>
  <c r="Y59" i="19"/>
  <c r="X59" i="19"/>
  <c r="W59" i="19"/>
  <c r="V59" i="19"/>
  <c r="C59" i="19"/>
  <c r="Y58" i="19"/>
  <c r="X58" i="19"/>
  <c r="W58" i="19"/>
  <c r="V58" i="19"/>
  <c r="F58" i="19"/>
  <c r="E58" i="19"/>
  <c r="Y57" i="19"/>
  <c r="X57" i="19"/>
  <c r="W57" i="19"/>
  <c r="V57" i="19"/>
  <c r="C57" i="19"/>
  <c r="Y56" i="19"/>
  <c r="X56" i="19"/>
  <c r="W56" i="19"/>
  <c r="V56" i="19"/>
  <c r="F56" i="19"/>
  <c r="Y55" i="19"/>
  <c r="X55" i="19"/>
  <c r="W55" i="19"/>
  <c r="V55" i="19"/>
  <c r="Y54" i="19"/>
  <c r="X54" i="19"/>
  <c r="W54" i="19"/>
  <c r="V54" i="19"/>
  <c r="M54" i="19"/>
  <c r="Y53" i="19"/>
  <c r="X53" i="19"/>
  <c r="W53" i="19"/>
  <c r="V53" i="19"/>
  <c r="M53" i="19"/>
  <c r="Y52" i="19"/>
  <c r="X52" i="19"/>
  <c r="W52" i="19"/>
  <c r="V52" i="19"/>
  <c r="M52" i="19"/>
  <c r="Y51" i="19"/>
  <c r="X51" i="19"/>
  <c r="W51" i="19"/>
  <c r="V51" i="19"/>
  <c r="C51" i="19"/>
  <c r="Y50" i="19"/>
  <c r="X50" i="19"/>
  <c r="W50" i="19"/>
  <c r="V50" i="19"/>
  <c r="F50" i="19"/>
  <c r="E50" i="19"/>
  <c r="Y49" i="19"/>
  <c r="X49" i="19"/>
  <c r="W49" i="19"/>
  <c r="V49" i="19"/>
  <c r="E49" i="19"/>
  <c r="C49" i="19"/>
  <c r="Y48" i="19"/>
  <c r="X48" i="19"/>
  <c r="W48" i="19"/>
  <c r="V48" i="19"/>
  <c r="F48" i="19"/>
  <c r="E48" i="19"/>
  <c r="Y47" i="19"/>
  <c r="X47" i="19"/>
  <c r="W47" i="19"/>
  <c r="V47" i="19"/>
  <c r="Y46" i="19"/>
  <c r="X46" i="19"/>
  <c r="W46" i="19"/>
  <c r="V46" i="19"/>
  <c r="I46" i="19"/>
  <c r="G46" i="19"/>
  <c r="J46" i="19" s="1"/>
  <c r="Y45" i="19"/>
  <c r="X45" i="19"/>
  <c r="W45" i="19"/>
  <c r="V45" i="19"/>
  <c r="Y44" i="19"/>
  <c r="X44" i="19"/>
  <c r="W44" i="19"/>
  <c r="V44" i="19"/>
  <c r="I44" i="19"/>
  <c r="G44" i="19"/>
  <c r="K52" i="19" s="1"/>
  <c r="Y43" i="19"/>
  <c r="X43" i="19"/>
  <c r="W43" i="19"/>
  <c r="V43" i="19"/>
  <c r="C43" i="19"/>
  <c r="Y42" i="19"/>
  <c r="X42" i="19"/>
  <c r="W42" i="19"/>
  <c r="V42" i="19"/>
  <c r="F42" i="19"/>
  <c r="E42" i="19"/>
  <c r="Y41" i="19"/>
  <c r="X41" i="19"/>
  <c r="W41" i="19"/>
  <c r="V41" i="19"/>
  <c r="C41" i="19"/>
  <c r="Y40" i="19"/>
  <c r="X40" i="19"/>
  <c r="W40" i="19"/>
  <c r="V40" i="19"/>
  <c r="F40" i="19"/>
  <c r="E40" i="19"/>
  <c r="Y39" i="19"/>
  <c r="X39" i="19"/>
  <c r="W39" i="19"/>
  <c r="V39" i="19"/>
  <c r="Y38" i="19"/>
  <c r="X38" i="19"/>
  <c r="W38" i="19"/>
  <c r="V38" i="19"/>
  <c r="Y37" i="19"/>
  <c r="X37" i="19"/>
  <c r="W37" i="19"/>
  <c r="V37" i="19"/>
  <c r="Y36" i="19"/>
  <c r="X36" i="19"/>
  <c r="W36" i="19"/>
  <c r="V36" i="19"/>
  <c r="Y35" i="19"/>
  <c r="X35" i="19"/>
  <c r="W35" i="19"/>
  <c r="V35" i="19"/>
  <c r="C35" i="19"/>
  <c r="Y34" i="19"/>
  <c r="X34" i="19"/>
  <c r="W34" i="19"/>
  <c r="V34" i="19"/>
  <c r="F34" i="19"/>
  <c r="E34" i="19"/>
  <c r="Y33" i="19"/>
  <c r="X33" i="19"/>
  <c r="W33" i="19"/>
  <c r="V33" i="19"/>
  <c r="E33" i="19"/>
  <c r="C33" i="19"/>
  <c r="Y32" i="19"/>
  <c r="X32" i="19"/>
  <c r="W32" i="19"/>
  <c r="V32" i="19"/>
  <c r="F32" i="19"/>
  <c r="E32" i="19"/>
  <c r="Y31" i="19"/>
  <c r="X31" i="19"/>
  <c r="W31" i="19"/>
  <c r="V31" i="19"/>
  <c r="Y30" i="19"/>
  <c r="X30" i="19"/>
  <c r="W30" i="19"/>
  <c r="V30" i="19"/>
  <c r="I30" i="19"/>
  <c r="G30" i="19"/>
  <c r="J30" i="19" s="1"/>
  <c r="Y29" i="19"/>
  <c r="X29" i="19"/>
  <c r="W29" i="19"/>
  <c r="V29" i="19"/>
  <c r="I29" i="19"/>
  <c r="Y28" i="19"/>
  <c r="X28" i="19"/>
  <c r="W28" i="19"/>
  <c r="V28" i="19"/>
  <c r="I28" i="19"/>
  <c r="G28" i="19"/>
  <c r="J28" i="19" s="1"/>
  <c r="Y27" i="19"/>
  <c r="X27" i="19"/>
  <c r="W27" i="19"/>
  <c r="V27" i="19"/>
  <c r="C27" i="19"/>
  <c r="Y26" i="19"/>
  <c r="X26" i="19"/>
  <c r="W26" i="19"/>
  <c r="V26" i="19"/>
  <c r="F26" i="19"/>
  <c r="E26" i="19"/>
  <c r="Y25" i="19"/>
  <c r="X25" i="19"/>
  <c r="W25" i="19"/>
  <c r="V25" i="19"/>
  <c r="C25" i="19"/>
  <c r="Y24" i="19"/>
  <c r="X24" i="19"/>
  <c r="W24" i="19"/>
  <c r="V24" i="19"/>
  <c r="F24" i="19"/>
  <c r="E24" i="19"/>
  <c r="M22" i="19"/>
  <c r="K22" i="19"/>
  <c r="K23" i="19" s="1"/>
  <c r="M20" i="19"/>
  <c r="C19" i="19"/>
  <c r="F18" i="19"/>
  <c r="E18" i="19"/>
  <c r="E17" i="19"/>
  <c r="C17" i="19"/>
  <c r="F16" i="19"/>
  <c r="E16" i="19"/>
  <c r="I14" i="19"/>
  <c r="G14" i="19"/>
  <c r="J14" i="19" s="1"/>
  <c r="I12" i="19"/>
  <c r="G12" i="19"/>
  <c r="G13" i="19" s="1"/>
  <c r="C11" i="19"/>
  <c r="F10" i="19"/>
  <c r="E10" i="19"/>
  <c r="C9" i="19"/>
  <c r="F8" i="19"/>
  <c r="E8" i="19"/>
  <c r="W133" i="18"/>
  <c r="V133" i="18"/>
  <c r="W132" i="18"/>
  <c r="V132" i="18"/>
  <c r="C132" i="18"/>
  <c r="W131" i="18"/>
  <c r="V131" i="18"/>
  <c r="F131" i="18"/>
  <c r="E131" i="18"/>
  <c r="W130" i="18"/>
  <c r="V130" i="18"/>
  <c r="E130" i="18"/>
  <c r="C130" i="18"/>
  <c r="W129" i="18"/>
  <c r="V129" i="18"/>
  <c r="F129" i="18"/>
  <c r="E129" i="18"/>
  <c r="W128" i="18"/>
  <c r="V128" i="18"/>
  <c r="W127" i="18"/>
  <c r="V127" i="18"/>
  <c r="I127" i="18"/>
  <c r="G127" i="18"/>
  <c r="J127" i="18" s="1"/>
  <c r="W126" i="18"/>
  <c r="V126" i="18"/>
  <c r="I126" i="18"/>
  <c r="W125" i="18"/>
  <c r="V125" i="18"/>
  <c r="I125" i="18"/>
  <c r="G125" i="18"/>
  <c r="J125" i="18" s="1"/>
  <c r="W124" i="18"/>
  <c r="V124" i="18"/>
  <c r="C124" i="18"/>
  <c r="W123" i="18"/>
  <c r="V123" i="18"/>
  <c r="F123" i="18"/>
  <c r="E123" i="18"/>
  <c r="W122" i="18"/>
  <c r="V122" i="18"/>
  <c r="C122" i="18"/>
  <c r="W121" i="18"/>
  <c r="V121" i="18"/>
  <c r="F121" i="18"/>
  <c r="W120" i="18"/>
  <c r="V120" i="18"/>
  <c r="W119" i="18"/>
  <c r="V119" i="18"/>
  <c r="M119" i="18"/>
  <c r="W118" i="18"/>
  <c r="V118" i="18"/>
  <c r="M118" i="18"/>
  <c r="W117" i="18"/>
  <c r="V117" i="18"/>
  <c r="M117" i="18"/>
  <c r="W116" i="18"/>
  <c r="V116" i="18"/>
  <c r="C116" i="18"/>
  <c r="W115" i="18"/>
  <c r="V115" i="18"/>
  <c r="F115" i="18"/>
  <c r="E115" i="18"/>
  <c r="W114" i="18"/>
  <c r="V114" i="18"/>
  <c r="E114" i="18"/>
  <c r="C114" i="18"/>
  <c r="W113" i="18"/>
  <c r="V113" i="18"/>
  <c r="F113" i="18"/>
  <c r="E113" i="18"/>
  <c r="W112" i="18"/>
  <c r="V112" i="18"/>
  <c r="W111" i="18"/>
  <c r="V111" i="18"/>
  <c r="I111" i="18"/>
  <c r="G111" i="18"/>
  <c r="J111" i="18" s="1"/>
  <c r="W110" i="18"/>
  <c r="V110" i="18"/>
  <c r="W109" i="18"/>
  <c r="V109" i="18"/>
  <c r="I109" i="18"/>
  <c r="G109" i="18"/>
  <c r="K117" i="18" s="1"/>
  <c r="W108" i="18"/>
  <c r="V108" i="18"/>
  <c r="C108" i="18"/>
  <c r="W107" i="18"/>
  <c r="V107" i="18"/>
  <c r="F107" i="18"/>
  <c r="E107" i="18"/>
  <c r="W106" i="18"/>
  <c r="V106" i="18"/>
  <c r="C106" i="18"/>
  <c r="W105" i="18"/>
  <c r="V105" i="18"/>
  <c r="F105" i="18"/>
  <c r="E105" i="18"/>
  <c r="W104" i="18"/>
  <c r="V104" i="18"/>
  <c r="W103" i="18"/>
  <c r="V103" i="18"/>
  <c r="W102" i="18"/>
  <c r="V102" i="18"/>
  <c r="W101" i="18"/>
  <c r="V101" i="18"/>
  <c r="W100" i="18"/>
  <c r="V100" i="18"/>
  <c r="C100" i="18"/>
  <c r="W99" i="18"/>
  <c r="V99" i="18"/>
  <c r="F99" i="18"/>
  <c r="E99" i="18"/>
  <c r="W98" i="18"/>
  <c r="V98" i="18"/>
  <c r="E98" i="18"/>
  <c r="C98" i="18"/>
  <c r="W97" i="18"/>
  <c r="V97" i="18"/>
  <c r="F97" i="18"/>
  <c r="E97" i="18"/>
  <c r="W96" i="18"/>
  <c r="V96" i="18"/>
  <c r="W95" i="18"/>
  <c r="V95" i="18"/>
  <c r="I95" i="18"/>
  <c r="G95" i="18"/>
  <c r="G96" i="18" s="1"/>
  <c r="W94" i="18"/>
  <c r="V94" i="18"/>
  <c r="I94" i="18"/>
  <c r="W93" i="18"/>
  <c r="V93" i="18"/>
  <c r="I93" i="18"/>
  <c r="G93" i="18"/>
  <c r="J93" i="18" s="1"/>
  <c r="W92" i="18"/>
  <c r="V92" i="18"/>
  <c r="C92" i="18"/>
  <c r="W91" i="18"/>
  <c r="V91" i="18"/>
  <c r="F91" i="18"/>
  <c r="E91" i="18"/>
  <c r="W90" i="18"/>
  <c r="V90" i="18"/>
  <c r="C90" i="18"/>
  <c r="W89" i="18"/>
  <c r="V89" i="18"/>
  <c r="F89" i="18"/>
  <c r="E89" i="18"/>
  <c r="M87" i="18"/>
  <c r="M85" i="18"/>
  <c r="C84" i="18"/>
  <c r="F83" i="18"/>
  <c r="E83" i="18"/>
  <c r="E82" i="18"/>
  <c r="C82" i="18"/>
  <c r="F81" i="18"/>
  <c r="E81" i="18"/>
  <c r="I79" i="18"/>
  <c r="G79" i="18"/>
  <c r="J79" i="18" s="1"/>
  <c r="I77" i="18"/>
  <c r="G77" i="18"/>
  <c r="J77" i="18" s="1"/>
  <c r="C76" i="18"/>
  <c r="F75" i="18"/>
  <c r="E75" i="18"/>
  <c r="C74" i="18"/>
  <c r="F73" i="18"/>
  <c r="E73" i="18"/>
  <c r="Y68" i="18"/>
  <c r="X68" i="18"/>
  <c r="W68" i="18"/>
  <c r="V68" i="18"/>
  <c r="Y67" i="18"/>
  <c r="X67" i="18"/>
  <c r="W67" i="18"/>
  <c r="V67" i="18"/>
  <c r="C67" i="18"/>
  <c r="Y66" i="18"/>
  <c r="X66" i="18"/>
  <c r="W66" i="18"/>
  <c r="V66" i="18"/>
  <c r="F66" i="18"/>
  <c r="E66" i="18"/>
  <c r="Y65" i="18"/>
  <c r="X65" i="18"/>
  <c r="W65" i="18"/>
  <c r="V65" i="18"/>
  <c r="E65" i="18"/>
  <c r="C65" i="18"/>
  <c r="Y64" i="18"/>
  <c r="X64" i="18"/>
  <c r="W64" i="18"/>
  <c r="V64" i="18"/>
  <c r="F64" i="18"/>
  <c r="E64" i="18"/>
  <c r="Y63" i="18"/>
  <c r="X63" i="18"/>
  <c r="W63" i="18"/>
  <c r="V63" i="18"/>
  <c r="Y62" i="18"/>
  <c r="X62" i="18"/>
  <c r="W62" i="18"/>
  <c r="V62" i="18"/>
  <c r="I62" i="18"/>
  <c r="G62" i="18"/>
  <c r="G63" i="18" s="1"/>
  <c r="Y61" i="18"/>
  <c r="X61" i="18"/>
  <c r="W61" i="18"/>
  <c r="V61" i="18"/>
  <c r="I61" i="18"/>
  <c r="Y60" i="18"/>
  <c r="X60" i="18"/>
  <c r="W60" i="18"/>
  <c r="V60" i="18"/>
  <c r="I60" i="18"/>
  <c r="G60" i="18"/>
  <c r="G61" i="18" s="1"/>
  <c r="Y59" i="18"/>
  <c r="X59" i="18"/>
  <c r="W59" i="18"/>
  <c r="V59" i="18"/>
  <c r="C59" i="18"/>
  <c r="Y58" i="18"/>
  <c r="X58" i="18"/>
  <c r="W58" i="18"/>
  <c r="V58" i="18"/>
  <c r="F58" i="18"/>
  <c r="E58" i="18"/>
  <c r="Y57" i="18"/>
  <c r="X57" i="18"/>
  <c r="W57" i="18"/>
  <c r="V57" i="18"/>
  <c r="C57" i="18"/>
  <c r="Y56" i="18"/>
  <c r="X56" i="18"/>
  <c r="W56" i="18"/>
  <c r="V56" i="18"/>
  <c r="F56" i="18"/>
  <c r="Y55" i="18"/>
  <c r="X55" i="18"/>
  <c r="W55" i="18"/>
  <c r="V55" i="18"/>
  <c r="Y54" i="18"/>
  <c r="X54" i="18"/>
  <c r="W54" i="18"/>
  <c r="V54" i="18"/>
  <c r="M54" i="18"/>
  <c r="Y53" i="18"/>
  <c r="X53" i="18"/>
  <c r="W53" i="18"/>
  <c r="V53" i="18"/>
  <c r="M53" i="18"/>
  <c r="Y52" i="18"/>
  <c r="X52" i="18"/>
  <c r="W52" i="18"/>
  <c r="V52" i="18"/>
  <c r="M52" i="18"/>
  <c r="Y51" i="18"/>
  <c r="X51" i="18"/>
  <c r="W51" i="18"/>
  <c r="V51" i="18"/>
  <c r="C51" i="18"/>
  <c r="Y50" i="18"/>
  <c r="X50" i="18"/>
  <c r="W50" i="18"/>
  <c r="V50" i="18"/>
  <c r="F50" i="18"/>
  <c r="E50" i="18"/>
  <c r="Y49" i="18"/>
  <c r="X49" i="18"/>
  <c r="W49" i="18"/>
  <c r="V49" i="18"/>
  <c r="E49" i="18"/>
  <c r="C49" i="18"/>
  <c r="Y48" i="18"/>
  <c r="X48" i="18"/>
  <c r="W48" i="18"/>
  <c r="V48" i="18"/>
  <c r="F48" i="18"/>
  <c r="E48" i="18"/>
  <c r="Y47" i="18"/>
  <c r="X47" i="18"/>
  <c r="W47" i="18"/>
  <c r="V47" i="18"/>
  <c r="Y46" i="18"/>
  <c r="X46" i="18"/>
  <c r="W46" i="18"/>
  <c r="V46" i="18"/>
  <c r="I46" i="18"/>
  <c r="G46" i="18"/>
  <c r="G47" i="18" s="1"/>
  <c r="Y45" i="18"/>
  <c r="X45" i="18"/>
  <c r="W45" i="18"/>
  <c r="V45" i="18"/>
  <c r="Y44" i="18"/>
  <c r="X44" i="18"/>
  <c r="W44" i="18"/>
  <c r="V44" i="18"/>
  <c r="I44" i="18"/>
  <c r="G44" i="18"/>
  <c r="K52" i="18" s="1"/>
  <c r="Y43" i="18"/>
  <c r="X43" i="18"/>
  <c r="W43" i="18"/>
  <c r="V43" i="18"/>
  <c r="C43" i="18"/>
  <c r="Y42" i="18"/>
  <c r="X42" i="18"/>
  <c r="W42" i="18"/>
  <c r="V42" i="18"/>
  <c r="F42" i="18"/>
  <c r="E42" i="18"/>
  <c r="Y41" i="18"/>
  <c r="X41" i="18"/>
  <c r="W41" i="18"/>
  <c r="V41" i="18"/>
  <c r="C41" i="18"/>
  <c r="Y40" i="18"/>
  <c r="X40" i="18"/>
  <c r="W40" i="18"/>
  <c r="V40" i="18"/>
  <c r="F40" i="18"/>
  <c r="E40" i="18"/>
  <c r="Y39" i="18"/>
  <c r="X39" i="18"/>
  <c r="W39" i="18"/>
  <c r="V39" i="18"/>
  <c r="Y38" i="18"/>
  <c r="X38" i="18"/>
  <c r="W38" i="18"/>
  <c r="V38" i="18"/>
  <c r="Y37" i="18"/>
  <c r="X37" i="18"/>
  <c r="W37" i="18"/>
  <c r="V37" i="18"/>
  <c r="Y36" i="18"/>
  <c r="X36" i="18"/>
  <c r="W36" i="18"/>
  <c r="V36" i="18"/>
  <c r="Y35" i="18"/>
  <c r="X35" i="18"/>
  <c r="W35" i="18"/>
  <c r="V35" i="18"/>
  <c r="C35" i="18"/>
  <c r="Y34" i="18"/>
  <c r="X34" i="18"/>
  <c r="W34" i="18"/>
  <c r="V34" i="18"/>
  <c r="F34" i="18"/>
  <c r="E34" i="18"/>
  <c r="Y33" i="18"/>
  <c r="X33" i="18"/>
  <c r="W33" i="18"/>
  <c r="V33" i="18"/>
  <c r="E33" i="18"/>
  <c r="C33" i="18"/>
  <c r="Y32" i="18"/>
  <c r="X32" i="18"/>
  <c r="W32" i="18"/>
  <c r="V32" i="18"/>
  <c r="F32" i="18"/>
  <c r="E32" i="18"/>
  <c r="Y31" i="18"/>
  <c r="X31" i="18"/>
  <c r="W31" i="18"/>
  <c r="V31" i="18"/>
  <c r="Y30" i="18"/>
  <c r="X30" i="18"/>
  <c r="W30" i="18"/>
  <c r="V30" i="18"/>
  <c r="I30" i="18"/>
  <c r="G30" i="18"/>
  <c r="G31" i="18" s="1"/>
  <c r="Y29" i="18"/>
  <c r="X29" i="18"/>
  <c r="W29" i="18"/>
  <c r="V29" i="18"/>
  <c r="I29" i="18"/>
  <c r="Y28" i="18"/>
  <c r="X28" i="18"/>
  <c r="W28" i="18"/>
  <c r="V28" i="18"/>
  <c r="I28" i="18"/>
  <c r="G28" i="18"/>
  <c r="J28" i="18" s="1"/>
  <c r="Y27" i="18"/>
  <c r="X27" i="18"/>
  <c r="W27" i="18"/>
  <c r="V27" i="18"/>
  <c r="C27" i="18"/>
  <c r="Y26" i="18"/>
  <c r="X26" i="18"/>
  <c r="W26" i="18"/>
  <c r="V26" i="18"/>
  <c r="F26" i="18"/>
  <c r="E26" i="18"/>
  <c r="Y25" i="18"/>
  <c r="X25" i="18"/>
  <c r="W25" i="18"/>
  <c r="V25" i="18"/>
  <c r="C25" i="18"/>
  <c r="Y24" i="18"/>
  <c r="X24" i="18"/>
  <c r="W24" i="18"/>
  <c r="V24" i="18"/>
  <c r="F24" i="18"/>
  <c r="E24" i="18"/>
  <c r="M22" i="18"/>
  <c r="M20" i="18"/>
  <c r="C19" i="18"/>
  <c r="F18" i="18"/>
  <c r="E18" i="18"/>
  <c r="E17" i="18"/>
  <c r="C17" i="18"/>
  <c r="F16" i="18"/>
  <c r="E16" i="18"/>
  <c r="I14" i="18"/>
  <c r="G14" i="18"/>
  <c r="J14" i="18" s="1"/>
  <c r="I12" i="18"/>
  <c r="G12" i="18"/>
  <c r="G13" i="18" s="1"/>
  <c r="C11" i="18"/>
  <c r="F10" i="18"/>
  <c r="E10" i="18"/>
  <c r="C9" i="18"/>
  <c r="F8" i="18"/>
  <c r="E8" i="18"/>
  <c r="J36" i="7"/>
  <c r="J35" i="7"/>
  <c r="J34" i="7"/>
  <c r="J33" i="7"/>
  <c r="J32" i="7"/>
  <c r="J31" i="7"/>
  <c r="J30" i="7"/>
  <c r="J29" i="7"/>
  <c r="J28" i="7"/>
  <c r="J27" i="7"/>
  <c r="H36" i="7"/>
  <c r="H35" i="7"/>
  <c r="H34" i="7"/>
  <c r="H33" i="7"/>
  <c r="H32" i="7"/>
  <c r="H31" i="7"/>
  <c r="H30" i="7"/>
  <c r="H29" i="7"/>
  <c r="H28" i="7"/>
  <c r="H27" i="7"/>
  <c r="F36" i="7"/>
  <c r="F35" i="7"/>
  <c r="F34" i="7"/>
  <c r="F33" i="7"/>
  <c r="F32" i="7"/>
  <c r="F31" i="7"/>
  <c r="F30" i="7"/>
  <c r="F29" i="7"/>
  <c r="F28" i="7"/>
  <c r="F27" i="7"/>
  <c r="K87" i="18" l="1"/>
  <c r="K88" i="18" s="1"/>
  <c r="K119" i="18"/>
  <c r="N119" i="18" s="1"/>
  <c r="K87" i="21"/>
  <c r="K88" i="21" s="1"/>
  <c r="G32" i="19"/>
  <c r="G34" i="19" s="1"/>
  <c r="G15" i="19"/>
  <c r="G105" i="22"/>
  <c r="G107" i="22" s="1"/>
  <c r="G8" i="19"/>
  <c r="G10" i="19" s="1"/>
  <c r="G89" i="21"/>
  <c r="G91" i="21" s="1"/>
  <c r="G105" i="21"/>
  <c r="G107" i="21" s="1"/>
  <c r="G97" i="20"/>
  <c r="G99" i="20" s="1"/>
  <c r="G105" i="20"/>
  <c r="G107" i="20" s="1"/>
  <c r="G32" i="22"/>
  <c r="G34" i="22" s="1"/>
  <c r="J60" i="22"/>
  <c r="G113" i="22"/>
  <c r="G115" i="22" s="1"/>
  <c r="J95" i="22"/>
  <c r="K87" i="22"/>
  <c r="K88" i="22" s="1"/>
  <c r="J93" i="22"/>
  <c r="G80" i="22"/>
  <c r="G78" i="22"/>
  <c r="K54" i="22"/>
  <c r="N54" i="22" s="1"/>
  <c r="J28" i="22"/>
  <c r="J14" i="21"/>
  <c r="G40" i="21"/>
  <c r="G42" i="21" s="1"/>
  <c r="G113" i="21"/>
  <c r="G115" i="21" s="1"/>
  <c r="J95" i="21"/>
  <c r="K93" i="21" s="1"/>
  <c r="K95" i="21" s="1"/>
  <c r="J93" i="21"/>
  <c r="G80" i="21"/>
  <c r="G78" i="21"/>
  <c r="J60" i="21"/>
  <c r="K22" i="20"/>
  <c r="K23" i="20" s="1"/>
  <c r="G24" i="20"/>
  <c r="G26" i="20" s="1"/>
  <c r="J46" i="20"/>
  <c r="G81" i="20"/>
  <c r="G83" i="20" s="1"/>
  <c r="G113" i="20"/>
  <c r="G115" i="20" s="1"/>
  <c r="G112" i="20"/>
  <c r="K54" i="20"/>
  <c r="N54" i="20" s="1"/>
  <c r="J62" i="20"/>
  <c r="J60" i="20"/>
  <c r="G32" i="20"/>
  <c r="G34" i="20" s="1"/>
  <c r="G15" i="20"/>
  <c r="G48" i="19"/>
  <c r="G50" i="19" s="1"/>
  <c r="K119" i="19"/>
  <c r="N119" i="19" s="1"/>
  <c r="G112" i="19"/>
  <c r="G105" i="19"/>
  <c r="G107" i="19" s="1"/>
  <c r="G110" i="19"/>
  <c r="J109" i="19"/>
  <c r="K109" i="19" s="1"/>
  <c r="K111" i="19" s="1"/>
  <c r="G94" i="19"/>
  <c r="G89" i="19"/>
  <c r="G91" i="19" s="1"/>
  <c r="J93" i="19"/>
  <c r="J79" i="19"/>
  <c r="G78" i="19"/>
  <c r="K54" i="19"/>
  <c r="N54" i="19" s="1"/>
  <c r="J62" i="19"/>
  <c r="G32" i="18"/>
  <c r="G34" i="18" s="1"/>
  <c r="G73" i="18"/>
  <c r="G75" i="18" s="1"/>
  <c r="G113" i="18"/>
  <c r="G115" i="18" s="1"/>
  <c r="G112" i="18"/>
  <c r="G105" i="18"/>
  <c r="G107" i="18" s="1"/>
  <c r="G94" i="18"/>
  <c r="G89" i="18"/>
  <c r="G91" i="18" s="1"/>
  <c r="G80" i="18"/>
  <c r="J46" i="18"/>
  <c r="O103" i="18"/>
  <c r="O104" i="18" s="1"/>
  <c r="N117" i="18"/>
  <c r="O117" i="18" s="1"/>
  <c r="O119" i="18" s="1"/>
  <c r="G15" i="18"/>
  <c r="K54" i="18"/>
  <c r="N54" i="18" s="1"/>
  <c r="J62" i="18"/>
  <c r="G78" i="18"/>
  <c r="K85" i="18"/>
  <c r="J95" i="18"/>
  <c r="K93" i="18" s="1"/>
  <c r="K95" i="18" s="1"/>
  <c r="G128" i="18"/>
  <c r="G129" i="18"/>
  <c r="G131" i="18" s="1"/>
  <c r="G16" i="19"/>
  <c r="G18" i="19" s="1"/>
  <c r="G73" i="19"/>
  <c r="G75" i="19" s="1"/>
  <c r="G126" i="19"/>
  <c r="G128" i="19"/>
  <c r="G129" i="19"/>
  <c r="G131" i="19" s="1"/>
  <c r="G8" i="20"/>
  <c r="G10" i="20" s="1"/>
  <c r="G56" i="20"/>
  <c r="G58" i="20" s="1"/>
  <c r="G64" i="20"/>
  <c r="G66" i="20" s="1"/>
  <c r="G73" i="20"/>
  <c r="G75" i="20" s="1"/>
  <c r="G94" i="20"/>
  <c r="G129" i="20"/>
  <c r="G131" i="20" s="1"/>
  <c r="G32" i="21"/>
  <c r="G34" i="21" s="1"/>
  <c r="G64" i="21"/>
  <c r="G66" i="21" s="1"/>
  <c r="G73" i="21"/>
  <c r="G75" i="21" s="1"/>
  <c r="G81" i="21"/>
  <c r="G83" i="21" s="1"/>
  <c r="G110" i="21"/>
  <c r="G64" i="22"/>
  <c r="G66" i="22" s="1"/>
  <c r="G73" i="22"/>
  <c r="G75" i="22" s="1"/>
  <c r="G81" i="22"/>
  <c r="G83" i="22" s="1"/>
  <c r="G110" i="22"/>
  <c r="G112" i="22"/>
  <c r="G112" i="21"/>
  <c r="G128" i="22"/>
  <c r="G16" i="18"/>
  <c r="G18" i="18" s="1"/>
  <c r="G64" i="18"/>
  <c r="G66" i="18" s="1"/>
  <c r="G81" i="18"/>
  <c r="G83" i="18" s="1"/>
  <c r="G97" i="18"/>
  <c r="G99" i="18" s="1"/>
  <c r="G40" i="19"/>
  <c r="G42" i="19" s="1"/>
  <c r="G64" i="19"/>
  <c r="G66" i="19" s="1"/>
  <c r="G81" i="19"/>
  <c r="G83" i="19" s="1"/>
  <c r="G121" i="19"/>
  <c r="G123" i="19" s="1"/>
  <c r="G16" i="20"/>
  <c r="G18" i="20" s="1"/>
  <c r="G48" i="20"/>
  <c r="G50" i="20" s="1"/>
  <c r="J79" i="20"/>
  <c r="K119" i="20"/>
  <c r="G128" i="20"/>
  <c r="G8" i="21"/>
  <c r="G10" i="21" s="1"/>
  <c r="G16" i="21"/>
  <c r="G18" i="21" s="1"/>
  <c r="G24" i="21"/>
  <c r="G26" i="21" s="1"/>
  <c r="J46" i="21"/>
  <c r="G56" i="21"/>
  <c r="G58" i="21" s="1"/>
  <c r="G97" i="21"/>
  <c r="G99" i="21" s="1"/>
  <c r="J109" i="21"/>
  <c r="K109" i="21" s="1"/>
  <c r="K111" i="21" s="1"/>
  <c r="G16" i="22"/>
  <c r="G18" i="22" s="1"/>
  <c r="G40" i="22"/>
  <c r="G42" i="22" s="1"/>
  <c r="J46" i="22"/>
  <c r="G56" i="22"/>
  <c r="G58" i="22" s="1"/>
  <c r="G97" i="22"/>
  <c r="G99" i="22" s="1"/>
  <c r="J109" i="22"/>
  <c r="K109" i="22" s="1"/>
  <c r="K111" i="22" s="1"/>
  <c r="K119" i="22"/>
  <c r="N119" i="22" s="1"/>
  <c r="G121" i="22"/>
  <c r="G123" i="22" s="1"/>
  <c r="J109" i="18"/>
  <c r="K109" i="18" s="1"/>
  <c r="K111" i="18" s="1"/>
  <c r="G110" i="18"/>
  <c r="G121" i="18"/>
  <c r="G123" i="18" s="1"/>
  <c r="G24" i="19"/>
  <c r="G26" i="19" s="1"/>
  <c r="G56" i="19"/>
  <c r="G58" i="19" s="1"/>
  <c r="J95" i="19"/>
  <c r="G113" i="19"/>
  <c r="G115" i="19" s="1"/>
  <c r="K28" i="20"/>
  <c r="K30" i="20" s="1"/>
  <c r="G40" i="20"/>
  <c r="G42" i="20" s="1"/>
  <c r="G89" i="20"/>
  <c r="G91" i="20" s="1"/>
  <c r="J95" i="20"/>
  <c r="K93" i="20" s="1"/>
  <c r="K95" i="20" s="1"/>
  <c r="J109" i="20"/>
  <c r="K109" i="20" s="1"/>
  <c r="K111" i="20" s="1"/>
  <c r="G110" i="20"/>
  <c r="G121" i="20"/>
  <c r="G123" i="20" s="1"/>
  <c r="K125" i="20"/>
  <c r="K127" i="20" s="1"/>
  <c r="G48" i="21"/>
  <c r="G50" i="21" s="1"/>
  <c r="G128" i="21"/>
  <c r="G129" i="21"/>
  <c r="G131" i="21" s="1"/>
  <c r="G8" i="22"/>
  <c r="G10" i="22" s="1"/>
  <c r="J44" i="22"/>
  <c r="G48" i="22"/>
  <c r="G50" i="22" s="1"/>
  <c r="N85" i="22"/>
  <c r="K86" i="22"/>
  <c r="O101" i="22"/>
  <c r="K125" i="22"/>
  <c r="K127" i="22" s="1"/>
  <c r="O103" i="22"/>
  <c r="K118" i="22"/>
  <c r="N117" i="22"/>
  <c r="O117" i="22" s="1"/>
  <c r="O119" i="22" s="1"/>
  <c r="O36" i="22"/>
  <c r="N20" i="22"/>
  <c r="K21" i="22"/>
  <c r="K53" i="22"/>
  <c r="O38" i="22"/>
  <c r="N52" i="22"/>
  <c r="G15" i="22"/>
  <c r="K22" i="22"/>
  <c r="J62" i="22"/>
  <c r="G126" i="22"/>
  <c r="J30" i="22"/>
  <c r="G45" i="22"/>
  <c r="J12" i="22"/>
  <c r="K12" i="22" s="1"/>
  <c r="K14" i="22" s="1"/>
  <c r="G13" i="22"/>
  <c r="J77" i="22"/>
  <c r="K77" i="22" s="1"/>
  <c r="K79" i="22" s="1"/>
  <c r="O36" i="21"/>
  <c r="N20" i="21"/>
  <c r="K21" i="21"/>
  <c r="O103" i="21"/>
  <c r="K118" i="21"/>
  <c r="N117" i="21"/>
  <c r="O117" i="21" s="1"/>
  <c r="O119" i="21" s="1"/>
  <c r="K125" i="21"/>
  <c r="K127" i="21" s="1"/>
  <c r="N85" i="21"/>
  <c r="K86" i="21"/>
  <c r="O101" i="21"/>
  <c r="K28" i="21"/>
  <c r="K30" i="21" s="1"/>
  <c r="K53" i="21"/>
  <c r="N52" i="21"/>
  <c r="O52" i="21" s="1"/>
  <c r="O54" i="21" s="1"/>
  <c r="O38" i="21"/>
  <c r="K22" i="21"/>
  <c r="J62" i="21"/>
  <c r="K60" i="21" s="1"/>
  <c r="K62" i="21" s="1"/>
  <c r="K120" i="21"/>
  <c r="G126" i="21"/>
  <c r="G31" i="21"/>
  <c r="G29" i="21"/>
  <c r="G45" i="21"/>
  <c r="J12" i="21"/>
  <c r="K55" i="21"/>
  <c r="N87" i="21"/>
  <c r="G13" i="21"/>
  <c r="J44" i="21"/>
  <c r="J77" i="21"/>
  <c r="K77" i="21" s="1"/>
  <c r="K79" i="21" s="1"/>
  <c r="N85" i="20"/>
  <c r="K86" i="20"/>
  <c r="O101" i="20"/>
  <c r="K53" i="20"/>
  <c r="O38" i="20"/>
  <c r="N52" i="20"/>
  <c r="O36" i="20"/>
  <c r="N20" i="20"/>
  <c r="K21" i="20"/>
  <c r="U74" i="20"/>
  <c r="O104" i="20"/>
  <c r="G126" i="20"/>
  <c r="N117" i="20"/>
  <c r="G31" i="20"/>
  <c r="G29" i="20"/>
  <c r="G45" i="20"/>
  <c r="J12" i="20"/>
  <c r="K12" i="20" s="1"/>
  <c r="K14" i="20" s="1"/>
  <c r="N87" i="20"/>
  <c r="G13" i="20"/>
  <c r="J44" i="20"/>
  <c r="J77" i="20"/>
  <c r="K77" i="20" s="1"/>
  <c r="K79" i="20" s="1"/>
  <c r="K118" i="20"/>
  <c r="G78" i="20"/>
  <c r="K125" i="19"/>
  <c r="K127" i="19" s="1"/>
  <c r="K28" i="19"/>
  <c r="K30" i="19" s="1"/>
  <c r="K53" i="19"/>
  <c r="O38" i="19"/>
  <c r="N52" i="19"/>
  <c r="N85" i="19"/>
  <c r="K86" i="19"/>
  <c r="O101" i="19"/>
  <c r="G47" i="19"/>
  <c r="G31" i="19"/>
  <c r="N22" i="19"/>
  <c r="J60" i="19"/>
  <c r="N117" i="19"/>
  <c r="G29" i="19"/>
  <c r="G45" i="19"/>
  <c r="J12" i="19"/>
  <c r="K12" i="19" s="1"/>
  <c r="K14" i="19" s="1"/>
  <c r="N87" i="19"/>
  <c r="J44" i="19"/>
  <c r="K44" i="19" s="1"/>
  <c r="K46" i="19" s="1"/>
  <c r="K20" i="19"/>
  <c r="J77" i="19"/>
  <c r="K118" i="19"/>
  <c r="J60" i="18"/>
  <c r="G56" i="18"/>
  <c r="G58" i="18" s="1"/>
  <c r="G48" i="18"/>
  <c r="G50" i="18" s="1"/>
  <c r="G40" i="18"/>
  <c r="G42" i="18" s="1"/>
  <c r="K22" i="18"/>
  <c r="N22" i="18" s="1"/>
  <c r="G24" i="18"/>
  <c r="G26" i="18" s="1"/>
  <c r="G8" i="18"/>
  <c r="G10" i="18" s="1"/>
  <c r="K125" i="18"/>
  <c r="K127" i="18" s="1"/>
  <c r="K53" i="18"/>
  <c r="N52" i="18"/>
  <c r="K77" i="18"/>
  <c r="K79" i="18" s="1"/>
  <c r="G126" i="18"/>
  <c r="G29" i="18"/>
  <c r="J30" i="18"/>
  <c r="K28" i="18" s="1"/>
  <c r="K30" i="18" s="1"/>
  <c r="G45" i="18"/>
  <c r="J12" i="18"/>
  <c r="K12" i="18" s="1"/>
  <c r="K14" i="18" s="1"/>
  <c r="N87" i="18"/>
  <c r="K20" i="18"/>
  <c r="J44" i="18"/>
  <c r="K44" i="18" s="1"/>
  <c r="K46" i="18" s="1"/>
  <c r="K118" i="18"/>
  <c r="W133" i="17"/>
  <c r="V133" i="17"/>
  <c r="W132" i="17"/>
  <c r="V132" i="17"/>
  <c r="C132" i="17"/>
  <c r="W131" i="17"/>
  <c r="V131" i="17"/>
  <c r="F131" i="17"/>
  <c r="E131" i="17"/>
  <c r="W130" i="17"/>
  <c r="V130" i="17"/>
  <c r="E130" i="17"/>
  <c r="C130" i="17"/>
  <c r="W129" i="17"/>
  <c r="V129" i="17"/>
  <c r="F129" i="17"/>
  <c r="E129" i="17"/>
  <c r="W128" i="17"/>
  <c r="V128" i="17"/>
  <c r="W127" i="17"/>
  <c r="V127" i="17"/>
  <c r="I127" i="17"/>
  <c r="G127" i="17"/>
  <c r="J127" i="17" s="1"/>
  <c r="W126" i="17"/>
  <c r="V126" i="17"/>
  <c r="I126" i="17"/>
  <c r="W125" i="17"/>
  <c r="V125" i="17"/>
  <c r="I125" i="17"/>
  <c r="G125" i="17"/>
  <c r="J125" i="17" s="1"/>
  <c r="W124" i="17"/>
  <c r="V124" i="17"/>
  <c r="C124" i="17"/>
  <c r="W123" i="17"/>
  <c r="V123" i="17"/>
  <c r="F123" i="17"/>
  <c r="E123" i="17"/>
  <c r="W122" i="17"/>
  <c r="V122" i="17"/>
  <c r="C122" i="17"/>
  <c r="W121" i="17"/>
  <c r="V121" i="17"/>
  <c r="F121" i="17"/>
  <c r="W120" i="17"/>
  <c r="V120" i="17"/>
  <c r="W119" i="17"/>
  <c r="V119" i="17"/>
  <c r="M119" i="17"/>
  <c r="W118" i="17"/>
  <c r="V118" i="17"/>
  <c r="M118" i="17"/>
  <c r="W117" i="17"/>
  <c r="V117" i="17"/>
  <c r="M117" i="17"/>
  <c r="W116" i="17"/>
  <c r="V116" i="17"/>
  <c r="C116" i="17"/>
  <c r="W115" i="17"/>
  <c r="V115" i="17"/>
  <c r="F115" i="17"/>
  <c r="E115" i="17"/>
  <c r="W114" i="17"/>
  <c r="V114" i="17"/>
  <c r="E114" i="17"/>
  <c r="C114" i="17"/>
  <c r="W113" i="17"/>
  <c r="V113" i="17"/>
  <c r="F113" i="17"/>
  <c r="E113" i="17"/>
  <c r="W112" i="17"/>
  <c r="V112" i="17"/>
  <c r="W111" i="17"/>
  <c r="V111" i="17"/>
  <c r="I111" i="17"/>
  <c r="G111" i="17"/>
  <c r="J111" i="17" s="1"/>
  <c r="W110" i="17"/>
  <c r="V110" i="17"/>
  <c r="W109" i="17"/>
  <c r="V109" i="17"/>
  <c r="I109" i="17"/>
  <c r="G109" i="17"/>
  <c r="K117" i="17" s="1"/>
  <c r="W108" i="17"/>
  <c r="V108" i="17"/>
  <c r="C108" i="17"/>
  <c r="W107" i="17"/>
  <c r="V107" i="17"/>
  <c r="F107" i="17"/>
  <c r="E107" i="17"/>
  <c r="W106" i="17"/>
  <c r="V106" i="17"/>
  <c r="C106" i="17"/>
  <c r="W105" i="17"/>
  <c r="V105" i="17"/>
  <c r="F105" i="17"/>
  <c r="E105" i="17"/>
  <c r="W104" i="17"/>
  <c r="V104" i="17"/>
  <c r="W103" i="17"/>
  <c r="V103" i="17"/>
  <c r="W102" i="17"/>
  <c r="V102" i="17"/>
  <c r="W101" i="17"/>
  <c r="V101" i="17"/>
  <c r="W100" i="17"/>
  <c r="V100" i="17"/>
  <c r="C100" i="17"/>
  <c r="W99" i="17"/>
  <c r="V99" i="17"/>
  <c r="F99" i="17"/>
  <c r="E99" i="17"/>
  <c r="W98" i="17"/>
  <c r="V98" i="17"/>
  <c r="E98" i="17"/>
  <c r="C98" i="17"/>
  <c r="W97" i="17"/>
  <c r="V97" i="17"/>
  <c r="F97" i="17"/>
  <c r="E97" i="17"/>
  <c r="W96" i="17"/>
  <c r="V96" i="17"/>
  <c r="W95" i="17"/>
  <c r="V95" i="17"/>
  <c r="I95" i="17"/>
  <c r="G95" i="17"/>
  <c r="G96" i="17" s="1"/>
  <c r="W94" i="17"/>
  <c r="V94" i="17"/>
  <c r="I94" i="17"/>
  <c r="W93" i="17"/>
  <c r="V93" i="17"/>
  <c r="I93" i="17"/>
  <c r="G93" i="17"/>
  <c r="W92" i="17"/>
  <c r="V92" i="17"/>
  <c r="C92" i="17"/>
  <c r="W91" i="17"/>
  <c r="V91" i="17"/>
  <c r="F91" i="17"/>
  <c r="E91" i="17"/>
  <c r="W90" i="17"/>
  <c r="V90" i="17"/>
  <c r="C90" i="17"/>
  <c r="W89" i="17"/>
  <c r="V89" i="17"/>
  <c r="F89" i="17"/>
  <c r="E89" i="17"/>
  <c r="M87" i="17"/>
  <c r="M85" i="17"/>
  <c r="C84" i="17"/>
  <c r="F83" i="17"/>
  <c r="E83" i="17"/>
  <c r="E82" i="17"/>
  <c r="C82" i="17"/>
  <c r="F81" i="17"/>
  <c r="E81" i="17"/>
  <c r="I79" i="17"/>
  <c r="G79" i="17"/>
  <c r="G80" i="17" s="1"/>
  <c r="I77" i="17"/>
  <c r="G77" i="17"/>
  <c r="J77" i="17" s="1"/>
  <c r="C76" i="17"/>
  <c r="F75" i="17"/>
  <c r="E75" i="17"/>
  <c r="C74" i="17"/>
  <c r="F73" i="17"/>
  <c r="E73" i="17"/>
  <c r="Y68" i="17"/>
  <c r="X68" i="17"/>
  <c r="W68" i="17"/>
  <c r="V68" i="17"/>
  <c r="Y67" i="17"/>
  <c r="X67" i="17"/>
  <c r="W67" i="17"/>
  <c r="V67" i="17"/>
  <c r="C67" i="17"/>
  <c r="Y66" i="17"/>
  <c r="X66" i="17"/>
  <c r="W66" i="17"/>
  <c r="V66" i="17"/>
  <c r="F66" i="17"/>
  <c r="E66" i="17"/>
  <c r="Y65" i="17"/>
  <c r="X65" i="17"/>
  <c r="W65" i="17"/>
  <c r="V65" i="17"/>
  <c r="E65" i="17"/>
  <c r="C65" i="17"/>
  <c r="Y64" i="17"/>
  <c r="X64" i="17"/>
  <c r="W64" i="17"/>
  <c r="V64" i="17"/>
  <c r="F64" i="17"/>
  <c r="E64" i="17"/>
  <c r="Y63" i="17"/>
  <c r="X63" i="17"/>
  <c r="W63" i="17"/>
  <c r="V63" i="17"/>
  <c r="Y62" i="17"/>
  <c r="X62" i="17"/>
  <c r="W62" i="17"/>
  <c r="V62" i="17"/>
  <c r="I62" i="17"/>
  <c r="G62" i="17"/>
  <c r="G63" i="17" s="1"/>
  <c r="Y61" i="17"/>
  <c r="X61" i="17"/>
  <c r="W61" i="17"/>
  <c r="V61" i="17"/>
  <c r="I61" i="17"/>
  <c r="Y60" i="17"/>
  <c r="X60" i="17"/>
  <c r="W60" i="17"/>
  <c r="V60" i="17"/>
  <c r="I60" i="17"/>
  <c r="G60" i="17"/>
  <c r="G61" i="17" s="1"/>
  <c r="Y59" i="17"/>
  <c r="X59" i="17"/>
  <c r="W59" i="17"/>
  <c r="V59" i="17"/>
  <c r="C59" i="17"/>
  <c r="Y58" i="17"/>
  <c r="X58" i="17"/>
  <c r="W58" i="17"/>
  <c r="V58" i="17"/>
  <c r="F58" i="17"/>
  <c r="E58" i="17"/>
  <c r="Y57" i="17"/>
  <c r="X57" i="17"/>
  <c r="W57" i="17"/>
  <c r="V57" i="17"/>
  <c r="C57" i="17"/>
  <c r="Y56" i="17"/>
  <c r="X56" i="17"/>
  <c r="W56" i="17"/>
  <c r="V56" i="17"/>
  <c r="F56" i="17"/>
  <c r="Y55" i="17"/>
  <c r="X55" i="17"/>
  <c r="W55" i="17"/>
  <c r="V55" i="17"/>
  <c r="Y54" i="17"/>
  <c r="X54" i="17"/>
  <c r="W54" i="17"/>
  <c r="V54" i="17"/>
  <c r="M54" i="17"/>
  <c r="Y53" i="17"/>
  <c r="X53" i="17"/>
  <c r="W53" i="17"/>
  <c r="V53" i="17"/>
  <c r="M53" i="17"/>
  <c r="Y52" i="17"/>
  <c r="X52" i="17"/>
  <c r="W52" i="17"/>
  <c r="V52" i="17"/>
  <c r="M52" i="17"/>
  <c r="Y51" i="17"/>
  <c r="X51" i="17"/>
  <c r="W51" i="17"/>
  <c r="V51" i="17"/>
  <c r="C51" i="17"/>
  <c r="Y50" i="17"/>
  <c r="X50" i="17"/>
  <c r="W50" i="17"/>
  <c r="V50" i="17"/>
  <c r="F50" i="17"/>
  <c r="E50" i="17"/>
  <c r="Y49" i="17"/>
  <c r="X49" i="17"/>
  <c r="W49" i="17"/>
  <c r="V49" i="17"/>
  <c r="E49" i="17"/>
  <c r="C49" i="17"/>
  <c r="Y48" i="17"/>
  <c r="X48" i="17"/>
  <c r="W48" i="17"/>
  <c r="V48" i="17"/>
  <c r="F48" i="17"/>
  <c r="E48" i="17"/>
  <c r="Y47" i="17"/>
  <c r="X47" i="17"/>
  <c r="W47" i="17"/>
  <c r="V47" i="17"/>
  <c r="Y46" i="17"/>
  <c r="X46" i="17"/>
  <c r="W46" i="17"/>
  <c r="V46" i="17"/>
  <c r="I46" i="17"/>
  <c r="G46" i="17"/>
  <c r="G47" i="17" s="1"/>
  <c r="Y45" i="17"/>
  <c r="X45" i="17"/>
  <c r="W45" i="17"/>
  <c r="V45" i="17"/>
  <c r="Y44" i="17"/>
  <c r="X44" i="17"/>
  <c r="W44" i="17"/>
  <c r="V44" i="17"/>
  <c r="I44" i="17"/>
  <c r="G44" i="17"/>
  <c r="K52" i="17" s="1"/>
  <c r="Y43" i="17"/>
  <c r="X43" i="17"/>
  <c r="W43" i="17"/>
  <c r="V43" i="17"/>
  <c r="C43" i="17"/>
  <c r="Y42" i="17"/>
  <c r="X42" i="17"/>
  <c r="W42" i="17"/>
  <c r="V42" i="17"/>
  <c r="F42" i="17"/>
  <c r="E42" i="17"/>
  <c r="Y41" i="17"/>
  <c r="X41" i="17"/>
  <c r="W41" i="17"/>
  <c r="V41" i="17"/>
  <c r="C41" i="17"/>
  <c r="Y40" i="17"/>
  <c r="X40" i="17"/>
  <c r="W40" i="17"/>
  <c r="V40" i="17"/>
  <c r="F40" i="17"/>
  <c r="E40" i="17"/>
  <c r="Y39" i="17"/>
  <c r="X39" i="17"/>
  <c r="W39" i="17"/>
  <c r="V39" i="17"/>
  <c r="Y38" i="17"/>
  <c r="X38" i="17"/>
  <c r="W38" i="17"/>
  <c r="V38" i="17"/>
  <c r="Y37" i="17"/>
  <c r="X37" i="17"/>
  <c r="W37" i="17"/>
  <c r="V37" i="17"/>
  <c r="Y36" i="17"/>
  <c r="X36" i="17"/>
  <c r="W36" i="17"/>
  <c r="V36" i="17"/>
  <c r="Y35" i="17"/>
  <c r="X35" i="17"/>
  <c r="W35" i="17"/>
  <c r="V35" i="17"/>
  <c r="C35" i="17"/>
  <c r="Y34" i="17"/>
  <c r="X34" i="17"/>
  <c r="W34" i="17"/>
  <c r="V34" i="17"/>
  <c r="F34" i="17"/>
  <c r="E34" i="17"/>
  <c r="Y33" i="17"/>
  <c r="X33" i="17"/>
  <c r="W33" i="17"/>
  <c r="V33" i="17"/>
  <c r="E33" i="17"/>
  <c r="C33" i="17"/>
  <c r="Y32" i="17"/>
  <c r="X32" i="17"/>
  <c r="W32" i="17"/>
  <c r="V32" i="17"/>
  <c r="F32" i="17"/>
  <c r="E32" i="17"/>
  <c r="Y31" i="17"/>
  <c r="X31" i="17"/>
  <c r="W31" i="17"/>
  <c r="V31" i="17"/>
  <c r="Y30" i="17"/>
  <c r="X30" i="17"/>
  <c r="W30" i="17"/>
  <c r="V30" i="17"/>
  <c r="I30" i="17"/>
  <c r="G30" i="17"/>
  <c r="G31" i="17" s="1"/>
  <c r="Y29" i="17"/>
  <c r="X29" i="17"/>
  <c r="W29" i="17"/>
  <c r="V29" i="17"/>
  <c r="I29" i="17"/>
  <c r="Y28" i="17"/>
  <c r="X28" i="17"/>
  <c r="W28" i="17"/>
  <c r="V28" i="17"/>
  <c r="I28" i="17"/>
  <c r="G28" i="17"/>
  <c r="J28" i="17" s="1"/>
  <c r="Y27" i="17"/>
  <c r="X27" i="17"/>
  <c r="W27" i="17"/>
  <c r="V27" i="17"/>
  <c r="C27" i="17"/>
  <c r="Y26" i="17"/>
  <c r="X26" i="17"/>
  <c r="W26" i="17"/>
  <c r="V26" i="17"/>
  <c r="F26" i="17"/>
  <c r="E26" i="17"/>
  <c r="Y25" i="17"/>
  <c r="X25" i="17"/>
  <c r="W25" i="17"/>
  <c r="V25" i="17"/>
  <c r="C25" i="17"/>
  <c r="Y24" i="17"/>
  <c r="X24" i="17"/>
  <c r="W24" i="17"/>
  <c r="V24" i="17"/>
  <c r="F24" i="17"/>
  <c r="E24" i="17"/>
  <c r="M22" i="17"/>
  <c r="M20" i="17"/>
  <c r="C19" i="17"/>
  <c r="F18" i="17"/>
  <c r="E18" i="17"/>
  <c r="E17" i="17"/>
  <c r="C17" i="17"/>
  <c r="F16" i="17"/>
  <c r="E16" i="17"/>
  <c r="I14" i="17"/>
  <c r="G14" i="17"/>
  <c r="J14" i="17" s="1"/>
  <c r="I12" i="17"/>
  <c r="G12" i="17"/>
  <c r="K20" i="17" s="1"/>
  <c r="C11" i="17"/>
  <c r="F10" i="17"/>
  <c r="E10" i="17"/>
  <c r="C9" i="17"/>
  <c r="F8" i="17"/>
  <c r="E8" i="17"/>
  <c r="W133" i="16"/>
  <c r="V133" i="16"/>
  <c r="W132" i="16"/>
  <c r="V132" i="16"/>
  <c r="C132" i="16"/>
  <c r="W131" i="16"/>
  <c r="V131" i="16"/>
  <c r="F131" i="16"/>
  <c r="E131" i="16"/>
  <c r="W130" i="16"/>
  <c r="V130" i="16"/>
  <c r="E130" i="16"/>
  <c r="C130" i="16"/>
  <c r="W129" i="16"/>
  <c r="V129" i="16"/>
  <c r="F129" i="16"/>
  <c r="E129" i="16"/>
  <c r="W128" i="16"/>
  <c r="V128" i="16"/>
  <c r="W127" i="16"/>
  <c r="V127" i="16"/>
  <c r="I127" i="16"/>
  <c r="G127" i="16"/>
  <c r="J127" i="16" s="1"/>
  <c r="W126" i="16"/>
  <c r="V126" i="16"/>
  <c r="I126" i="16"/>
  <c r="W125" i="16"/>
  <c r="V125" i="16"/>
  <c r="I125" i="16"/>
  <c r="G125" i="16"/>
  <c r="J125" i="16" s="1"/>
  <c r="W124" i="16"/>
  <c r="V124" i="16"/>
  <c r="C124" i="16"/>
  <c r="W123" i="16"/>
  <c r="V123" i="16"/>
  <c r="F123" i="16"/>
  <c r="E123" i="16"/>
  <c r="W122" i="16"/>
  <c r="V122" i="16"/>
  <c r="C122" i="16"/>
  <c r="W121" i="16"/>
  <c r="V121" i="16"/>
  <c r="F121" i="16"/>
  <c r="W120" i="16"/>
  <c r="V120" i="16"/>
  <c r="W119" i="16"/>
  <c r="V119" i="16"/>
  <c r="M119" i="16"/>
  <c r="K119" i="16"/>
  <c r="N119" i="16" s="1"/>
  <c r="W118" i="16"/>
  <c r="V118" i="16"/>
  <c r="M118" i="16"/>
  <c r="W117" i="16"/>
  <c r="V117" i="16"/>
  <c r="M117" i="16"/>
  <c r="W116" i="16"/>
  <c r="V116" i="16"/>
  <c r="C116" i="16"/>
  <c r="W115" i="16"/>
  <c r="V115" i="16"/>
  <c r="F115" i="16"/>
  <c r="E115" i="16"/>
  <c r="W114" i="16"/>
  <c r="V114" i="16"/>
  <c r="E114" i="16"/>
  <c r="C114" i="16"/>
  <c r="W113" i="16"/>
  <c r="V113" i="16"/>
  <c r="F113" i="16"/>
  <c r="E113" i="16"/>
  <c r="W112" i="16"/>
  <c r="V112" i="16"/>
  <c r="W111" i="16"/>
  <c r="V111" i="16"/>
  <c r="I111" i="16"/>
  <c r="G111" i="16"/>
  <c r="J111" i="16" s="1"/>
  <c r="W110" i="16"/>
  <c r="V110" i="16"/>
  <c r="W109" i="16"/>
  <c r="V109" i="16"/>
  <c r="I109" i="16"/>
  <c r="G109" i="16"/>
  <c r="G110" i="16" s="1"/>
  <c r="W108" i="16"/>
  <c r="V108" i="16"/>
  <c r="C108" i="16"/>
  <c r="W107" i="16"/>
  <c r="V107" i="16"/>
  <c r="F107" i="16"/>
  <c r="E107" i="16"/>
  <c r="W106" i="16"/>
  <c r="V106" i="16"/>
  <c r="C106" i="16"/>
  <c r="W105" i="16"/>
  <c r="V105" i="16"/>
  <c r="F105" i="16"/>
  <c r="E105" i="16"/>
  <c r="W104" i="16"/>
  <c r="V104" i="16"/>
  <c r="W103" i="16"/>
  <c r="V103" i="16"/>
  <c r="W102" i="16"/>
  <c r="V102" i="16"/>
  <c r="W101" i="16"/>
  <c r="V101" i="16"/>
  <c r="W100" i="16"/>
  <c r="V100" i="16"/>
  <c r="C100" i="16"/>
  <c r="W99" i="16"/>
  <c r="V99" i="16"/>
  <c r="F99" i="16"/>
  <c r="E99" i="16"/>
  <c r="W98" i="16"/>
  <c r="V98" i="16"/>
  <c r="E98" i="16"/>
  <c r="C98" i="16"/>
  <c r="W97" i="16"/>
  <c r="V97" i="16"/>
  <c r="F97" i="16"/>
  <c r="E97" i="16"/>
  <c r="W96" i="16"/>
  <c r="V96" i="16"/>
  <c r="W95" i="16"/>
  <c r="V95" i="16"/>
  <c r="I95" i="16"/>
  <c r="G95" i="16"/>
  <c r="G96" i="16" s="1"/>
  <c r="W94" i="16"/>
  <c r="V94" i="16"/>
  <c r="I94" i="16"/>
  <c r="W93" i="16"/>
  <c r="V93" i="16"/>
  <c r="I93" i="16"/>
  <c r="G93" i="16"/>
  <c r="G94" i="16" s="1"/>
  <c r="W92" i="16"/>
  <c r="V92" i="16"/>
  <c r="C92" i="16"/>
  <c r="W91" i="16"/>
  <c r="V91" i="16"/>
  <c r="F91" i="16"/>
  <c r="E91" i="16"/>
  <c r="W90" i="16"/>
  <c r="V90" i="16"/>
  <c r="C90" i="16"/>
  <c r="W89" i="16"/>
  <c r="V89" i="16"/>
  <c r="F89" i="16"/>
  <c r="E89" i="16"/>
  <c r="M87" i="16"/>
  <c r="M85" i="16"/>
  <c r="C84" i="16"/>
  <c r="F83" i="16"/>
  <c r="E83" i="16"/>
  <c r="E82" i="16"/>
  <c r="C82" i="16"/>
  <c r="F81" i="16"/>
  <c r="E81" i="16"/>
  <c r="I79" i="16"/>
  <c r="G79" i="16"/>
  <c r="G80" i="16" s="1"/>
  <c r="I77" i="16"/>
  <c r="G77" i="16"/>
  <c r="K85" i="16" s="1"/>
  <c r="C76" i="16"/>
  <c r="F75" i="16"/>
  <c r="E75" i="16"/>
  <c r="C74" i="16"/>
  <c r="F73" i="16"/>
  <c r="E73" i="16"/>
  <c r="Y68" i="16"/>
  <c r="X68" i="16"/>
  <c r="W68" i="16"/>
  <c r="V68" i="16"/>
  <c r="Y67" i="16"/>
  <c r="X67" i="16"/>
  <c r="W67" i="16"/>
  <c r="V67" i="16"/>
  <c r="C67" i="16"/>
  <c r="Y66" i="16"/>
  <c r="X66" i="16"/>
  <c r="W66" i="16"/>
  <c r="V66" i="16"/>
  <c r="F66" i="16"/>
  <c r="E66" i="16"/>
  <c r="Y65" i="16"/>
  <c r="X65" i="16"/>
  <c r="W65" i="16"/>
  <c r="V65" i="16"/>
  <c r="E65" i="16"/>
  <c r="C65" i="16"/>
  <c r="Y64" i="16"/>
  <c r="X64" i="16"/>
  <c r="W64" i="16"/>
  <c r="V64" i="16"/>
  <c r="F64" i="16"/>
  <c r="E64" i="16"/>
  <c r="Y63" i="16"/>
  <c r="X63" i="16"/>
  <c r="W63" i="16"/>
  <c r="V63" i="16"/>
  <c r="Y62" i="16"/>
  <c r="X62" i="16"/>
  <c r="W62" i="16"/>
  <c r="V62" i="16"/>
  <c r="I62" i="16"/>
  <c r="G62" i="16"/>
  <c r="G63" i="16" s="1"/>
  <c r="Y61" i="16"/>
  <c r="X61" i="16"/>
  <c r="W61" i="16"/>
  <c r="V61" i="16"/>
  <c r="I61" i="16"/>
  <c r="Y60" i="16"/>
  <c r="X60" i="16"/>
  <c r="W60" i="16"/>
  <c r="V60" i="16"/>
  <c r="I60" i="16"/>
  <c r="G60" i="16"/>
  <c r="G61" i="16" s="1"/>
  <c r="Y59" i="16"/>
  <c r="X59" i="16"/>
  <c r="W59" i="16"/>
  <c r="V59" i="16"/>
  <c r="C59" i="16"/>
  <c r="Y58" i="16"/>
  <c r="X58" i="16"/>
  <c r="W58" i="16"/>
  <c r="V58" i="16"/>
  <c r="F58" i="16"/>
  <c r="E58" i="16"/>
  <c r="Y57" i="16"/>
  <c r="X57" i="16"/>
  <c r="W57" i="16"/>
  <c r="V57" i="16"/>
  <c r="C57" i="16"/>
  <c r="Y56" i="16"/>
  <c r="X56" i="16"/>
  <c r="W56" i="16"/>
  <c r="V56" i="16"/>
  <c r="F56" i="16"/>
  <c r="Y55" i="16"/>
  <c r="X55" i="16"/>
  <c r="W55" i="16"/>
  <c r="V55" i="16"/>
  <c r="Y54" i="16"/>
  <c r="X54" i="16"/>
  <c r="W54" i="16"/>
  <c r="V54" i="16"/>
  <c r="M54" i="16"/>
  <c r="Y53" i="16"/>
  <c r="X53" i="16"/>
  <c r="W53" i="16"/>
  <c r="V53" i="16"/>
  <c r="M53" i="16"/>
  <c r="Y52" i="16"/>
  <c r="X52" i="16"/>
  <c r="W52" i="16"/>
  <c r="V52" i="16"/>
  <c r="M52" i="16"/>
  <c r="Y51" i="16"/>
  <c r="X51" i="16"/>
  <c r="W51" i="16"/>
  <c r="V51" i="16"/>
  <c r="C51" i="16"/>
  <c r="Y50" i="16"/>
  <c r="X50" i="16"/>
  <c r="W50" i="16"/>
  <c r="V50" i="16"/>
  <c r="F50" i="16"/>
  <c r="E50" i="16"/>
  <c r="Y49" i="16"/>
  <c r="X49" i="16"/>
  <c r="W49" i="16"/>
  <c r="V49" i="16"/>
  <c r="E49" i="16"/>
  <c r="C49" i="16"/>
  <c r="Y48" i="16"/>
  <c r="X48" i="16"/>
  <c r="W48" i="16"/>
  <c r="V48" i="16"/>
  <c r="F48" i="16"/>
  <c r="E48" i="16"/>
  <c r="Y47" i="16"/>
  <c r="X47" i="16"/>
  <c r="W47" i="16"/>
  <c r="V47" i="16"/>
  <c r="Y46" i="16"/>
  <c r="X46" i="16"/>
  <c r="W46" i="16"/>
  <c r="V46" i="16"/>
  <c r="I46" i="16"/>
  <c r="G46" i="16"/>
  <c r="G47" i="16" s="1"/>
  <c r="Y45" i="16"/>
  <c r="X45" i="16"/>
  <c r="W45" i="16"/>
  <c r="V45" i="16"/>
  <c r="Y44" i="16"/>
  <c r="X44" i="16"/>
  <c r="W44" i="16"/>
  <c r="V44" i="16"/>
  <c r="I44" i="16"/>
  <c r="G44" i="16"/>
  <c r="K52" i="16" s="1"/>
  <c r="Y43" i="16"/>
  <c r="X43" i="16"/>
  <c r="W43" i="16"/>
  <c r="V43" i="16"/>
  <c r="C43" i="16"/>
  <c r="Y42" i="16"/>
  <c r="X42" i="16"/>
  <c r="W42" i="16"/>
  <c r="V42" i="16"/>
  <c r="F42" i="16"/>
  <c r="E42" i="16"/>
  <c r="Y41" i="16"/>
  <c r="X41" i="16"/>
  <c r="W41" i="16"/>
  <c r="V41" i="16"/>
  <c r="C41" i="16"/>
  <c r="Y40" i="16"/>
  <c r="X40" i="16"/>
  <c r="W40" i="16"/>
  <c r="V40" i="16"/>
  <c r="F40" i="16"/>
  <c r="E40" i="16"/>
  <c r="Y39" i="16"/>
  <c r="X39" i="16"/>
  <c r="W39" i="16"/>
  <c r="V39" i="16"/>
  <c r="Y38" i="16"/>
  <c r="X38" i="16"/>
  <c r="W38" i="16"/>
  <c r="V38" i="16"/>
  <c r="Y37" i="16"/>
  <c r="X37" i="16"/>
  <c r="W37" i="16"/>
  <c r="V37" i="16"/>
  <c r="Y36" i="16"/>
  <c r="X36" i="16"/>
  <c r="W36" i="16"/>
  <c r="V36" i="16"/>
  <c r="Y35" i="16"/>
  <c r="X35" i="16"/>
  <c r="W35" i="16"/>
  <c r="V35" i="16"/>
  <c r="C35" i="16"/>
  <c r="Y34" i="16"/>
  <c r="X34" i="16"/>
  <c r="W34" i="16"/>
  <c r="V34" i="16"/>
  <c r="F34" i="16"/>
  <c r="E34" i="16"/>
  <c r="Y33" i="16"/>
  <c r="X33" i="16"/>
  <c r="W33" i="16"/>
  <c r="V33" i="16"/>
  <c r="E33" i="16"/>
  <c r="C33" i="16"/>
  <c r="Y32" i="16"/>
  <c r="X32" i="16"/>
  <c r="W32" i="16"/>
  <c r="V32" i="16"/>
  <c r="F32" i="16"/>
  <c r="E32" i="16"/>
  <c r="Y31" i="16"/>
  <c r="X31" i="16"/>
  <c r="W31" i="16"/>
  <c r="V31" i="16"/>
  <c r="Y30" i="16"/>
  <c r="X30" i="16"/>
  <c r="W30" i="16"/>
  <c r="V30" i="16"/>
  <c r="I30" i="16"/>
  <c r="G30" i="16"/>
  <c r="G31" i="16" s="1"/>
  <c r="Y29" i="16"/>
  <c r="X29" i="16"/>
  <c r="W29" i="16"/>
  <c r="V29" i="16"/>
  <c r="I29" i="16"/>
  <c r="Y28" i="16"/>
  <c r="X28" i="16"/>
  <c r="W28" i="16"/>
  <c r="V28" i="16"/>
  <c r="I28" i="16"/>
  <c r="G28" i="16"/>
  <c r="J28" i="16" s="1"/>
  <c r="Y27" i="16"/>
  <c r="X27" i="16"/>
  <c r="W27" i="16"/>
  <c r="V27" i="16"/>
  <c r="C27" i="16"/>
  <c r="Y26" i="16"/>
  <c r="X26" i="16"/>
  <c r="W26" i="16"/>
  <c r="V26" i="16"/>
  <c r="F26" i="16"/>
  <c r="E26" i="16"/>
  <c r="Y25" i="16"/>
  <c r="X25" i="16"/>
  <c r="W25" i="16"/>
  <c r="V25" i="16"/>
  <c r="C25" i="16"/>
  <c r="Y24" i="16"/>
  <c r="X24" i="16"/>
  <c r="W24" i="16"/>
  <c r="V24" i="16"/>
  <c r="F24" i="16"/>
  <c r="E24" i="16"/>
  <c r="M22" i="16"/>
  <c r="K22" i="16"/>
  <c r="K23" i="16" s="1"/>
  <c r="M20" i="16"/>
  <c r="C19" i="16"/>
  <c r="F18" i="16"/>
  <c r="E18" i="16"/>
  <c r="E17" i="16"/>
  <c r="C17" i="16"/>
  <c r="F16" i="16"/>
  <c r="E16" i="16"/>
  <c r="I14" i="16"/>
  <c r="G14" i="16"/>
  <c r="J14" i="16" s="1"/>
  <c r="I12" i="16"/>
  <c r="G12" i="16"/>
  <c r="K20" i="16" s="1"/>
  <c r="C11" i="16"/>
  <c r="F10" i="16"/>
  <c r="E10" i="16"/>
  <c r="C9" i="16"/>
  <c r="F8" i="16"/>
  <c r="E8" i="16"/>
  <c r="W133" i="15"/>
  <c r="V133" i="15"/>
  <c r="W132" i="15"/>
  <c r="V132" i="15"/>
  <c r="C132" i="15"/>
  <c r="W131" i="15"/>
  <c r="V131" i="15"/>
  <c r="F131" i="15"/>
  <c r="E131" i="15"/>
  <c r="W130" i="15"/>
  <c r="V130" i="15"/>
  <c r="E130" i="15"/>
  <c r="C130" i="15"/>
  <c r="W129" i="15"/>
  <c r="V129" i="15"/>
  <c r="F129" i="15"/>
  <c r="E129" i="15"/>
  <c r="W128" i="15"/>
  <c r="V128" i="15"/>
  <c r="W127" i="15"/>
  <c r="V127" i="15"/>
  <c r="I127" i="15"/>
  <c r="G127" i="15"/>
  <c r="J127" i="15" s="1"/>
  <c r="W126" i="15"/>
  <c r="V126" i="15"/>
  <c r="I126" i="15"/>
  <c r="W125" i="15"/>
  <c r="V125" i="15"/>
  <c r="I125" i="15"/>
  <c r="G125" i="15"/>
  <c r="J125" i="15" s="1"/>
  <c r="W124" i="15"/>
  <c r="V124" i="15"/>
  <c r="C124" i="15"/>
  <c r="W123" i="15"/>
  <c r="V123" i="15"/>
  <c r="F123" i="15"/>
  <c r="E123" i="15"/>
  <c r="W122" i="15"/>
  <c r="V122" i="15"/>
  <c r="C122" i="15"/>
  <c r="W121" i="15"/>
  <c r="V121" i="15"/>
  <c r="F121" i="15"/>
  <c r="W120" i="15"/>
  <c r="V120" i="15"/>
  <c r="W119" i="15"/>
  <c r="V119" i="15"/>
  <c r="M119" i="15"/>
  <c r="W118" i="15"/>
  <c r="V118" i="15"/>
  <c r="M118" i="15"/>
  <c r="W117" i="15"/>
  <c r="V117" i="15"/>
  <c r="M117" i="15"/>
  <c r="W116" i="15"/>
  <c r="V116" i="15"/>
  <c r="C116" i="15"/>
  <c r="W115" i="15"/>
  <c r="V115" i="15"/>
  <c r="F115" i="15"/>
  <c r="E115" i="15"/>
  <c r="W114" i="15"/>
  <c r="V114" i="15"/>
  <c r="E114" i="15"/>
  <c r="C114" i="15"/>
  <c r="W113" i="15"/>
  <c r="V113" i="15"/>
  <c r="F113" i="15"/>
  <c r="E113" i="15"/>
  <c r="W112" i="15"/>
  <c r="V112" i="15"/>
  <c r="W111" i="15"/>
  <c r="V111" i="15"/>
  <c r="I111" i="15"/>
  <c r="G111" i="15"/>
  <c r="J111" i="15" s="1"/>
  <c r="W110" i="15"/>
  <c r="V110" i="15"/>
  <c r="W109" i="15"/>
  <c r="V109" i="15"/>
  <c r="I109" i="15"/>
  <c r="G109" i="15"/>
  <c r="K117" i="15" s="1"/>
  <c r="W108" i="15"/>
  <c r="V108" i="15"/>
  <c r="C108" i="15"/>
  <c r="W107" i="15"/>
  <c r="V107" i="15"/>
  <c r="F107" i="15"/>
  <c r="E107" i="15"/>
  <c r="W106" i="15"/>
  <c r="V106" i="15"/>
  <c r="C106" i="15"/>
  <c r="W105" i="15"/>
  <c r="V105" i="15"/>
  <c r="F105" i="15"/>
  <c r="E105" i="15"/>
  <c r="W104" i="15"/>
  <c r="V104" i="15"/>
  <c r="W103" i="15"/>
  <c r="V103" i="15"/>
  <c r="W102" i="15"/>
  <c r="V102" i="15"/>
  <c r="W101" i="15"/>
  <c r="V101" i="15"/>
  <c r="W100" i="15"/>
  <c r="V100" i="15"/>
  <c r="C100" i="15"/>
  <c r="W99" i="15"/>
  <c r="V99" i="15"/>
  <c r="F99" i="15"/>
  <c r="E99" i="15"/>
  <c r="W98" i="15"/>
  <c r="V98" i="15"/>
  <c r="E98" i="15"/>
  <c r="C98" i="15"/>
  <c r="W97" i="15"/>
  <c r="V97" i="15"/>
  <c r="F97" i="15"/>
  <c r="E97" i="15"/>
  <c r="W96" i="15"/>
  <c r="V96" i="15"/>
  <c r="W95" i="15"/>
  <c r="V95" i="15"/>
  <c r="I95" i="15"/>
  <c r="G95" i="15"/>
  <c r="G96" i="15" s="1"/>
  <c r="W94" i="15"/>
  <c r="V94" i="15"/>
  <c r="I94" i="15"/>
  <c r="W93" i="15"/>
  <c r="V93" i="15"/>
  <c r="I93" i="15"/>
  <c r="G93" i="15"/>
  <c r="J93" i="15" s="1"/>
  <c r="W92" i="15"/>
  <c r="V92" i="15"/>
  <c r="C92" i="15"/>
  <c r="W91" i="15"/>
  <c r="V91" i="15"/>
  <c r="F91" i="15"/>
  <c r="E91" i="15"/>
  <c r="W90" i="15"/>
  <c r="V90" i="15"/>
  <c r="C90" i="15"/>
  <c r="W89" i="15"/>
  <c r="V89" i="15"/>
  <c r="F89" i="15"/>
  <c r="E89" i="15"/>
  <c r="M87" i="15"/>
  <c r="M85" i="15"/>
  <c r="C84" i="15"/>
  <c r="F83" i="15"/>
  <c r="E83" i="15"/>
  <c r="E82" i="15"/>
  <c r="C82" i="15"/>
  <c r="F81" i="15"/>
  <c r="E81" i="15"/>
  <c r="I79" i="15"/>
  <c r="G79" i="15"/>
  <c r="J79" i="15" s="1"/>
  <c r="I77" i="15"/>
  <c r="G77" i="15"/>
  <c r="J77" i="15" s="1"/>
  <c r="C76" i="15"/>
  <c r="F75" i="15"/>
  <c r="E75" i="15"/>
  <c r="C74" i="15"/>
  <c r="F73" i="15"/>
  <c r="E73" i="15"/>
  <c r="Y68" i="15"/>
  <c r="X68" i="15"/>
  <c r="W68" i="15"/>
  <c r="V68" i="15"/>
  <c r="Y67" i="15"/>
  <c r="X67" i="15"/>
  <c r="W67" i="15"/>
  <c r="V67" i="15"/>
  <c r="C67" i="15"/>
  <c r="Y66" i="15"/>
  <c r="X66" i="15"/>
  <c r="W66" i="15"/>
  <c r="V66" i="15"/>
  <c r="F66" i="15"/>
  <c r="E66" i="15"/>
  <c r="Y65" i="15"/>
  <c r="X65" i="15"/>
  <c r="W65" i="15"/>
  <c r="V65" i="15"/>
  <c r="E65" i="15"/>
  <c r="C65" i="15"/>
  <c r="Y64" i="15"/>
  <c r="X64" i="15"/>
  <c r="W64" i="15"/>
  <c r="V64" i="15"/>
  <c r="F64" i="15"/>
  <c r="E64" i="15"/>
  <c r="Y63" i="15"/>
  <c r="X63" i="15"/>
  <c r="W63" i="15"/>
  <c r="V63" i="15"/>
  <c r="Y62" i="15"/>
  <c r="X62" i="15"/>
  <c r="W62" i="15"/>
  <c r="V62" i="15"/>
  <c r="I62" i="15"/>
  <c r="G62" i="15"/>
  <c r="G63" i="15" s="1"/>
  <c r="Y61" i="15"/>
  <c r="X61" i="15"/>
  <c r="W61" i="15"/>
  <c r="V61" i="15"/>
  <c r="I61" i="15"/>
  <c r="Y60" i="15"/>
  <c r="X60" i="15"/>
  <c r="W60" i="15"/>
  <c r="V60" i="15"/>
  <c r="I60" i="15"/>
  <c r="G60" i="15"/>
  <c r="G61" i="15" s="1"/>
  <c r="Y59" i="15"/>
  <c r="X59" i="15"/>
  <c r="W59" i="15"/>
  <c r="V59" i="15"/>
  <c r="C59" i="15"/>
  <c r="Y58" i="15"/>
  <c r="X58" i="15"/>
  <c r="W58" i="15"/>
  <c r="V58" i="15"/>
  <c r="F58" i="15"/>
  <c r="E58" i="15"/>
  <c r="Y57" i="15"/>
  <c r="X57" i="15"/>
  <c r="W57" i="15"/>
  <c r="V57" i="15"/>
  <c r="C57" i="15"/>
  <c r="Y56" i="15"/>
  <c r="X56" i="15"/>
  <c r="W56" i="15"/>
  <c r="V56" i="15"/>
  <c r="F56" i="15"/>
  <c r="Y55" i="15"/>
  <c r="X55" i="15"/>
  <c r="W55" i="15"/>
  <c r="V55" i="15"/>
  <c r="Y54" i="15"/>
  <c r="X54" i="15"/>
  <c r="W54" i="15"/>
  <c r="V54" i="15"/>
  <c r="M54" i="15"/>
  <c r="Y53" i="15"/>
  <c r="X53" i="15"/>
  <c r="W53" i="15"/>
  <c r="V53" i="15"/>
  <c r="M53" i="15"/>
  <c r="Y52" i="15"/>
  <c r="X52" i="15"/>
  <c r="W52" i="15"/>
  <c r="V52" i="15"/>
  <c r="M52" i="15"/>
  <c r="Y51" i="15"/>
  <c r="X51" i="15"/>
  <c r="W51" i="15"/>
  <c r="V51" i="15"/>
  <c r="C51" i="15"/>
  <c r="Y50" i="15"/>
  <c r="X50" i="15"/>
  <c r="W50" i="15"/>
  <c r="V50" i="15"/>
  <c r="F50" i="15"/>
  <c r="E50" i="15"/>
  <c r="Y49" i="15"/>
  <c r="X49" i="15"/>
  <c r="W49" i="15"/>
  <c r="V49" i="15"/>
  <c r="E49" i="15"/>
  <c r="C49" i="15"/>
  <c r="Y48" i="15"/>
  <c r="X48" i="15"/>
  <c r="W48" i="15"/>
  <c r="V48" i="15"/>
  <c r="F48" i="15"/>
  <c r="E48" i="15"/>
  <c r="Y47" i="15"/>
  <c r="X47" i="15"/>
  <c r="W47" i="15"/>
  <c r="V47" i="15"/>
  <c r="Y46" i="15"/>
  <c r="X46" i="15"/>
  <c r="W46" i="15"/>
  <c r="V46" i="15"/>
  <c r="I46" i="15"/>
  <c r="G46" i="15"/>
  <c r="G47" i="15" s="1"/>
  <c r="Y45" i="15"/>
  <c r="X45" i="15"/>
  <c r="W45" i="15"/>
  <c r="V45" i="15"/>
  <c r="Y44" i="15"/>
  <c r="X44" i="15"/>
  <c r="W44" i="15"/>
  <c r="V44" i="15"/>
  <c r="I44" i="15"/>
  <c r="G44" i="15"/>
  <c r="K52" i="15" s="1"/>
  <c r="Y43" i="15"/>
  <c r="X43" i="15"/>
  <c r="W43" i="15"/>
  <c r="V43" i="15"/>
  <c r="C43" i="15"/>
  <c r="Y42" i="15"/>
  <c r="X42" i="15"/>
  <c r="W42" i="15"/>
  <c r="V42" i="15"/>
  <c r="F42" i="15"/>
  <c r="E42" i="15"/>
  <c r="Y41" i="15"/>
  <c r="X41" i="15"/>
  <c r="W41" i="15"/>
  <c r="V41" i="15"/>
  <c r="C41" i="15"/>
  <c r="Y40" i="15"/>
  <c r="X40" i="15"/>
  <c r="W40" i="15"/>
  <c r="V40" i="15"/>
  <c r="F40" i="15"/>
  <c r="E40" i="15"/>
  <c r="Y39" i="15"/>
  <c r="X39" i="15"/>
  <c r="W39" i="15"/>
  <c r="V39" i="15"/>
  <c r="Y38" i="15"/>
  <c r="X38" i="15"/>
  <c r="W38" i="15"/>
  <c r="V38" i="15"/>
  <c r="Y37" i="15"/>
  <c r="X37" i="15"/>
  <c r="W37" i="15"/>
  <c r="V37" i="15"/>
  <c r="Y36" i="15"/>
  <c r="X36" i="15"/>
  <c r="W36" i="15"/>
  <c r="V36" i="15"/>
  <c r="Y35" i="15"/>
  <c r="X35" i="15"/>
  <c r="W35" i="15"/>
  <c r="V35" i="15"/>
  <c r="C35" i="15"/>
  <c r="Y34" i="15"/>
  <c r="X34" i="15"/>
  <c r="W34" i="15"/>
  <c r="V34" i="15"/>
  <c r="F34" i="15"/>
  <c r="E34" i="15"/>
  <c r="Y33" i="15"/>
  <c r="X33" i="15"/>
  <c r="W33" i="15"/>
  <c r="V33" i="15"/>
  <c r="E33" i="15"/>
  <c r="C33" i="15"/>
  <c r="Y32" i="15"/>
  <c r="X32" i="15"/>
  <c r="W32" i="15"/>
  <c r="V32" i="15"/>
  <c r="F32" i="15"/>
  <c r="E32" i="15"/>
  <c r="Y31" i="15"/>
  <c r="X31" i="15"/>
  <c r="W31" i="15"/>
  <c r="V31" i="15"/>
  <c r="Y30" i="15"/>
  <c r="X30" i="15"/>
  <c r="W30" i="15"/>
  <c r="V30" i="15"/>
  <c r="I30" i="15"/>
  <c r="G30" i="15"/>
  <c r="G31" i="15" s="1"/>
  <c r="Y29" i="15"/>
  <c r="X29" i="15"/>
  <c r="W29" i="15"/>
  <c r="V29" i="15"/>
  <c r="I29" i="15"/>
  <c r="Y28" i="15"/>
  <c r="X28" i="15"/>
  <c r="W28" i="15"/>
  <c r="V28" i="15"/>
  <c r="I28" i="15"/>
  <c r="G28" i="15"/>
  <c r="K22" i="15" s="1"/>
  <c r="Y27" i="15"/>
  <c r="X27" i="15"/>
  <c r="W27" i="15"/>
  <c r="V27" i="15"/>
  <c r="C27" i="15"/>
  <c r="Y26" i="15"/>
  <c r="X26" i="15"/>
  <c r="W26" i="15"/>
  <c r="V26" i="15"/>
  <c r="F26" i="15"/>
  <c r="E26" i="15"/>
  <c r="Y25" i="15"/>
  <c r="X25" i="15"/>
  <c r="W25" i="15"/>
  <c r="V25" i="15"/>
  <c r="C25" i="15"/>
  <c r="Y24" i="15"/>
  <c r="X24" i="15"/>
  <c r="W24" i="15"/>
  <c r="V24" i="15"/>
  <c r="F24" i="15"/>
  <c r="E24" i="15"/>
  <c r="M22" i="15"/>
  <c r="M20" i="15"/>
  <c r="C19" i="15"/>
  <c r="F18" i="15"/>
  <c r="E18" i="15"/>
  <c r="E17" i="15"/>
  <c r="C17" i="15"/>
  <c r="F16" i="15"/>
  <c r="E16" i="15"/>
  <c r="I14" i="15"/>
  <c r="G14" i="15"/>
  <c r="J14" i="15" s="1"/>
  <c r="I12" i="15"/>
  <c r="G12" i="15"/>
  <c r="K20" i="15" s="1"/>
  <c r="C11" i="15"/>
  <c r="F10" i="15"/>
  <c r="E10" i="15"/>
  <c r="C9" i="15"/>
  <c r="F8" i="15"/>
  <c r="E8" i="15"/>
  <c r="C132" i="2"/>
  <c r="F131" i="2"/>
  <c r="E131" i="2"/>
  <c r="E130" i="2"/>
  <c r="C130" i="2"/>
  <c r="F129" i="2"/>
  <c r="E129" i="2"/>
  <c r="I127" i="2"/>
  <c r="I126" i="2"/>
  <c r="I125" i="2"/>
  <c r="J125" i="2"/>
  <c r="C124" i="2"/>
  <c r="F123" i="2"/>
  <c r="E123" i="2"/>
  <c r="C122" i="2"/>
  <c r="F121" i="2"/>
  <c r="M119" i="2"/>
  <c r="M118" i="2"/>
  <c r="M117" i="2"/>
  <c r="C116" i="2"/>
  <c r="F115" i="2"/>
  <c r="E115" i="2"/>
  <c r="E114" i="2"/>
  <c r="C114" i="2"/>
  <c r="F113" i="2"/>
  <c r="E113" i="2"/>
  <c r="I111" i="2"/>
  <c r="G111" i="2"/>
  <c r="J111" i="2" s="1"/>
  <c r="I109" i="2"/>
  <c r="G109" i="2"/>
  <c r="G110" i="2" s="1"/>
  <c r="C108" i="2"/>
  <c r="F107" i="2"/>
  <c r="E107" i="2"/>
  <c r="C106" i="2"/>
  <c r="F105" i="2"/>
  <c r="E105" i="2"/>
  <c r="C100" i="2"/>
  <c r="F99" i="2"/>
  <c r="E99" i="2"/>
  <c r="E98" i="2"/>
  <c r="C98" i="2"/>
  <c r="F97" i="2"/>
  <c r="E97" i="2"/>
  <c r="I95" i="2"/>
  <c r="G95" i="2"/>
  <c r="J95" i="2" s="1"/>
  <c r="I94" i="2"/>
  <c r="I93" i="2"/>
  <c r="G93" i="2"/>
  <c r="G94" i="2" s="1"/>
  <c r="C92" i="2"/>
  <c r="F91" i="2"/>
  <c r="E91" i="2"/>
  <c r="C90" i="2"/>
  <c r="F89" i="2"/>
  <c r="E89" i="2"/>
  <c r="M87" i="2"/>
  <c r="M85" i="2"/>
  <c r="C84" i="2"/>
  <c r="F83" i="2"/>
  <c r="E83" i="2"/>
  <c r="E82" i="2"/>
  <c r="C82" i="2"/>
  <c r="F81" i="2"/>
  <c r="E81" i="2"/>
  <c r="I79" i="2"/>
  <c r="G79" i="2"/>
  <c r="G80" i="2" s="1"/>
  <c r="I77" i="2"/>
  <c r="G77" i="2"/>
  <c r="G78" i="2" s="1"/>
  <c r="C76" i="2"/>
  <c r="F75" i="2"/>
  <c r="E75" i="2"/>
  <c r="C74" i="2"/>
  <c r="F73" i="2"/>
  <c r="E73" i="2"/>
  <c r="W133" i="2"/>
  <c r="V133" i="2"/>
  <c r="W132" i="2"/>
  <c r="V132" i="2"/>
  <c r="W131" i="2"/>
  <c r="V131" i="2"/>
  <c r="W130" i="2"/>
  <c r="V130" i="2"/>
  <c r="W129" i="2"/>
  <c r="V129" i="2"/>
  <c r="W128" i="2"/>
  <c r="V128" i="2"/>
  <c r="W127" i="2"/>
  <c r="V127" i="2"/>
  <c r="W126" i="2"/>
  <c r="V126" i="2"/>
  <c r="W125" i="2"/>
  <c r="V125" i="2"/>
  <c r="W124" i="2"/>
  <c r="V124" i="2"/>
  <c r="W123" i="2"/>
  <c r="V123" i="2"/>
  <c r="W122" i="2"/>
  <c r="V122" i="2"/>
  <c r="W121" i="2"/>
  <c r="V121" i="2"/>
  <c r="W120" i="2"/>
  <c r="V120" i="2"/>
  <c r="W119" i="2"/>
  <c r="V119" i="2"/>
  <c r="W118" i="2"/>
  <c r="V118" i="2"/>
  <c r="W117" i="2"/>
  <c r="V117" i="2"/>
  <c r="W116" i="2"/>
  <c r="V116" i="2"/>
  <c r="W115" i="2"/>
  <c r="V115" i="2"/>
  <c r="W114" i="2"/>
  <c r="V114" i="2"/>
  <c r="W113" i="2"/>
  <c r="V113" i="2"/>
  <c r="W112" i="2"/>
  <c r="V112" i="2"/>
  <c r="W111" i="2"/>
  <c r="V111" i="2"/>
  <c r="W110" i="2"/>
  <c r="V110" i="2"/>
  <c r="W109" i="2"/>
  <c r="V109" i="2"/>
  <c r="W108" i="2"/>
  <c r="V108" i="2"/>
  <c r="W107" i="2"/>
  <c r="V107" i="2"/>
  <c r="W106" i="2"/>
  <c r="V106" i="2"/>
  <c r="W105" i="2"/>
  <c r="V105" i="2"/>
  <c r="W104" i="2"/>
  <c r="V104" i="2"/>
  <c r="W103" i="2"/>
  <c r="V103" i="2"/>
  <c r="W102" i="2"/>
  <c r="V102" i="2"/>
  <c r="W101" i="2"/>
  <c r="V101" i="2"/>
  <c r="W100" i="2"/>
  <c r="V100" i="2"/>
  <c r="W99" i="2"/>
  <c r="V99" i="2"/>
  <c r="W98" i="2"/>
  <c r="V98" i="2"/>
  <c r="W97" i="2"/>
  <c r="V97" i="2"/>
  <c r="W96" i="2"/>
  <c r="V96" i="2"/>
  <c r="W95" i="2"/>
  <c r="V95" i="2"/>
  <c r="W94" i="2"/>
  <c r="V94" i="2"/>
  <c r="W93" i="2"/>
  <c r="V93" i="2"/>
  <c r="W92" i="2"/>
  <c r="V92" i="2"/>
  <c r="W91" i="2"/>
  <c r="V91" i="2"/>
  <c r="W90" i="2"/>
  <c r="V90" i="2"/>
  <c r="W89" i="2"/>
  <c r="V89" i="2"/>
  <c r="Y68" i="2"/>
  <c r="X68" i="2"/>
  <c r="W68" i="2"/>
  <c r="V68" i="2"/>
  <c r="Y67" i="2"/>
  <c r="X67" i="2"/>
  <c r="W67" i="2"/>
  <c r="V67" i="2"/>
  <c r="Y66" i="2"/>
  <c r="X66" i="2"/>
  <c r="W66" i="2"/>
  <c r="V66" i="2"/>
  <c r="Y65" i="2"/>
  <c r="X65" i="2"/>
  <c r="W65" i="2"/>
  <c r="V65" i="2"/>
  <c r="Y64" i="2"/>
  <c r="X64" i="2"/>
  <c r="W64" i="2"/>
  <c r="V64" i="2"/>
  <c r="Y63" i="2"/>
  <c r="X63" i="2"/>
  <c r="W63" i="2"/>
  <c r="V63" i="2"/>
  <c r="Y62" i="2"/>
  <c r="X62" i="2"/>
  <c r="W62" i="2"/>
  <c r="V62" i="2"/>
  <c r="Y61" i="2"/>
  <c r="X61" i="2"/>
  <c r="W61" i="2"/>
  <c r="V61" i="2"/>
  <c r="Y60" i="2"/>
  <c r="X60" i="2"/>
  <c r="W60" i="2"/>
  <c r="V60" i="2"/>
  <c r="Y59" i="2"/>
  <c r="X59" i="2"/>
  <c r="W59" i="2"/>
  <c r="V59" i="2"/>
  <c r="Y58" i="2"/>
  <c r="X58" i="2"/>
  <c r="W58" i="2"/>
  <c r="V58" i="2"/>
  <c r="Y57" i="2"/>
  <c r="X57" i="2"/>
  <c r="W57" i="2"/>
  <c r="V57" i="2"/>
  <c r="Y56" i="2"/>
  <c r="X56" i="2"/>
  <c r="W56" i="2"/>
  <c r="V56" i="2"/>
  <c r="Y55" i="2"/>
  <c r="X55" i="2"/>
  <c r="W55" i="2"/>
  <c r="V55" i="2"/>
  <c r="Y54" i="2"/>
  <c r="X54" i="2"/>
  <c r="W54" i="2"/>
  <c r="V54" i="2"/>
  <c r="Y53" i="2"/>
  <c r="X53" i="2"/>
  <c r="W53" i="2"/>
  <c r="V53" i="2"/>
  <c r="Y52" i="2"/>
  <c r="X52" i="2"/>
  <c r="W52" i="2"/>
  <c r="V52" i="2"/>
  <c r="Y51" i="2"/>
  <c r="X51" i="2"/>
  <c r="W51" i="2"/>
  <c r="V51" i="2"/>
  <c r="Y50" i="2"/>
  <c r="X50" i="2"/>
  <c r="W50" i="2"/>
  <c r="V50" i="2"/>
  <c r="Y49" i="2"/>
  <c r="X49" i="2"/>
  <c r="W49" i="2"/>
  <c r="V49" i="2"/>
  <c r="Y48" i="2"/>
  <c r="X48" i="2"/>
  <c r="W48" i="2"/>
  <c r="V48" i="2"/>
  <c r="Y47" i="2"/>
  <c r="X47" i="2"/>
  <c r="W47" i="2"/>
  <c r="V47" i="2"/>
  <c r="Y46" i="2"/>
  <c r="X46" i="2"/>
  <c r="W46" i="2"/>
  <c r="V46" i="2"/>
  <c r="Y45" i="2"/>
  <c r="X45" i="2"/>
  <c r="W45" i="2"/>
  <c r="V45" i="2"/>
  <c r="Y44" i="2"/>
  <c r="X44" i="2"/>
  <c r="W44" i="2"/>
  <c r="V44" i="2"/>
  <c r="Y43" i="2"/>
  <c r="X43" i="2"/>
  <c r="W43" i="2"/>
  <c r="V43" i="2"/>
  <c r="Y42" i="2"/>
  <c r="X42" i="2"/>
  <c r="W42" i="2"/>
  <c r="V42" i="2"/>
  <c r="Y41" i="2"/>
  <c r="X41" i="2"/>
  <c r="W41" i="2"/>
  <c r="V41" i="2"/>
  <c r="Y40" i="2"/>
  <c r="X40" i="2"/>
  <c r="W40" i="2"/>
  <c r="V40" i="2"/>
  <c r="Y39" i="2"/>
  <c r="X39" i="2"/>
  <c r="W39" i="2"/>
  <c r="V39" i="2"/>
  <c r="M53" i="2"/>
  <c r="M52" i="2"/>
  <c r="I61" i="2"/>
  <c r="I60" i="2"/>
  <c r="I29" i="2"/>
  <c r="I28" i="2"/>
  <c r="C67" i="2"/>
  <c r="C65" i="2"/>
  <c r="C59" i="2"/>
  <c r="C57" i="2"/>
  <c r="C51" i="2"/>
  <c r="C49" i="2"/>
  <c r="C43" i="2"/>
  <c r="C41" i="2"/>
  <c r="C35" i="2"/>
  <c r="C33" i="2"/>
  <c r="C27" i="2"/>
  <c r="C25" i="2"/>
  <c r="C19" i="2"/>
  <c r="C17" i="2"/>
  <c r="C11" i="2"/>
  <c r="C9" i="2"/>
  <c r="E65" i="2"/>
  <c r="E64" i="2"/>
  <c r="E58" i="2"/>
  <c r="E66" i="2"/>
  <c r="E49" i="2"/>
  <c r="E48" i="2"/>
  <c r="E42" i="2"/>
  <c r="E33" i="2"/>
  <c r="E32" i="2"/>
  <c r="E26" i="2"/>
  <c r="E17" i="2"/>
  <c r="W27" i="2"/>
  <c r="W26" i="2"/>
  <c r="W25" i="2"/>
  <c r="W24" i="2"/>
  <c r="W38" i="2"/>
  <c r="W37" i="2"/>
  <c r="W36" i="2"/>
  <c r="W35" i="2"/>
  <c r="W34" i="2"/>
  <c r="W33" i="2"/>
  <c r="W32" i="2"/>
  <c r="W31" i="2"/>
  <c r="W30" i="2"/>
  <c r="W29" i="2"/>
  <c r="W28" i="2"/>
  <c r="I204" i="9"/>
  <c r="I203" i="9"/>
  <c r="I202" i="9"/>
  <c r="I201" i="9"/>
  <c r="I200" i="9"/>
  <c r="I199" i="9"/>
  <c r="I198" i="9"/>
  <c r="I197" i="9"/>
  <c r="I196" i="9"/>
  <c r="I195" i="9"/>
  <c r="I194" i="9"/>
  <c r="I193" i="9"/>
  <c r="I192" i="9"/>
  <c r="I191" i="9"/>
  <c r="I190" i="9"/>
  <c r="I189" i="9"/>
  <c r="I188" i="9"/>
  <c r="I187" i="9"/>
  <c r="I186" i="9"/>
  <c r="I185" i="9"/>
  <c r="I184" i="9"/>
  <c r="I183" i="9"/>
  <c r="I182" i="9"/>
  <c r="I181" i="9"/>
  <c r="I180" i="9"/>
  <c r="I179" i="9"/>
  <c r="I178" i="9"/>
  <c r="I177" i="9"/>
  <c r="I176" i="9"/>
  <c r="I175" i="9"/>
  <c r="I174" i="9"/>
  <c r="I173" i="9"/>
  <c r="I172" i="9"/>
  <c r="I171" i="9"/>
  <c r="I170" i="9"/>
  <c r="I169" i="9"/>
  <c r="I168" i="9"/>
  <c r="I167" i="9"/>
  <c r="I166" i="9"/>
  <c r="I165" i="9"/>
  <c r="I164" i="9"/>
  <c r="I163" i="9"/>
  <c r="I162" i="9"/>
  <c r="I161" i="9"/>
  <c r="I160" i="9"/>
  <c r="I159" i="9"/>
  <c r="I158" i="9"/>
  <c r="I157" i="9"/>
  <c r="I156" i="9"/>
  <c r="I155" i="9"/>
  <c r="I154" i="9"/>
  <c r="I153" i="9"/>
  <c r="I152" i="9"/>
  <c r="I151" i="9"/>
  <c r="I150" i="9"/>
  <c r="I149" i="9"/>
  <c r="I148" i="9"/>
  <c r="I147" i="9"/>
  <c r="I146" i="9"/>
  <c r="I145" i="9"/>
  <c r="I144" i="9"/>
  <c r="I143" i="9"/>
  <c r="I142" i="9"/>
  <c r="I141" i="9"/>
  <c r="I140" i="9"/>
  <c r="I139" i="9"/>
  <c r="I138" i="9"/>
  <c r="I137" i="9"/>
  <c r="I136" i="9"/>
  <c r="I135" i="9"/>
  <c r="I134" i="9"/>
  <c r="I133" i="9"/>
  <c r="I132" i="9"/>
  <c r="I131" i="9"/>
  <c r="I130" i="9"/>
  <c r="I129" i="9"/>
  <c r="I128" i="9"/>
  <c r="I127" i="9"/>
  <c r="I126" i="9"/>
  <c r="I125" i="9"/>
  <c r="W13" i="21" s="1"/>
  <c r="I124" i="9"/>
  <c r="W11" i="21" s="1"/>
  <c r="I123" i="9"/>
  <c r="W9" i="21" s="1"/>
  <c r="I122" i="9"/>
  <c r="I121" i="9"/>
  <c r="I120" i="9"/>
  <c r="I119" i="9"/>
  <c r="I118" i="9"/>
  <c r="I117" i="9"/>
  <c r="I116" i="9"/>
  <c r="I115" i="9"/>
  <c r="I114" i="9"/>
  <c r="I113" i="9"/>
  <c r="I112" i="9"/>
  <c r="I111" i="9"/>
  <c r="W12" i="21" s="1"/>
  <c r="I110" i="9"/>
  <c r="I109" i="9"/>
  <c r="I108" i="9"/>
  <c r="I107" i="9"/>
  <c r="I106" i="9"/>
  <c r="I105" i="9"/>
  <c r="I104" i="9"/>
  <c r="I103" i="9"/>
  <c r="I102" i="9"/>
  <c r="I101" i="9"/>
  <c r="I100" i="9"/>
  <c r="I99" i="9"/>
  <c r="I98" i="9"/>
  <c r="I97" i="9"/>
  <c r="I96" i="9"/>
  <c r="I95" i="9"/>
  <c r="I94" i="9"/>
  <c r="I93" i="9"/>
  <c r="I92" i="9"/>
  <c r="I91" i="9"/>
  <c r="I90" i="9"/>
  <c r="I89" i="9"/>
  <c r="I88" i="9"/>
  <c r="I87" i="9"/>
  <c r="I86" i="9"/>
  <c r="I85" i="9"/>
  <c r="I84" i="9"/>
  <c r="I83" i="9"/>
  <c r="I82" i="9"/>
  <c r="I81" i="9"/>
  <c r="I80" i="9"/>
  <c r="I79" i="9"/>
  <c r="I78" i="9"/>
  <c r="I77" i="9"/>
  <c r="I76" i="9"/>
  <c r="I75" i="9"/>
  <c r="I74" i="9"/>
  <c r="I73" i="9"/>
  <c r="I72" i="9"/>
  <c r="I71" i="9"/>
  <c r="I70" i="9"/>
  <c r="I69" i="9"/>
  <c r="I68" i="9"/>
  <c r="I67" i="9"/>
  <c r="I66" i="9"/>
  <c r="I65" i="9"/>
  <c r="I64" i="9"/>
  <c r="I63" i="9"/>
  <c r="I62" i="9"/>
  <c r="I61" i="9"/>
  <c r="I60" i="9"/>
  <c r="I59" i="9"/>
  <c r="I58" i="9"/>
  <c r="I57" i="9"/>
  <c r="I56" i="9"/>
  <c r="I55" i="9"/>
  <c r="I54" i="9"/>
  <c r="I53" i="9"/>
  <c r="I52" i="9"/>
  <c r="I51" i="9"/>
  <c r="I50" i="9"/>
  <c r="I49" i="9"/>
  <c r="I48" i="9"/>
  <c r="I47" i="9"/>
  <c r="I46" i="9"/>
  <c r="I45" i="9"/>
  <c r="I44" i="9"/>
  <c r="I43" i="9"/>
  <c r="I42" i="9"/>
  <c r="I41" i="9"/>
  <c r="I40" i="9"/>
  <c r="I39" i="9"/>
  <c r="I38" i="9"/>
  <c r="I37" i="9"/>
  <c r="I36" i="9"/>
  <c r="I35" i="9"/>
  <c r="I34" i="9"/>
  <c r="I33" i="9"/>
  <c r="I32" i="9"/>
  <c r="I31" i="9"/>
  <c r="I30" i="9"/>
  <c r="I29" i="9"/>
  <c r="I28" i="9"/>
  <c r="I27" i="9"/>
  <c r="I26" i="9"/>
  <c r="I25" i="9"/>
  <c r="I24" i="9"/>
  <c r="I23" i="9"/>
  <c r="I22" i="9"/>
  <c r="I21" i="9"/>
  <c r="I20" i="9"/>
  <c r="I19" i="9"/>
  <c r="I18" i="9"/>
  <c r="I17" i="9"/>
  <c r="I16" i="9"/>
  <c r="W10" i="21" s="1"/>
  <c r="I15" i="9"/>
  <c r="I14" i="9"/>
  <c r="I13" i="9"/>
  <c r="I12" i="9"/>
  <c r="I11" i="9"/>
  <c r="I10" i="9"/>
  <c r="I9" i="9"/>
  <c r="I8" i="9"/>
  <c r="I7" i="9"/>
  <c r="I6" i="9"/>
  <c r="I5" i="9"/>
  <c r="T36" i="7"/>
  <c r="T35" i="7"/>
  <c r="T34" i="7"/>
  <c r="T33" i="7"/>
  <c r="T32" i="7"/>
  <c r="T31" i="7"/>
  <c r="T30" i="7"/>
  <c r="T29" i="7"/>
  <c r="T28" i="7"/>
  <c r="T27" i="7"/>
  <c r="V38" i="2"/>
  <c r="V37" i="2"/>
  <c r="V36" i="2"/>
  <c r="V35" i="2"/>
  <c r="V34" i="2"/>
  <c r="V33" i="2"/>
  <c r="V32" i="2"/>
  <c r="V31" i="2"/>
  <c r="V30" i="2"/>
  <c r="V29" i="2"/>
  <c r="V28" i="2"/>
  <c r="V27" i="2"/>
  <c r="V26" i="2"/>
  <c r="V25" i="2"/>
  <c r="V24" i="2"/>
  <c r="Y38" i="2"/>
  <c r="X38" i="2"/>
  <c r="Y37" i="2"/>
  <c r="X37" i="2"/>
  <c r="F66" i="2"/>
  <c r="Y36" i="2"/>
  <c r="X36" i="2"/>
  <c r="F64" i="2"/>
  <c r="Y35" i="2"/>
  <c r="X35" i="2"/>
  <c r="I62" i="2"/>
  <c r="G62" i="2"/>
  <c r="J62" i="2" s="1"/>
  <c r="Y34" i="2"/>
  <c r="X34" i="2"/>
  <c r="G60" i="2"/>
  <c r="J60" i="2" s="1"/>
  <c r="Y33" i="2"/>
  <c r="X33" i="2"/>
  <c r="F58" i="2"/>
  <c r="Y32" i="2"/>
  <c r="X32" i="2"/>
  <c r="F56" i="2"/>
  <c r="Y31" i="2"/>
  <c r="X31" i="2"/>
  <c r="M54" i="2"/>
  <c r="Y30" i="2"/>
  <c r="X30" i="2"/>
  <c r="Y29" i="2"/>
  <c r="X29" i="2"/>
  <c r="F50" i="2"/>
  <c r="E50" i="2"/>
  <c r="Y28" i="2"/>
  <c r="X28" i="2"/>
  <c r="F48" i="2"/>
  <c r="Y27" i="2"/>
  <c r="X27" i="2"/>
  <c r="I46" i="2"/>
  <c r="G46" i="2"/>
  <c r="J46" i="2" s="1"/>
  <c r="Y26" i="2"/>
  <c r="X26" i="2"/>
  <c r="I44" i="2"/>
  <c r="G44" i="2"/>
  <c r="K52" i="2" s="1"/>
  <c r="Y25" i="2"/>
  <c r="X25" i="2"/>
  <c r="F42" i="2"/>
  <c r="Y24" i="2"/>
  <c r="X24" i="2"/>
  <c r="F40" i="2"/>
  <c r="E40" i="2"/>
  <c r="F34" i="2"/>
  <c r="E34" i="2"/>
  <c r="F32" i="2"/>
  <c r="I30" i="2"/>
  <c r="G30" i="2"/>
  <c r="J30" i="2" s="1"/>
  <c r="G28" i="2"/>
  <c r="F26" i="2"/>
  <c r="F24" i="2"/>
  <c r="E24" i="2"/>
  <c r="M22" i="2"/>
  <c r="M20" i="2"/>
  <c r="F18" i="2"/>
  <c r="E18" i="2"/>
  <c r="F16" i="2"/>
  <c r="E16" i="2"/>
  <c r="I14" i="2"/>
  <c r="G14" i="2"/>
  <c r="J14" i="2" s="1"/>
  <c r="I12" i="2"/>
  <c r="G12" i="2"/>
  <c r="J12" i="2" s="1"/>
  <c r="F10" i="2"/>
  <c r="E10" i="2"/>
  <c r="F8" i="2"/>
  <c r="E8" i="2"/>
  <c r="P27" i="7"/>
  <c r="Q27" i="7" s="1"/>
  <c r="P28" i="7"/>
  <c r="Q28" i="7" s="1"/>
  <c r="P29" i="7"/>
  <c r="Q29" i="7" s="1"/>
  <c r="P30" i="7"/>
  <c r="Q30" i="7" s="1"/>
  <c r="P31" i="7"/>
  <c r="Q31" i="7" s="1"/>
  <c r="P32" i="7"/>
  <c r="Q32" i="7" s="1"/>
  <c r="P33" i="7"/>
  <c r="Q33" i="7" s="1"/>
  <c r="P34" i="7"/>
  <c r="Q34" i="7" s="1"/>
  <c r="P35" i="7"/>
  <c r="Q35" i="7" s="1"/>
  <c r="P36" i="7"/>
  <c r="Q36" i="7" s="1"/>
  <c r="D27" i="7"/>
  <c r="D28" i="7"/>
  <c r="D29" i="7"/>
  <c r="D30" i="7"/>
  <c r="D31" i="7"/>
  <c r="D32" i="7"/>
  <c r="D33" i="7"/>
  <c r="D34" i="7"/>
  <c r="D35" i="7"/>
  <c r="D36" i="7"/>
  <c r="K120" i="18" l="1"/>
  <c r="O38" i="18"/>
  <c r="U9" i="18" s="1"/>
  <c r="K87" i="2"/>
  <c r="K88" i="2" s="1"/>
  <c r="K22" i="2"/>
  <c r="N22" i="2" s="1"/>
  <c r="K87" i="15"/>
  <c r="K88" i="15" s="1"/>
  <c r="O117" i="19"/>
  <c r="O119" i="19" s="1"/>
  <c r="K77" i="19"/>
  <c r="K79" i="19" s="1"/>
  <c r="O103" i="19"/>
  <c r="K87" i="17"/>
  <c r="K88" i="17" s="1"/>
  <c r="G113" i="15"/>
  <c r="G115" i="15" s="1"/>
  <c r="J79" i="17"/>
  <c r="K93" i="22"/>
  <c r="K95" i="22" s="1"/>
  <c r="K12" i="21"/>
  <c r="K14" i="21" s="1"/>
  <c r="K60" i="20"/>
  <c r="K62" i="20" s="1"/>
  <c r="N22" i="20"/>
  <c r="G32" i="16"/>
  <c r="G34" i="16" s="1"/>
  <c r="K55" i="18"/>
  <c r="O52" i="18"/>
  <c r="O54" i="18" s="1"/>
  <c r="K60" i="18"/>
  <c r="K62" i="18" s="1"/>
  <c r="G121" i="16"/>
  <c r="G123" i="16" s="1"/>
  <c r="K44" i="20"/>
  <c r="K46" i="20" s="1"/>
  <c r="G105" i="2"/>
  <c r="G107" i="2" s="1"/>
  <c r="G105" i="16"/>
  <c r="G107" i="16" s="1"/>
  <c r="K28" i="22"/>
  <c r="K30" i="22" s="1"/>
  <c r="G73" i="2"/>
  <c r="G75" i="2" s="1"/>
  <c r="G15" i="15"/>
  <c r="G56" i="15"/>
  <c r="G58" i="15" s="1"/>
  <c r="J95" i="15"/>
  <c r="K93" i="15" s="1"/>
  <c r="K95" i="15" s="1"/>
  <c r="G105" i="15"/>
  <c r="G107" i="15" s="1"/>
  <c r="G40" i="17"/>
  <c r="G42" i="17" s="1"/>
  <c r="K44" i="21"/>
  <c r="K46" i="21" s="1"/>
  <c r="N87" i="22"/>
  <c r="K77" i="17"/>
  <c r="K79" i="17" s="1"/>
  <c r="G16" i="15"/>
  <c r="G18" i="15" s="1"/>
  <c r="G89" i="15"/>
  <c r="G91" i="15" s="1"/>
  <c r="G89" i="16"/>
  <c r="G91" i="16" s="1"/>
  <c r="G16" i="17"/>
  <c r="G18" i="17" s="1"/>
  <c r="G32" i="17"/>
  <c r="G34" i="17" s="1"/>
  <c r="G89" i="17"/>
  <c r="G91" i="17" s="1"/>
  <c r="G113" i="17"/>
  <c r="G115" i="17" s="1"/>
  <c r="K60" i="22"/>
  <c r="K62" i="22" s="1"/>
  <c r="K55" i="22"/>
  <c r="O52" i="22"/>
  <c r="O54" i="22" s="1"/>
  <c r="K120" i="22"/>
  <c r="K44" i="22"/>
  <c r="K46" i="22" s="1"/>
  <c r="G8" i="17"/>
  <c r="G10" i="17" s="1"/>
  <c r="G24" i="17"/>
  <c r="G26" i="17" s="1"/>
  <c r="G105" i="17"/>
  <c r="G107" i="17" s="1"/>
  <c r="G110" i="17"/>
  <c r="J109" i="17"/>
  <c r="K109" i="17" s="1"/>
  <c r="K111" i="17" s="1"/>
  <c r="G94" i="17"/>
  <c r="J93" i="17"/>
  <c r="K54" i="17"/>
  <c r="N54" i="17" s="1"/>
  <c r="G56" i="17"/>
  <c r="G58" i="17" s="1"/>
  <c r="K22" i="17"/>
  <c r="K23" i="17" s="1"/>
  <c r="K55" i="20"/>
  <c r="O52" i="20"/>
  <c r="O54" i="20" s="1"/>
  <c r="O85" i="20"/>
  <c r="O87" i="20" s="1"/>
  <c r="O20" i="20"/>
  <c r="O22" i="20" s="1"/>
  <c r="J79" i="16"/>
  <c r="J93" i="16"/>
  <c r="J46" i="16"/>
  <c r="O52" i="19"/>
  <c r="O54" i="19" s="1"/>
  <c r="K55" i="19"/>
  <c r="K60" i="19"/>
  <c r="K62" i="19" s="1"/>
  <c r="O85" i="19"/>
  <c r="O87" i="19" s="1"/>
  <c r="K93" i="19"/>
  <c r="K95" i="19" s="1"/>
  <c r="K120" i="19"/>
  <c r="G80" i="15"/>
  <c r="K85" i="15"/>
  <c r="O101" i="15" s="1"/>
  <c r="U73" i="15" s="1"/>
  <c r="V73" i="15" s="1"/>
  <c r="G78" i="15"/>
  <c r="K54" i="15"/>
  <c r="N54" i="15" s="1"/>
  <c r="J62" i="15"/>
  <c r="J60" i="15"/>
  <c r="J46" i="15"/>
  <c r="U74" i="18"/>
  <c r="U78" i="18" s="1"/>
  <c r="G121" i="2"/>
  <c r="G123" i="2" s="1"/>
  <c r="K119" i="2"/>
  <c r="K120" i="2" s="1"/>
  <c r="G89" i="2"/>
  <c r="G91" i="2" s="1"/>
  <c r="G96" i="2"/>
  <c r="G8" i="15"/>
  <c r="G10" i="15" s="1"/>
  <c r="G97" i="2"/>
  <c r="G99" i="2" s="1"/>
  <c r="G129" i="2"/>
  <c r="G131" i="2" s="1"/>
  <c r="G48" i="15"/>
  <c r="G50" i="15" s="1"/>
  <c r="G64" i="15"/>
  <c r="G66" i="15" s="1"/>
  <c r="G73" i="15"/>
  <c r="G75" i="15" s="1"/>
  <c r="G81" i="15"/>
  <c r="G83" i="15" s="1"/>
  <c r="G97" i="15"/>
  <c r="G99" i="15" s="1"/>
  <c r="G110" i="15"/>
  <c r="G112" i="15"/>
  <c r="G128" i="15"/>
  <c r="G129" i="15"/>
  <c r="G131" i="15" s="1"/>
  <c r="G8" i="16"/>
  <c r="G10" i="16" s="1"/>
  <c r="G16" i="16"/>
  <c r="G18" i="16" s="1"/>
  <c r="G48" i="16"/>
  <c r="G50" i="16" s="1"/>
  <c r="G113" i="16"/>
  <c r="G115" i="16" s="1"/>
  <c r="N85" i="18"/>
  <c r="O85" i="18" s="1"/>
  <c r="O87" i="18" s="1"/>
  <c r="K86" i="18"/>
  <c r="O101" i="18"/>
  <c r="G81" i="2"/>
  <c r="G83" i="2" s="1"/>
  <c r="G112" i="2"/>
  <c r="J30" i="15"/>
  <c r="G40" i="15"/>
  <c r="G42" i="15" s="1"/>
  <c r="K77" i="15"/>
  <c r="K79" i="15" s="1"/>
  <c r="G94" i="15"/>
  <c r="J109" i="15"/>
  <c r="K109" i="15" s="1"/>
  <c r="K111" i="15" s="1"/>
  <c r="K119" i="15"/>
  <c r="N119" i="15" s="1"/>
  <c r="G121" i="15"/>
  <c r="G123" i="15" s="1"/>
  <c r="N22" i="16"/>
  <c r="G40" i="16"/>
  <c r="G42" i="16" s="1"/>
  <c r="J60" i="16"/>
  <c r="J62" i="16"/>
  <c r="G73" i="16"/>
  <c r="G75" i="16" s="1"/>
  <c r="G78" i="16"/>
  <c r="G81" i="16"/>
  <c r="G83" i="16" s="1"/>
  <c r="K87" i="16"/>
  <c r="K88" i="16" s="1"/>
  <c r="J95" i="16"/>
  <c r="G112" i="16"/>
  <c r="J46" i="17"/>
  <c r="J60" i="17"/>
  <c r="J62" i="17"/>
  <c r="G78" i="17"/>
  <c r="K85" i="17"/>
  <c r="J95" i="17"/>
  <c r="K93" i="17" s="1"/>
  <c r="K95" i="17" s="1"/>
  <c r="G112" i="17"/>
  <c r="G128" i="17"/>
  <c r="G129" i="17"/>
  <c r="G131" i="17" s="1"/>
  <c r="G113" i="2"/>
  <c r="G115" i="2" s="1"/>
  <c r="G24" i="15"/>
  <c r="G26" i="15" s="1"/>
  <c r="G32" i="15"/>
  <c r="G34" i="15" s="1"/>
  <c r="G15" i="16"/>
  <c r="G24" i="16"/>
  <c r="G26" i="16" s="1"/>
  <c r="G56" i="16"/>
  <c r="G58" i="16" s="1"/>
  <c r="G64" i="16"/>
  <c r="G66" i="16" s="1"/>
  <c r="G97" i="16"/>
  <c r="G99" i="16" s="1"/>
  <c r="J109" i="16"/>
  <c r="K109" i="16" s="1"/>
  <c r="K111" i="16" s="1"/>
  <c r="K120" i="16"/>
  <c r="G126" i="16"/>
  <c r="G128" i="16"/>
  <c r="G129" i="16"/>
  <c r="G131" i="16" s="1"/>
  <c r="G15" i="17"/>
  <c r="J30" i="17"/>
  <c r="K28" i="17" s="1"/>
  <c r="K30" i="17" s="1"/>
  <c r="G48" i="17"/>
  <c r="G50" i="17" s="1"/>
  <c r="G64" i="17"/>
  <c r="G66" i="17" s="1"/>
  <c r="G73" i="17"/>
  <c r="G75" i="17" s="1"/>
  <c r="G81" i="17"/>
  <c r="G83" i="17" s="1"/>
  <c r="G97" i="17"/>
  <c r="G99" i="17" s="1"/>
  <c r="K119" i="17"/>
  <c r="N119" i="17" s="1"/>
  <c r="G121" i="17"/>
  <c r="G123" i="17" s="1"/>
  <c r="N119" i="20"/>
  <c r="O117" i="20" s="1"/>
  <c r="O119" i="20" s="1"/>
  <c r="K120" i="20"/>
  <c r="K117" i="16"/>
  <c r="O103" i="16" s="1"/>
  <c r="U74" i="22"/>
  <c r="O104" i="22"/>
  <c r="K23" i="22"/>
  <c r="N22" i="22"/>
  <c r="O20" i="22" s="1"/>
  <c r="O22" i="22" s="1"/>
  <c r="O37" i="22"/>
  <c r="U8" i="22"/>
  <c r="U73" i="22"/>
  <c r="O102" i="22"/>
  <c r="O39" i="22"/>
  <c r="U9" i="22"/>
  <c r="O85" i="22"/>
  <c r="O87" i="22" s="1"/>
  <c r="U74" i="21"/>
  <c r="O104" i="21"/>
  <c r="U73" i="21"/>
  <c r="O102" i="21"/>
  <c r="N22" i="21"/>
  <c r="O20" i="21" s="1"/>
  <c r="O22" i="21" s="1"/>
  <c r="K23" i="21"/>
  <c r="O39" i="21"/>
  <c r="U9" i="21"/>
  <c r="O85" i="21"/>
  <c r="O87" i="21" s="1"/>
  <c r="O37" i="21"/>
  <c r="U8" i="21"/>
  <c r="U73" i="20"/>
  <c r="O102" i="20"/>
  <c r="U76" i="20"/>
  <c r="W74" i="20"/>
  <c r="V74" i="20"/>
  <c r="U78" i="20"/>
  <c r="U82" i="20"/>
  <c r="O37" i="20"/>
  <c r="U8" i="20"/>
  <c r="O39" i="20"/>
  <c r="U9" i="20"/>
  <c r="U73" i="19"/>
  <c r="O102" i="19"/>
  <c r="O36" i="19"/>
  <c r="N20" i="19"/>
  <c r="O20" i="19" s="1"/>
  <c r="O22" i="19" s="1"/>
  <c r="K21" i="19"/>
  <c r="O39" i="19"/>
  <c r="U9" i="19"/>
  <c r="K23" i="18"/>
  <c r="O36" i="18"/>
  <c r="N20" i="18"/>
  <c r="O20" i="18" s="1"/>
  <c r="O22" i="18" s="1"/>
  <c r="K21" i="18"/>
  <c r="O39" i="18"/>
  <c r="K125" i="17"/>
  <c r="K127" i="17" s="1"/>
  <c r="K21" i="17"/>
  <c r="O36" i="17"/>
  <c r="N20" i="17"/>
  <c r="O103" i="17"/>
  <c r="K118" i="17"/>
  <c r="N117" i="17"/>
  <c r="N52" i="17"/>
  <c r="O52" i="17" s="1"/>
  <c r="O54" i="17" s="1"/>
  <c r="K53" i="17"/>
  <c r="G126" i="17"/>
  <c r="G29" i="17"/>
  <c r="G45" i="17"/>
  <c r="J12" i="17"/>
  <c r="K12" i="17" s="1"/>
  <c r="K14" i="17" s="1"/>
  <c r="G13" i="17"/>
  <c r="J44" i="17"/>
  <c r="K44" i="17" s="1"/>
  <c r="K46" i="17" s="1"/>
  <c r="N87" i="17"/>
  <c r="O101" i="16"/>
  <c r="N85" i="16"/>
  <c r="K86" i="16"/>
  <c r="K125" i="16"/>
  <c r="K127" i="16" s="1"/>
  <c r="K21" i="16"/>
  <c r="O36" i="16"/>
  <c r="N20" i="16"/>
  <c r="N52" i="16"/>
  <c r="K53" i="16"/>
  <c r="O38" i="16"/>
  <c r="G29" i="16"/>
  <c r="J30" i="16"/>
  <c r="K28" i="16" s="1"/>
  <c r="K30" i="16" s="1"/>
  <c r="G45" i="16"/>
  <c r="J12" i="16"/>
  <c r="K12" i="16" s="1"/>
  <c r="K14" i="16" s="1"/>
  <c r="K54" i="16"/>
  <c r="G13" i="16"/>
  <c r="J44" i="16"/>
  <c r="K44" i="16" s="1"/>
  <c r="K46" i="16" s="1"/>
  <c r="J77" i="16"/>
  <c r="K77" i="16" s="1"/>
  <c r="K79" i="16" s="1"/>
  <c r="K125" i="15"/>
  <c r="K127" i="15" s="1"/>
  <c r="K23" i="15"/>
  <c r="N22" i="15"/>
  <c r="K21" i="15"/>
  <c r="O36" i="15"/>
  <c r="N20" i="15"/>
  <c r="N52" i="15"/>
  <c r="K53" i="15"/>
  <c r="O103" i="15"/>
  <c r="K118" i="15"/>
  <c r="N117" i="15"/>
  <c r="G126" i="15"/>
  <c r="G29" i="15"/>
  <c r="G45" i="15"/>
  <c r="J12" i="15"/>
  <c r="K12" i="15" s="1"/>
  <c r="K14" i="15" s="1"/>
  <c r="G13" i="15"/>
  <c r="J28" i="15"/>
  <c r="J44" i="15"/>
  <c r="N87" i="15"/>
  <c r="J79" i="2"/>
  <c r="J93" i="2"/>
  <c r="K93" i="2" s="1"/>
  <c r="K95" i="2" s="1"/>
  <c r="J109" i="2"/>
  <c r="K109" i="2" s="1"/>
  <c r="K111" i="2" s="1"/>
  <c r="K117" i="2"/>
  <c r="J77" i="2"/>
  <c r="J127" i="2"/>
  <c r="K125" i="2" s="1"/>
  <c r="K127" i="2" s="1"/>
  <c r="K85" i="2"/>
  <c r="G13" i="2"/>
  <c r="G47" i="2"/>
  <c r="G45" i="2"/>
  <c r="G31" i="2"/>
  <c r="G29" i="2"/>
  <c r="G15" i="2"/>
  <c r="G61" i="2"/>
  <c r="G63" i="2"/>
  <c r="K53" i="2"/>
  <c r="G56" i="2"/>
  <c r="G58" i="2" s="1"/>
  <c r="G24" i="2"/>
  <c r="G26" i="2" s="1"/>
  <c r="G8" i="2"/>
  <c r="G10" i="2" s="1"/>
  <c r="G64" i="2"/>
  <c r="G66" i="2" s="1"/>
  <c r="K54" i="2"/>
  <c r="O38" i="2" s="1"/>
  <c r="K60" i="2"/>
  <c r="K62" i="2" s="1"/>
  <c r="G48" i="2"/>
  <c r="G50" i="2" s="1"/>
  <c r="G40" i="2"/>
  <c r="G42" i="2" s="1"/>
  <c r="J44" i="2"/>
  <c r="K44" i="2" s="1"/>
  <c r="K46" i="2" s="1"/>
  <c r="G32" i="2"/>
  <c r="G34" i="2" s="1"/>
  <c r="J28" i="2"/>
  <c r="K28" i="2" s="1"/>
  <c r="K30" i="2" s="1"/>
  <c r="K12" i="2"/>
  <c r="K14" i="2" s="1"/>
  <c r="G16" i="2"/>
  <c r="G18" i="2" s="1"/>
  <c r="K20" i="2"/>
  <c r="N52" i="2"/>
  <c r="U74" i="16" l="1"/>
  <c r="U82" i="16" s="1"/>
  <c r="V74" i="18"/>
  <c r="U76" i="18"/>
  <c r="V76" i="18" s="1"/>
  <c r="W74" i="18"/>
  <c r="U82" i="18"/>
  <c r="V82" i="18" s="1"/>
  <c r="N87" i="2"/>
  <c r="N119" i="2"/>
  <c r="U9" i="2"/>
  <c r="O39" i="2"/>
  <c r="K23" i="2"/>
  <c r="O52" i="15"/>
  <c r="O54" i="15" s="1"/>
  <c r="O38" i="15"/>
  <c r="O39" i="15" s="1"/>
  <c r="K120" i="15"/>
  <c r="O102" i="15"/>
  <c r="U81" i="15"/>
  <c r="W81" i="15" s="1"/>
  <c r="K28" i="15"/>
  <c r="K30" i="15" s="1"/>
  <c r="U74" i="19"/>
  <c r="O104" i="19"/>
  <c r="O38" i="17"/>
  <c r="N87" i="16"/>
  <c r="O85" i="16" s="1"/>
  <c r="O87" i="16" s="1"/>
  <c r="K93" i="16"/>
  <c r="K95" i="16" s="1"/>
  <c r="K44" i="15"/>
  <c r="K46" i="15" s="1"/>
  <c r="K60" i="15"/>
  <c r="K62" i="15" s="1"/>
  <c r="K55" i="17"/>
  <c r="O20" i="15"/>
  <c r="O22" i="15" s="1"/>
  <c r="K120" i="17"/>
  <c r="O117" i="17"/>
  <c r="O119" i="17" s="1"/>
  <c r="O20" i="16"/>
  <c r="O22" i="16" s="1"/>
  <c r="K60" i="17"/>
  <c r="K62" i="17" s="1"/>
  <c r="N22" i="17"/>
  <c r="O20" i="17" s="1"/>
  <c r="O22" i="17" s="1"/>
  <c r="N117" i="16"/>
  <c r="O117" i="16" s="1"/>
  <c r="O119" i="16" s="1"/>
  <c r="O104" i="16"/>
  <c r="K118" i="16"/>
  <c r="K60" i="16"/>
  <c r="K62" i="16" s="1"/>
  <c r="K55" i="15"/>
  <c r="O117" i="15"/>
  <c r="O119" i="15" s="1"/>
  <c r="S73" i="15"/>
  <c r="T73" i="15" s="1"/>
  <c r="U77" i="15"/>
  <c r="V77" i="15" s="1"/>
  <c r="W73" i="15"/>
  <c r="K86" i="15"/>
  <c r="N85" i="15"/>
  <c r="O85" i="15" s="1"/>
  <c r="O87" i="15" s="1"/>
  <c r="U75" i="15"/>
  <c r="V75" i="15" s="1"/>
  <c r="K77" i="2"/>
  <c r="K79" i="2" s="1"/>
  <c r="N85" i="17"/>
  <c r="O85" i="17" s="1"/>
  <c r="O87" i="17" s="1"/>
  <c r="O101" i="17"/>
  <c r="K86" i="17"/>
  <c r="U73" i="18"/>
  <c r="O102" i="18"/>
  <c r="U10" i="22"/>
  <c r="W8" i="22"/>
  <c r="U16" i="22"/>
  <c r="V8" i="22"/>
  <c r="S8" i="22"/>
  <c r="S9" i="22" s="1"/>
  <c r="U12" i="22"/>
  <c r="U17" i="22"/>
  <c r="U11" i="22"/>
  <c r="W9" i="22"/>
  <c r="V9" i="22"/>
  <c r="U13" i="22"/>
  <c r="U81" i="22"/>
  <c r="U75" i="22"/>
  <c r="W73" i="22"/>
  <c r="V73" i="22"/>
  <c r="S73" i="22"/>
  <c r="S74" i="22" s="1"/>
  <c r="U77" i="22"/>
  <c r="U76" i="22"/>
  <c r="W74" i="22"/>
  <c r="V74" i="22"/>
  <c r="U78" i="22"/>
  <c r="U82" i="22"/>
  <c r="U17" i="21"/>
  <c r="U11" i="21"/>
  <c r="V9" i="21"/>
  <c r="U13" i="21"/>
  <c r="U16" i="21"/>
  <c r="U10" i="21"/>
  <c r="W8" i="21"/>
  <c r="V8" i="21"/>
  <c r="S8" i="21"/>
  <c r="S9" i="21" s="1"/>
  <c r="U12" i="21"/>
  <c r="U81" i="21"/>
  <c r="U75" i="21"/>
  <c r="W73" i="21"/>
  <c r="V73" i="21"/>
  <c r="S73" i="21"/>
  <c r="S74" i="21" s="1"/>
  <c r="U77" i="21"/>
  <c r="U76" i="21"/>
  <c r="W74" i="21"/>
  <c r="V74" i="21"/>
  <c r="U78" i="21"/>
  <c r="U82" i="21"/>
  <c r="U86" i="20"/>
  <c r="W78" i="20"/>
  <c r="V78" i="20"/>
  <c r="U17" i="20"/>
  <c r="U11" i="20"/>
  <c r="W9" i="20"/>
  <c r="V9" i="20"/>
  <c r="U13" i="20"/>
  <c r="W76" i="20"/>
  <c r="U80" i="20"/>
  <c r="U84" i="20"/>
  <c r="V76" i="20"/>
  <c r="W82" i="20"/>
  <c r="V82" i="20"/>
  <c r="S8" i="20"/>
  <c r="U10" i="20"/>
  <c r="W8" i="20"/>
  <c r="V8" i="20"/>
  <c r="U12" i="20"/>
  <c r="U81" i="20"/>
  <c r="U75" i="20"/>
  <c r="W73" i="20"/>
  <c r="V73" i="20"/>
  <c r="S73" i="20"/>
  <c r="U77" i="20"/>
  <c r="U11" i="19"/>
  <c r="W9" i="19"/>
  <c r="U17" i="19"/>
  <c r="V9" i="19"/>
  <c r="U13" i="19"/>
  <c r="U8" i="19"/>
  <c r="O37" i="19"/>
  <c r="U81" i="19"/>
  <c r="U75" i="19"/>
  <c r="W73" i="19"/>
  <c r="S73" i="19"/>
  <c r="V73" i="19"/>
  <c r="U77" i="19"/>
  <c r="U13" i="18"/>
  <c r="U17" i="18"/>
  <c r="U11" i="18"/>
  <c r="W9" i="18"/>
  <c r="V9" i="18"/>
  <c r="U86" i="18"/>
  <c r="W78" i="18"/>
  <c r="V78" i="18"/>
  <c r="U8" i="18"/>
  <c r="O37" i="18"/>
  <c r="O39" i="17"/>
  <c r="U9" i="17"/>
  <c r="O37" i="17"/>
  <c r="U8" i="17"/>
  <c r="U74" i="17"/>
  <c r="O104" i="17"/>
  <c r="O37" i="16"/>
  <c r="U8" i="16"/>
  <c r="U76" i="16"/>
  <c r="W74" i="16"/>
  <c r="V74" i="16"/>
  <c r="U78" i="16"/>
  <c r="N54" i="16"/>
  <c r="O52" i="16" s="1"/>
  <c r="O54" i="16" s="1"/>
  <c r="K55" i="16"/>
  <c r="O39" i="16"/>
  <c r="U9" i="16"/>
  <c r="U73" i="16"/>
  <c r="O102" i="16"/>
  <c r="U74" i="15"/>
  <c r="O104" i="15"/>
  <c r="O37" i="15"/>
  <c r="U8" i="15"/>
  <c r="N85" i="2"/>
  <c r="O85" i="2" s="1"/>
  <c r="O87" i="2" s="1"/>
  <c r="O101" i="2"/>
  <c r="K86" i="2"/>
  <c r="K118" i="2"/>
  <c r="O103" i="2"/>
  <c r="N117" i="2"/>
  <c r="O117" i="2" s="1"/>
  <c r="O119" i="2" s="1"/>
  <c r="U17" i="2"/>
  <c r="W17" i="2" s="1"/>
  <c r="N54" i="2"/>
  <c r="O52" i="2" s="1"/>
  <c r="O54" i="2" s="1"/>
  <c r="K55" i="2"/>
  <c r="O36" i="2"/>
  <c r="K21" i="2"/>
  <c r="N20" i="2"/>
  <c r="O20" i="2" s="1"/>
  <c r="O22" i="2" s="1"/>
  <c r="W76" i="18" l="1"/>
  <c r="W82" i="18"/>
  <c r="U84" i="18"/>
  <c r="V84" i="18" s="1"/>
  <c r="U80" i="18"/>
  <c r="W80" i="18" s="1"/>
  <c r="U13" i="2"/>
  <c r="W9" i="2"/>
  <c r="V9" i="2"/>
  <c r="U11" i="2"/>
  <c r="W11" i="2" s="1"/>
  <c r="U9" i="15"/>
  <c r="W9" i="15" s="1"/>
  <c r="V81" i="15"/>
  <c r="W75" i="15"/>
  <c r="W77" i="15"/>
  <c r="U85" i="15"/>
  <c r="W85" i="15" s="1"/>
  <c r="U79" i="15"/>
  <c r="U87" i="15" s="1"/>
  <c r="U83" i="15"/>
  <c r="V83" i="15" s="1"/>
  <c r="Y73" i="15"/>
  <c r="W74" i="19"/>
  <c r="U76" i="19"/>
  <c r="V74" i="19"/>
  <c r="U78" i="19"/>
  <c r="U82" i="19"/>
  <c r="X73" i="15"/>
  <c r="V17" i="2"/>
  <c r="U73" i="17"/>
  <c r="O102" i="17"/>
  <c r="U75" i="18"/>
  <c r="U77" i="18"/>
  <c r="W73" i="18"/>
  <c r="V73" i="18"/>
  <c r="U81" i="18"/>
  <c r="S73" i="18"/>
  <c r="Y9" i="22"/>
  <c r="X9" i="22"/>
  <c r="T9" i="22"/>
  <c r="W82" i="22"/>
  <c r="V82" i="22"/>
  <c r="W11" i="22"/>
  <c r="V11" i="22"/>
  <c r="U15" i="22"/>
  <c r="U19" i="22"/>
  <c r="V17" i="22"/>
  <c r="W17" i="22"/>
  <c r="Y74" i="22"/>
  <c r="T74" i="22"/>
  <c r="X74" i="22"/>
  <c r="U86" i="22"/>
  <c r="W78" i="22"/>
  <c r="V78" i="22"/>
  <c r="U79" i="22"/>
  <c r="S75" i="22"/>
  <c r="W75" i="22"/>
  <c r="U83" i="22"/>
  <c r="V75" i="22"/>
  <c r="W12" i="22"/>
  <c r="U20" i="22"/>
  <c r="V12" i="22"/>
  <c r="W16" i="22"/>
  <c r="V16" i="22"/>
  <c r="W81" i="22"/>
  <c r="V81" i="22"/>
  <c r="U80" i="22"/>
  <c r="U84" i="22"/>
  <c r="W76" i="22"/>
  <c r="V76" i="22"/>
  <c r="Y8" i="22"/>
  <c r="X8" i="22"/>
  <c r="T8" i="22"/>
  <c r="W13" i="22"/>
  <c r="U21" i="22"/>
  <c r="V13" i="22"/>
  <c r="U85" i="22"/>
  <c r="W77" i="22"/>
  <c r="V77" i="22"/>
  <c r="T73" i="22"/>
  <c r="Y73" i="22"/>
  <c r="X73" i="22"/>
  <c r="W10" i="22"/>
  <c r="V10" i="22"/>
  <c r="U14" i="22"/>
  <c r="S10" i="22"/>
  <c r="U18" i="22"/>
  <c r="W82" i="21"/>
  <c r="V82" i="21"/>
  <c r="V10" i="21"/>
  <c r="U14" i="21"/>
  <c r="S10" i="21"/>
  <c r="U18" i="21"/>
  <c r="T74" i="21"/>
  <c r="X74" i="21"/>
  <c r="Y74" i="21"/>
  <c r="U79" i="21"/>
  <c r="S75" i="21"/>
  <c r="S76" i="21" s="1"/>
  <c r="U83" i="21"/>
  <c r="W75" i="21"/>
  <c r="V75" i="21"/>
  <c r="U21" i="21"/>
  <c r="V13" i="21"/>
  <c r="V81" i="21"/>
  <c r="W81" i="21"/>
  <c r="V12" i="21"/>
  <c r="U20" i="21"/>
  <c r="Y9" i="21"/>
  <c r="X9" i="21"/>
  <c r="T9" i="21"/>
  <c r="W16" i="21"/>
  <c r="V16" i="21"/>
  <c r="W76" i="21"/>
  <c r="U80" i="21"/>
  <c r="U84" i="21"/>
  <c r="V76" i="21"/>
  <c r="Y8" i="21"/>
  <c r="X8" i="21"/>
  <c r="T8" i="21"/>
  <c r="U86" i="21"/>
  <c r="W78" i="21"/>
  <c r="V78" i="21"/>
  <c r="V11" i="21"/>
  <c r="U15" i="21"/>
  <c r="U19" i="21"/>
  <c r="U85" i="21"/>
  <c r="W77" i="21"/>
  <c r="V77" i="21"/>
  <c r="T73" i="21"/>
  <c r="Y73" i="21"/>
  <c r="X73" i="21"/>
  <c r="V17" i="21"/>
  <c r="W17" i="21"/>
  <c r="W81" i="20"/>
  <c r="V81" i="20"/>
  <c r="V12" i="20"/>
  <c r="U20" i="20"/>
  <c r="W12" i="20"/>
  <c r="W84" i="20"/>
  <c r="V84" i="20"/>
  <c r="W11" i="20"/>
  <c r="V11" i="20"/>
  <c r="U15" i="20"/>
  <c r="U19" i="20"/>
  <c r="U85" i="20"/>
  <c r="W77" i="20"/>
  <c r="V77" i="20"/>
  <c r="Y73" i="20"/>
  <c r="T73" i="20"/>
  <c r="X73" i="20"/>
  <c r="S74" i="20"/>
  <c r="S75" i="20" s="1"/>
  <c r="W10" i="20"/>
  <c r="V10" i="20"/>
  <c r="U14" i="20"/>
  <c r="U18" i="20"/>
  <c r="V17" i="20"/>
  <c r="W17" i="20"/>
  <c r="W16" i="20"/>
  <c r="V16" i="20"/>
  <c r="W80" i="20"/>
  <c r="V80" i="20"/>
  <c r="U88" i="20"/>
  <c r="Y8" i="20"/>
  <c r="X8" i="20"/>
  <c r="T8" i="20"/>
  <c r="U21" i="20"/>
  <c r="W13" i="20"/>
  <c r="V13" i="20"/>
  <c r="U79" i="20"/>
  <c r="U83" i="20"/>
  <c r="W75" i="20"/>
  <c r="V75" i="20"/>
  <c r="S9" i="20"/>
  <c r="W86" i="20"/>
  <c r="V86" i="20"/>
  <c r="V75" i="19"/>
  <c r="U79" i="19"/>
  <c r="W75" i="19"/>
  <c r="U83" i="19"/>
  <c r="V81" i="19"/>
  <c r="W81" i="19"/>
  <c r="V17" i="19"/>
  <c r="W17" i="19"/>
  <c r="T73" i="19"/>
  <c r="X73" i="19"/>
  <c r="Y73" i="19"/>
  <c r="S74" i="19"/>
  <c r="V77" i="19"/>
  <c r="U85" i="19"/>
  <c r="W77" i="19"/>
  <c r="U10" i="19"/>
  <c r="W8" i="19"/>
  <c r="U16" i="19"/>
  <c r="S8" i="19"/>
  <c r="V8" i="19"/>
  <c r="U12" i="19"/>
  <c r="U21" i="19"/>
  <c r="W13" i="19"/>
  <c r="V13" i="19"/>
  <c r="W11" i="19"/>
  <c r="V11" i="19"/>
  <c r="U15" i="19"/>
  <c r="U19" i="19"/>
  <c r="V17" i="18"/>
  <c r="W17" i="18"/>
  <c r="W11" i="18"/>
  <c r="V11" i="18"/>
  <c r="U15" i="18"/>
  <c r="U19" i="18"/>
  <c r="W86" i="18"/>
  <c r="V86" i="18"/>
  <c r="U16" i="18"/>
  <c r="U10" i="18"/>
  <c r="W8" i="18"/>
  <c r="V8" i="18"/>
  <c r="S8" i="18"/>
  <c r="U12" i="18"/>
  <c r="W13" i="18"/>
  <c r="V13" i="18"/>
  <c r="U21" i="18"/>
  <c r="U13" i="17"/>
  <c r="U11" i="17"/>
  <c r="W9" i="17"/>
  <c r="V9" i="17"/>
  <c r="U76" i="17"/>
  <c r="W74" i="17"/>
  <c r="V74" i="17"/>
  <c r="U78" i="17"/>
  <c r="U82" i="17"/>
  <c r="U12" i="17"/>
  <c r="U16" i="17"/>
  <c r="U10" i="17"/>
  <c r="V8" i="17"/>
  <c r="S8" i="17"/>
  <c r="S9" i="17" s="1"/>
  <c r="U86" i="16"/>
  <c r="W78" i="16"/>
  <c r="V78" i="16"/>
  <c r="V82" i="16"/>
  <c r="W82" i="16"/>
  <c r="U13" i="16"/>
  <c r="U17" i="16"/>
  <c r="U11" i="16"/>
  <c r="W9" i="16"/>
  <c r="V9" i="16"/>
  <c r="W76" i="16"/>
  <c r="U80" i="16"/>
  <c r="U84" i="16"/>
  <c r="V76" i="16"/>
  <c r="U12" i="16"/>
  <c r="S8" i="16"/>
  <c r="S9" i="16" s="1"/>
  <c r="U16" i="16"/>
  <c r="U10" i="16"/>
  <c r="W8" i="16"/>
  <c r="V8" i="16"/>
  <c r="U81" i="16"/>
  <c r="U75" i="16"/>
  <c r="W73" i="16"/>
  <c r="V73" i="16"/>
  <c r="S73" i="16"/>
  <c r="U77" i="16"/>
  <c r="U12" i="15"/>
  <c r="U16" i="15"/>
  <c r="U10" i="15"/>
  <c r="W8" i="15"/>
  <c r="V8" i="15"/>
  <c r="S8" i="15"/>
  <c r="S9" i="15" s="1"/>
  <c r="U76" i="15"/>
  <c r="W74" i="15"/>
  <c r="V74" i="15"/>
  <c r="S74" i="15"/>
  <c r="U78" i="15"/>
  <c r="U82" i="15"/>
  <c r="O104" i="2"/>
  <c r="U74" i="2"/>
  <c r="O102" i="2"/>
  <c r="U73" i="2"/>
  <c r="U8" i="2"/>
  <c r="O37" i="2"/>
  <c r="W84" i="18" l="1"/>
  <c r="U88" i="18"/>
  <c r="W88" i="18" s="1"/>
  <c r="V80" i="18"/>
  <c r="V11" i="2"/>
  <c r="W13" i="2"/>
  <c r="U21" i="2"/>
  <c r="V13" i="2"/>
  <c r="U19" i="2"/>
  <c r="W19" i="2" s="1"/>
  <c r="U15" i="2"/>
  <c r="U11" i="15"/>
  <c r="W11" i="15" s="1"/>
  <c r="U17" i="15"/>
  <c r="V17" i="15" s="1"/>
  <c r="V9" i="15"/>
  <c r="U13" i="15"/>
  <c r="V13" i="15" s="1"/>
  <c r="V79" i="15"/>
  <c r="W83" i="15"/>
  <c r="V85" i="15"/>
  <c r="W79" i="15"/>
  <c r="U86" i="19"/>
  <c r="W78" i="19"/>
  <c r="V78" i="19"/>
  <c r="U80" i="19"/>
  <c r="W76" i="19"/>
  <c r="U84" i="19"/>
  <c r="V76" i="19"/>
  <c r="W82" i="19"/>
  <c r="V82" i="19"/>
  <c r="T73" i="18"/>
  <c r="X73" i="18"/>
  <c r="S74" i="18"/>
  <c r="U85" i="18"/>
  <c r="W77" i="18"/>
  <c r="V77" i="18"/>
  <c r="W81" i="18"/>
  <c r="V81" i="18"/>
  <c r="U83" i="18"/>
  <c r="U79" i="18"/>
  <c r="W75" i="18"/>
  <c r="V75" i="18"/>
  <c r="S11" i="21"/>
  <c r="S12" i="21" s="1"/>
  <c r="U81" i="17"/>
  <c r="S73" i="17"/>
  <c r="U75" i="17"/>
  <c r="U77" i="17"/>
  <c r="W73" i="17"/>
  <c r="V73" i="17"/>
  <c r="T75" i="22"/>
  <c r="X75" i="22"/>
  <c r="Y75" i="22"/>
  <c r="S76" i="22"/>
  <c r="W79" i="22"/>
  <c r="V79" i="22"/>
  <c r="U87" i="22"/>
  <c r="W21" i="22"/>
  <c r="V21" i="22"/>
  <c r="W80" i="22"/>
  <c r="V80" i="22"/>
  <c r="U88" i="22"/>
  <c r="T10" i="22"/>
  <c r="Y10" i="22"/>
  <c r="X10" i="22"/>
  <c r="W19" i="22"/>
  <c r="V19" i="22"/>
  <c r="W84" i="22"/>
  <c r="V84" i="22"/>
  <c r="W20" i="22"/>
  <c r="V20" i="22"/>
  <c r="U22" i="22"/>
  <c r="W14" i="22"/>
  <c r="V14" i="22"/>
  <c r="W86" i="22"/>
  <c r="V86" i="22"/>
  <c r="S11" i="22"/>
  <c r="S12" i="22" s="1"/>
  <c r="W18" i="22"/>
  <c r="V18" i="22"/>
  <c r="W85" i="22"/>
  <c r="V85" i="22"/>
  <c r="W83" i="22"/>
  <c r="V83" i="22"/>
  <c r="U23" i="22"/>
  <c r="W15" i="22"/>
  <c r="V15" i="22"/>
  <c r="U23" i="21"/>
  <c r="W15" i="21"/>
  <c r="V15" i="21"/>
  <c r="V18" i="21"/>
  <c r="W18" i="21"/>
  <c r="T10" i="21"/>
  <c r="Y10" i="21"/>
  <c r="X10" i="21"/>
  <c r="V19" i="21"/>
  <c r="W19" i="21"/>
  <c r="W83" i="21"/>
  <c r="V83" i="21"/>
  <c r="U22" i="21"/>
  <c r="W14" i="21"/>
  <c r="V14" i="21"/>
  <c r="S77" i="21"/>
  <c r="S78" i="21" s="1"/>
  <c r="W84" i="21"/>
  <c r="V84" i="21"/>
  <c r="T75" i="21"/>
  <c r="Y75" i="21"/>
  <c r="X75" i="21"/>
  <c r="W86" i="21"/>
  <c r="V86" i="21"/>
  <c r="T76" i="21"/>
  <c r="Y76" i="21"/>
  <c r="X76" i="21"/>
  <c r="W79" i="21"/>
  <c r="V79" i="21"/>
  <c r="U87" i="21"/>
  <c r="Y11" i="21"/>
  <c r="W85" i="21"/>
  <c r="V85" i="21"/>
  <c r="W80" i="21"/>
  <c r="V80" i="21"/>
  <c r="U88" i="21"/>
  <c r="W20" i="21"/>
  <c r="V20" i="21"/>
  <c r="W21" i="21"/>
  <c r="V21" i="21"/>
  <c r="V88" i="20"/>
  <c r="W88" i="20"/>
  <c r="Y74" i="20"/>
  <c r="T74" i="20"/>
  <c r="X74" i="20"/>
  <c r="V19" i="20"/>
  <c r="W19" i="20"/>
  <c r="T75" i="20"/>
  <c r="Y75" i="20"/>
  <c r="X75" i="20"/>
  <c r="W21" i="20"/>
  <c r="V21" i="20"/>
  <c r="S76" i="20"/>
  <c r="S77" i="20" s="1"/>
  <c r="U23" i="20"/>
  <c r="W15" i="20"/>
  <c r="V15" i="20"/>
  <c r="Y9" i="20"/>
  <c r="X9" i="20"/>
  <c r="T9" i="20"/>
  <c r="V18" i="20"/>
  <c r="W18" i="20"/>
  <c r="W20" i="20"/>
  <c r="V20" i="20"/>
  <c r="S10" i="20"/>
  <c r="W83" i="20"/>
  <c r="V83" i="20"/>
  <c r="U22" i="20"/>
  <c r="W14" i="20"/>
  <c r="V14" i="20"/>
  <c r="W79" i="20"/>
  <c r="V79" i="20"/>
  <c r="U87" i="20"/>
  <c r="W85" i="20"/>
  <c r="V85" i="20"/>
  <c r="W21" i="19"/>
  <c r="V21" i="19"/>
  <c r="W85" i="19"/>
  <c r="V85" i="19"/>
  <c r="S75" i="19"/>
  <c r="S76" i="19" s="1"/>
  <c r="U20" i="19"/>
  <c r="V12" i="19"/>
  <c r="W12" i="19"/>
  <c r="Y8" i="19"/>
  <c r="X8" i="19"/>
  <c r="T8" i="19"/>
  <c r="S9" i="19"/>
  <c r="S10" i="19" s="1"/>
  <c r="W15" i="19"/>
  <c r="U23" i="19"/>
  <c r="V15" i="19"/>
  <c r="W16" i="19"/>
  <c r="V16" i="19"/>
  <c r="V19" i="19"/>
  <c r="W19" i="19"/>
  <c r="W79" i="19"/>
  <c r="V79" i="19"/>
  <c r="U87" i="19"/>
  <c r="Y74" i="19"/>
  <c r="T74" i="19"/>
  <c r="X74" i="19"/>
  <c r="W10" i="19"/>
  <c r="V10" i="19"/>
  <c r="U14" i="19"/>
  <c r="U18" i="19"/>
  <c r="W83" i="19"/>
  <c r="V83" i="19"/>
  <c r="W12" i="18"/>
  <c r="V12" i="18"/>
  <c r="U20" i="18"/>
  <c r="W21" i="18"/>
  <c r="V21" i="18"/>
  <c r="U23" i="18"/>
  <c r="W15" i="18"/>
  <c r="V15" i="18"/>
  <c r="W10" i="18"/>
  <c r="V10" i="18"/>
  <c r="U14" i="18"/>
  <c r="U18" i="18"/>
  <c r="Y8" i="18"/>
  <c r="X8" i="18"/>
  <c r="T8" i="18"/>
  <c r="S9" i="18"/>
  <c r="W16" i="18"/>
  <c r="V16" i="18"/>
  <c r="W19" i="18"/>
  <c r="V19" i="18"/>
  <c r="Y9" i="17"/>
  <c r="T9" i="17"/>
  <c r="X9" i="17"/>
  <c r="V82" i="17"/>
  <c r="W82" i="17"/>
  <c r="W17" i="17"/>
  <c r="V17" i="17"/>
  <c r="W16" i="17"/>
  <c r="V16" i="17"/>
  <c r="W13" i="17"/>
  <c r="U21" i="17"/>
  <c r="V13" i="17"/>
  <c r="U86" i="17"/>
  <c r="W78" i="17"/>
  <c r="V78" i="17"/>
  <c r="W12" i="17"/>
  <c r="U20" i="17"/>
  <c r="V12" i="17"/>
  <c r="U18" i="17"/>
  <c r="W10" i="17"/>
  <c r="V10" i="17"/>
  <c r="U14" i="17"/>
  <c r="S10" i="17"/>
  <c r="U80" i="17"/>
  <c r="W76" i="17"/>
  <c r="U84" i="17"/>
  <c r="V76" i="17"/>
  <c r="U19" i="17"/>
  <c r="W11" i="17"/>
  <c r="V11" i="17"/>
  <c r="U15" i="17"/>
  <c r="S11" i="17"/>
  <c r="Y8" i="17"/>
  <c r="X8" i="17"/>
  <c r="T8" i="17"/>
  <c r="W80" i="16"/>
  <c r="V80" i="16"/>
  <c r="U88" i="16"/>
  <c r="U85" i="16"/>
  <c r="W77" i="16"/>
  <c r="V77" i="16"/>
  <c r="U18" i="16"/>
  <c r="W10" i="16"/>
  <c r="V10" i="16"/>
  <c r="U14" i="16"/>
  <c r="S10" i="16"/>
  <c r="X73" i="16"/>
  <c r="T73" i="16"/>
  <c r="Y73" i="16"/>
  <c r="S74" i="16"/>
  <c r="S75" i="16" s="1"/>
  <c r="Y8" i="16"/>
  <c r="X8" i="16"/>
  <c r="T8" i="16"/>
  <c r="W12" i="16"/>
  <c r="V12" i="16"/>
  <c r="U20" i="16"/>
  <c r="W13" i="16"/>
  <c r="V13" i="16"/>
  <c r="U21" i="16"/>
  <c r="Y9" i="16"/>
  <c r="X9" i="16"/>
  <c r="T9" i="16"/>
  <c r="U79" i="16"/>
  <c r="V75" i="16"/>
  <c r="U83" i="16"/>
  <c r="W75" i="16"/>
  <c r="U19" i="16"/>
  <c r="W11" i="16"/>
  <c r="V11" i="16"/>
  <c r="U15" i="16"/>
  <c r="W86" i="16"/>
  <c r="V86" i="16"/>
  <c r="W16" i="16"/>
  <c r="V16" i="16"/>
  <c r="V81" i="16"/>
  <c r="W81" i="16"/>
  <c r="W84" i="16"/>
  <c r="V84" i="16"/>
  <c r="W17" i="16"/>
  <c r="V17" i="16"/>
  <c r="Y9" i="15"/>
  <c r="X9" i="15"/>
  <c r="T9" i="15"/>
  <c r="U86" i="15"/>
  <c r="W78" i="15"/>
  <c r="V78" i="15"/>
  <c r="U18" i="15"/>
  <c r="W10" i="15"/>
  <c r="V10" i="15"/>
  <c r="U14" i="15"/>
  <c r="S10" i="15"/>
  <c r="S11" i="15" s="1"/>
  <c r="Y74" i="15"/>
  <c r="T74" i="15"/>
  <c r="X74" i="15"/>
  <c r="S75" i="15"/>
  <c r="W16" i="15"/>
  <c r="V16" i="15"/>
  <c r="U20" i="15"/>
  <c r="V12" i="15"/>
  <c r="W12" i="15"/>
  <c r="W87" i="15"/>
  <c r="V87" i="15"/>
  <c r="U19" i="15"/>
  <c r="U15" i="15"/>
  <c r="U80" i="15"/>
  <c r="W76" i="15"/>
  <c r="U84" i="15"/>
  <c r="V76" i="15"/>
  <c r="V82" i="15"/>
  <c r="W82" i="15"/>
  <c r="Y8" i="15"/>
  <c r="X8" i="15"/>
  <c r="T8" i="15"/>
  <c r="U81" i="2"/>
  <c r="W73" i="2"/>
  <c r="U75" i="2"/>
  <c r="S73" i="2"/>
  <c r="T73" i="2" s="1"/>
  <c r="U77" i="2"/>
  <c r="V73" i="2"/>
  <c r="U76" i="2"/>
  <c r="U78" i="2"/>
  <c r="W74" i="2"/>
  <c r="V74" i="2"/>
  <c r="U82" i="2"/>
  <c r="U12" i="2"/>
  <c r="U20" i="2" s="1"/>
  <c r="U16" i="2"/>
  <c r="U10" i="2"/>
  <c r="V8" i="2"/>
  <c r="W8" i="2"/>
  <c r="S8" i="2"/>
  <c r="V88" i="18" l="1"/>
  <c r="S74" i="2"/>
  <c r="T74" i="2" s="1"/>
  <c r="V19" i="2"/>
  <c r="U23" i="2"/>
  <c r="W23" i="2" s="1"/>
  <c r="W15" i="2"/>
  <c r="V15" i="2"/>
  <c r="W21" i="2"/>
  <c r="V21" i="2"/>
  <c r="W17" i="15"/>
  <c r="V11" i="15"/>
  <c r="U21" i="15"/>
  <c r="V21" i="15" s="1"/>
  <c r="W13" i="15"/>
  <c r="U88" i="19"/>
  <c r="W80" i="19"/>
  <c r="V80" i="19"/>
  <c r="V84" i="19"/>
  <c r="W84" i="19"/>
  <c r="W86" i="19"/>
  <c r="V86" i="19"/>
  <c r="X11" i="21"/>
  <c r="T11" i="21"/>
  <c r="X73" i="2"/>
  <c r="S78" i="20"/>
  <c r="X78" i="20" s="1"/>
  <c r="Y73" i="2"/>
  <c r="T12" i="21"/>
  <c r="Y12" i="21"/>
  <c r="S13" i="21"/>
  <c r="X13" i="21" s="1"/>
  <c r="X12" i="21"/>
  <c r="W75" i="17"/>
  <c r="U79" i="17"/>
  <c r="U83" i="17"/>
  <c r="V75" i="17"/>
  <c r="X74" i="18"/>
  <c r="Y74" i="18"/>
  <c r="T74" i="18"/>
  <c r="T73" i="17"/>
  <c r="X73" i="17"/>
  <c r="Y73" i="17"/>
  <c r="S74" i="17"/>
  <c r="S75" i="18"/>
  <c r="S76" i="18" s="1"/>
  <c r="W81" i="17"/>
  <c r="V81" i="17"/>
  <c r="V79" i="18"/>
  <c r="U87" i="18"/>
  <c r="W79" i="18"/>
  <c r="W85" i="18"/>
  <c r="V85" i="18"/>
  <c r="S12" i="17"/>
  <c r="S13" i="17" s="1"/>
  <c r="V77" i="17"/>
  <c r="U85" i="17"/>
  <c r="W77" i="17"/>
  <c r="W83" i="18"/>
  <c r="V83" i="18"/>
  <c r="T12" i="22"/>
  <c r="Y12" i="22"/>
  <c r="X12" i="22"/>
  <c r="T76" i="22"/>
  <c r="X76" i="22"/>
  <c r="Y76" i="22"/>
  <c r="V23" i="22"/>
  <c r="W23" i="22"/>
  <c r="Y11" i="22"/>
  <c r="T11" i="22"/>
  <c r="X11" i="22"/>
  <c r="S13" i="22"/>
  <c r="S14" i="22" s="1"/>
  <c r="V22" i="22"/>
  <c r="W22" i="22"/>
  <c r="V88" i="22"/>
  <c r="W88" i="22"/>
  <c r="S77" i="22"/>
  <c r="W87" i="22"/>
  <c r="V87" i="22"/>
  <c r="Y78" i="21"/>
  <c r="X78" i="21"/>
  <c r="T78" i="21"/>
  <c r="V87" i="21"/>
  <c r="W87" i="21"/>
  <c r="T77" i="21"/>
  <c r="Y77" i="21"/>
  <c r="X77" i="21"/>
  <c r="V88" i="21"/>
  <c r="W88" i="21"/>
  <c r="V22" i="21"/>
  <c r="W22" i="21"/>
  <c r="V23" i="21"/>
  <c r="W23" i="21"/>
  <c r="S79" i="21"/>
  <c r="V22" i="20"/>
  <c r="W22" i="20"/>
  <c r="Y77" i="20"/>
  <c r="X77" i="20"/>
  <c r="T77" i="20"/>
  <c r="W87" i="20"/>
  <c r="V87" i="20"/>
  <c r="Y10" i="20"/>
  <c r="T10" i="20"/>
  <c r="X10" i="20"/>
  <c r="S11" i="20"/>
  <c r="V23" i="20"/>
  <c r="W23" i="20"/>
  <c r="S79" i="20"/>
  <c r="T76" i="20"/>
  <c r="Y76" i="20"/>
  <c r="X76" i="20"/>
  <c r="V23" i="19"/>
  <c r="W23" i="19"/>
  <c r="T76" i="19"/>
  <c r="Y76" i="19"/>
  <c r="X76" i="19"/>
  <c r="W14" i="19"/>
  <c r="U22" i="19"/>
  <c r="V14" i="19"/>
  <c r="W20" i="19"/>
  <c r="V20" i="19"/>
  <c r="Y9" i="19"/>
  <c r="X9" i="19"/>
  <c r="T9" i="19"/>
  <c r="S11" i="19"/>
  <c r="S12" i="19" s="1"/>
  <c r="T75" i="19"/>
  <c r="X75" i="19"/>
  <c r="V18" i="19"/>
  <c r="W18" i="19"/>
  <c r="W87" i="19"/>
  <c r="V87" i="19"/>
  <c r="S77" i="19"/>
  <c r="X10" i="19"/>
  <c r="T10" i="19"/>
  <c r="Y10" i="19"/>
  <c r="Y9" i="18"/>
  <c r="X9" i="18"/>
  <c r="T9" i="18"/>
  <c r="V23" i="18"/>
  <c r="W23" i="18"/>
  <c r="W18" i="18"/>
  <c r="V18" i="18"/>
  <c r="U22" i="18"/>
  <c r="W14" i="18"/>
  <c r="V14" i="18"/>
  <c r="W20" i="18"/>
  <c r="V20" i="18"/>
  <c r="S10" i="18"/>
  <c r="V19" i="17"/>
  <c r="W19" i="17"/>
  <c r="W84" i="17"/>
  <c r="V84" i="17"/>
  <c r="W18" i="17"/>
  <c r="V18" i="17"/>
  <c r="W80" i="17"/>
  <c r="V80" i="17"/>
  <c r="U88" i="17"/>
  <c r="W21" i="17"/>
  <c r="V21" i="17"/>
  <c r="X11" i="17"/>
  <c r="T11" i="17"/>
  <c r="Y11" i="17"/>
  <c r="U23" i="17"/>
  <c r="W15" i="17"/>
  <c r="V15" i="17"/>
  <c r="X10" i="17"/>
  <c r="T10" i="17"/>
  <c r="Y10" i="17"/>
  <c r="W86" i="17"/>
  <c r="V86" i="17"/>
  <c r="U22" i="17"/>
  <c r="W14" i="17"/>
  <c r="V14" i="17"/>
  <c r="W20" i="17"/>
  <c r="V20" i="17"/>
  <c r="V19" i="16"/>
  <c r="W19" i="16"/>
  <c r="W85" i="16"/>
  <c r="V85" i="16"/>
  <c r="V88" i="16"/>
  <c r="W88" i="16"/>
  <c r="W21" i="16"/>
  <c r="V21" i="16"/>
  <c r="W83" i="16"/>
  <c r="V83" i="16"/>
  <c r="S11" i="16"/>
  <c r="T75" i="16"/>
  <c r="Y75" i="16"/>
  <c r="X75" i="16"/>
  <c r="X10" i="16"/>
  <c r="Y10" i="16"/>
  <c r="T10" i="16"/>
  <c r="U22" i="16"/>
  <c r="W14" i="16"/>
  <c r="V14" i="16"/>
  <c r="U23" i="16"/>
  <c r="W15" i="16"/>
  <c r="V15" i="16"/>
  <c r="W79" i="16"/>
  <c r="V79" i="16"/>
  <c r="U87" i="16"/>
  <c r="W20" i="16"/>
  <c r="V20" i="16"/>
  <c r="X74" i="16"/>
  <c r="Y74" i="16"/>
  <c r="T74" i="16"/>
  <c r="S76" i="16"/>
  <c r="W18" i="16"/>
  <c r="V18" i="16"/>
  <c r="S76" i="15"/>
  <c r="S77" i="15" s="1"/>
  <c r="X10" i="15"/>
  <c r="T10" i="15"/>
  <c r="Y10" i="15"/>
  <c r="W86" i="15"/>
  <c r="V86" i="15"/>
  <c r="W80" i="15"/>
  <c r="V80" i="15"/>
  <c r="U88" i="15"/>
  <c r="U23" i="15"/>
  <c r="W15" i="15"/>
  <c r="V15" i="15"/>
  <c r="X11" i="15"/>
  <c r="T11" i="15"/>
  <c r="Y11" i="15"/>
  <c r="W18" i="15"/>
  <c r="V18" i="15"/>
  <c r="W20" i="15"/>
  <c r="V20" i="15"/>
  <c r="W84" i="15"/>
  <c r="V84" i="15"/>
  <c r="V19" i="15"/>
  <c r="W19" i="15"/>
  <c r="S12" i="15"/>
  <c r="U22" i="15"/>
  <c r="W14" i="15"/>
  <c r="V14" i="15"/>
  <c r="T75" i="15"/>
  <c r="Y75" i="15"/>
  <c r="X75" i="15"/>
  <c r="V78" i="2"/>
  <c r="W78" i="2"/>
  <c r="U86" i="2"/>
  <c r="U80" i="2"/>
  <c r="W76" i="2"/>
  <c r="V76" i="2"/>
  <c r="U84" i="2"/>
  <c r="W77" i="2"/>
  <c r="V77" i="2"/>
  <c r="U85" i="2"/>
  <c r="W82" i="2"/>
  <c r="V82" i="2"/>
  <c r="V75" i="2"/>
  <c r="W75" i="2"/>
  <c r="U83" i="2"/>
  <c r="U79" i="2"/>
  <c r="V81" i="2"/>
  <c r="W81" i="2"/>
  <c r="U14" i="2"/>
  <c r="U22" i="2" s="1"/>
  <c r="U18" i="2"/>
  <c r="V23" i="2"/>
  <c r="W16" i="2"/>
  <c r="V16" i="2"/>
  <c r="W10" i="2"/>
  <c r="V10" i="2"/>
  <c r="S9" i="2"/>
  <c r="T8" i="2"/>
  <c r="Y8" i="2"/>
  <c r="X8" i="2"/>
  <c r="W12" i="2"/>
  <c r="V12" i="2"/>
  <c r="S75" i="2" l="1"/>
  <c r="S76" i="2" s="1"/>
  <c r="T76" i="2" s="1"/>
  <c r="Y74" i="2"/>
  <c r="X74" i="2"/>
  <c r="W21" i="15"/>
  <c r="W88" i="19"/>
  <c r="V88" i="19"/>
  <c r="Y78" i="20"/>
  <c r="Y13" i="21"/>
  <c r="S14" i="21"/>
  <c r="S15" i="21" s="1"/>
  <c r="T15" i="21" s="1"/>
  <c r="T13" i="21"/>
  <c r="X12" i="17"/>
  <c r="Y12" i="17"/>
  <c r="T12" i="17"/>
  <c r="T78" i="20"/>
  <c r="G21" i="7"/>
  <c r="I26" i="7"/>
  <c r="S14" i="17"/>
  <c r="Y14" i="17" s="1"/>
  <c r="T13" i="17"/>
  <c r="Y13" i="17"/>
  <c r="X13" i="17"/>
  <c r="G24" i="7"/>
  <c r="S15" i="22"/>
  <c r="X76" i="18"/>
  <c r="Y76" i="18"/>
  <c r="T76" i="18"/>
  <c r="I21" i="7"/>
  <c r="L26" i="7"/>
  <c r="L24" i="7"/>
  <c r="L25" i="7"/>
  <c r="V83" i="17"/>
  <c r="W83" i="17"/>
  <c r="X75" i="18"/>
  <c r="T75" i="18"/>
  <c r="Y75" i="18"/>
  <c r="X74" i="17"/>
  <c r="S75" i="17"/>
  <c r="T74" i="17"/>
  <c r="Y74" i="17"/>
  <c r="S77" i="18"/>
  <c r="G26" i="7"/>
  <c r="G25" i="7"/>
  <c r="W79" i="17"/>
  <c r="V79" i="17"/>
  <c r="U87" i="17"/>
  <c r="V85" i="17"/>
  <c r="W85" i="17"/>
  <c r="V87" i="18"/>
  <c r="W87" i="18"/>
  <c r="I24" i="7"/>
  <c r="L21" i="7"/>
  <c r="I25" i="7"/>
  <c r="Y15" i="22"/>
  <c r="T15" i="22"/>
  <c r="X15" i="22"/>
  <c r="Y14" i="22"/>
  <c r="T14" i="22"/>
  <c r="X14" i="22"/>
  <c r="S16" i="22"/>
  <c r="T13" i="22"/>
  <c r="Y13" i="22"/>
  <c r="X13" i="22"/>
  <c r="Y77" i="22"/>
  <c r="X77" i="22"/>
  <c r="T77" i="22"/>
  <c r="S78" i="22"/>
  <c r="Y79" i="21"/>
  <c r="T79" i="21"/>
  <c r="X79" i="21"/>
  <c r="S16" i="21"/>
  <c r="S80" i="21"/>
  <c r="S12" i="20"/>
  <c r="S13" i="20" s="1"/>
  <c r="S80" i="20"/>
  <c r="T11" i="20"/>
  <c r="Y11" i="20"/>
  <c r="X11" i="20"/>
  <c r="T79" i="20"/>
  <c r="Y79" i="20"/>
  <c r="X79" i="20"/>
  <c r="V22" i="19"/>
  <c r="W22" i="19"/>
  <c r="S78" i="19"/>
  <c r="T12" i="19"/>
  <c r="X12" i="19"/>
  <c r="Y12" i="19"/>
  <c r="S13" i="19"/>
  <c r="X11" i="19"/>
  <c r="T11" i="19"/>
  <c r="Y11" i="19"/>
  <c r="Y77" i="19"/>
  <c r="X77" i="19"/>
  <c r="T77" i="19"/>
  <c r="Y10" i="18"/>
  <c r="X10" i="18"/>
  <c r="T10" i="18"/>
  <c r="V22" i="18"/>
  <c r="W22" i="18"/>
  <c r="S11" i="18"/>
  <c r="S12" i="18" s="1"/>
  <c r="W23" i="17"/>
  <c r="V23" i="17"/>
  <c r="W22" i="17"/>
  <c r="V22" i="17"/>
  <c r="V88" i="17"/>
  <c r="W88" i="17"/>
  <c r="V87" i="16"/>
  <c r="W87" i="16"/>
  <c r="T76" i="16"/>
  <c r="Y76" i="16"/>
  <c r="X76" i="16"/>
  <c r="S77" i="16"/>
  <c r="W23" i="16"/>
  <c r="V23" i="16"/>
  <c r="W22" i="16"/>
  <c r="V22" i="16"/>
  <c r="X11" i="16"/>
  <c r="T11" i="16"/>
  <c r="Y11" i="16"/>
  <c r="S12" i="16"/>
  <c r="S13" i="16" s="1"/>
  <c r="T12" i="15"/>
  <c r="Y12" i="15"/>
  <c r="X12" i="15"/>
  <c r="W23" i="15"/>
  <c r="V23" i="15"/>
  <c r="W88" i="15"/>
  <c r="V88" i="15"/>
  <c r="S13" i="15"/>
  <c r="Y77" i="15"/>
  <c r="X77" i="15"/>
  <c r="T77" i="15"/>
  <c r="T76" i="15"/>
  <c r="Y76" i="15"/>
  <c r="X76" i="15"/>
  <c r="W22" i="15"/>
  <c r="V22" i="15"/>
  <c r="S78" i="15"/>
  <c r="V79" i="2"/>
  <c r="U87" i="2"/>
  <c r="W79" i="2"/>
  <c r="W80" i="2"/>
  <c r="V80" i="2"/>
  <c r="U88" i="2"/>
  <c r="V83" i="2"/>
  <c r="W83" i="2"/>
  <c r="W85" i="2"/>
  <c r="V85" i="2"/>
  <c r="T75" i="2"/>
  <c r="V86" i="2"/>
  <c r="W86" i="2"/>
  <c r="W84" i="2"/>
  <c r="V84" i="2"/>
  <c r="Y9" i="2"/>
  <c r="X9" i="2"/>
  <c r="T9" i="2"/>
  <c r="W20" i="2"/>
  <c r="V20" i="2"/>
  <c r="W14" i="2"/>
  <c r="V14" i="2"/>
  <c r="W18" i="2"/>
  <c r="V18" i="2"/>
  <c r="S10" i="2"/>
  <c r="S11" i="2" s="1"/>
  <c r="Y75" i="2" l="1"/>
  <c r="X75" i="2"/>
  <c r="Y76" i="2"/>
  <c r="X76" i="2"/>
  <c r="S77" i="2"/>
  <c r="T77" i="2" s="1"/>
  <c r="X14" i="21"/>
  <c r="X15" i="21"/>
  <c r="T14" i="21"/>
  <c r="Y15" i="21"/>
  <c r="Y14" i="21"/>
  <c r="S15" i="17"/>
  <c r="X15" i="17" s="1"/>
  <c r="T14" i="17"/>
  <c r="X14" i="17"/>
  <c r="C26" i="7"/>
  <c r="F9" i="7"/>
  <c r="H9" i="7"/>
  <c r="H21" i="7"/>
  <c r="E21" i="7"/>
  <c r="F26" i="7"/>
  <c r="F21" i="7"/>
  <c r="E25" i="7"/>
  <c r="H24" i="7"/>
  <c r="E24" i="7"/>
  <c r="F10" i="7"/>
  <c r="Y77" i="18"/>
  <c r="X77" i="18"/>
  <c r="T77" i="18"/>
  <c r="S76" i="17"/>
  <c r="T75" i="17"/>
  <c r="Y75" i="17"/>
  <c r="X75" i="17"/>
  <c r="H26" i="7"/>
  <c r="H25" i="7"/>
  <c r="H10" i="7"/>
  <c r="S78" i="18"/>
  <c r="F25" i="7"/>
  <c r="H7" i="7"/>
  <c r="E26" i="7"/>
  <c r="F24" i="7"/>
  <c r="C25" i="7"/>
  <c r="F13" i="7"/>
  <c r="H8" i="7"/>
  <c r="C21" i="7"/>
  <c r="C24" i="7"/>
  <c r="W87" i="17"/>
  <c r="V87" i="17"/>
  <c r="J25" i="7" s="1"/>
  <c r="T16" i="22"/>
  <c r="Y16" i="22"/>
  <c r="L7" i="7" s="1"/>
  <c r="X16" i="22"/>
  <c r="S17" i="22"/>
  <c r="Y78" i="22"/>
  <c r="T78" i="22"/>
  <c r="X78" i="22"/>
  <c r="S79" i="22"/>
  <c r="Y80" i="21"/>
  <c r="I14" i="7" s="1"/>
  <c r="T80" i="21"/>
  <c r="X80" i="21"/>
  <c r="T16" i="21"/>
  <c r="Y16" i="21"/>
  <c r="I7" i="7" s="1"/>
  <c r="X16" i="21"/>
  <c r="S17" i="21"/>
  <c r="S81" i="21"/>
  <c r="S82" i="21" s="1"/>
  <c r="S81" i="20"/>
  <c r="T12" i="20"/>
  <c r="Y12" i="20"/>
  <c r="X12" i="20"/>
  <c r="S14" i="20"/>
  <c r="Y80" i="20"/>
  <c r="G14" i="7" s="1"/>
  <c r="T80" i="20"/>
  <c r="X80" i="20"/>
  <c r="T13" i="20"/>
  <c r="Y13" i="20"/>
  <c r="X13" i="20"/>
  <c r="T13" i="19"/>
  <c r="X13" i="19"/>
  <c r="Y13" i="19"/>
  <c r="S79" i="19"/>
  <c r="S14" i="19"/>
  <c r="T78" i="19"/>
  <c r="Y78" i="19"/>
  <c r="X78" i="19"/>
  <c r="S13" i="18"/>
  <c r="S14" i="18" s="1"/>
  <c r="T11" i="18"/>
  <c r="Y11" i="18"/>
  <c r="X11" i="18"/>
  <c r="T12" i="18"/>
  <c r="Y12" i="18"/>
  <c r="X12" i="18"/>
  <c r="S16" i="17"/>
  <c r="Y77" i="16"/>
  <c r="X77" i="16"/>
  <c r="T77" i="16"/>
  <c r="T12" i="16"/>
  <c r="Y12" i="16"/>
  <c r="H13" i="7" s="1"/>
  <c r="X12" i="16"/>
  <c r="S14" i="16"/>
  <c r="S78" i="16"/>
  <c r="T13" i="16"/>
  <c r="Y13" i="16"/>
  <c r="X13" i="16"/>
  <c r="S14" i="15"/>
  <c r="T78" i="15"/>
  <c r="Y78" i="15"/>
  <c r="X78" i="15"/>
  <c r="S79" i="15"/>
  <c r="S80" i="15" s="1"/>
  <c r="T13" i="15"/>
  <c r="Y13" i="15"/>
  <c r="F12" i="7" s="1"/>
  <c r="X13" i="15"/>
  <c r="V87" i="2"/>
  <c r="W87" i="2"/>
  <c r="V88" i="2"/>
  <c r="W88" i="2"/>
  <c r="X11" i="2"/>
  <c r="Y11" i="2"/>
  <c r="T11" i="2"/>
  <c r="W22" i="2"/>
  <c r="V22" i="2"/>
  <c r="T10" i="2"/>
  <c r="X10" i="2"/>
  <c r="Y10" i="2"/>
  <c r="S12" i="2"/>
  <c r="Y77" i="2" l="1"/>
  <c r="S78" i="2"/>
  <c r="T78" i="2" s="1"/>
  <c r="X77" i="2"/>
  <c r="T15" i="17"/>
  <c r="Y15" i="17"/>
  <c r="J7" i="7"/>
  <c r="J26" i="7"/>
  <c r="S79" i="18"/>
  <c r="T78" i="18"/>
  <c r="X78" i="18"/>
  <c r="J10" i="7"/>
  <c r="J24" i="7"/>
  <c r="J21" i="7"/>
  <c r="J9" i="7"/>
  <c r="T76" i="17"/>
  <c r="S77" i="17"/>
  <c r="S78" i="17" s="1"/>
  <c r="Y76" i="17"/>
  <c r="X76" i="17"/>
  <c r="T17" i="22"/>
  <c r="Y17" i="22"/>
  <c r="L9" i="7" s="1"/>
  <c r="X17" i="22"/>
  <c r="T79" i="22"/>
  <c r="Y79" i="22"/>
  <c r="X79" i="22"/>
  <c r="S18" i="22"/>
  <c r="S80" i="22"/>
  <c r="S81" i="22" s="1"/>
  <c r="X17" i="21"/>
  <c r="T17" i="21"/>
  <c r="Y17" i="21"/>
  <c r="I9" i="7" s="1"/>
  <c r="T82" i="21"/>
  <c r="Y82" i="21"/>
  <c r="X82" i="21"/>
  <c r="S83" i="21"/>
  <c r="T81" i="21"/>
  <c r="Y81" i="21"/>
  <c r="X81" i="21"/>
  <c r="S18" i="21"/>
  <c r="T81" i="20"/>
  <c r="Y81" i="20"/>
  <c r="X81" i="20"/>
  <c r="S82" i="20"/>
  <c r="Y14" i="20"/>
  <c r="X14" i="20"/>
  <c r="T14" i="20"/>
  <c r="S15" i="20"/>
  <c r="Y14" i="19"/>
  <c r="X14" i="19"/>
  <c r="T14" i="19"/>
  <c r="T79" i="19"/>
  <c r="Y79" i="19"/>
  <c r="X79" i="19"/>
  <c r="S80" i="19"/>
  <c r="S15" i="19"/>
  <c r="Y13" i="18"/>
  <c r="X13" i="18"/>
  <c r="T13" i="18"/>
  <c r="Y14" i="18"/>
  <c r="X14" i="18"/>
  <c r="T14" i="18"/>
  <c r="S15" i="18"/>
  <c r="X16" i="17"/>
  <c r="T16" i="17"/>
  <c r="Y16" i="17"/>
  <c r="Y78" i="16"/>
  <c r="H12" i="7" s="1"/>
  <c r="X78" i="16"/>
  <c r="T78" i="16"/>
  <c r="S79" i="16"/>
  <c r="S15" i="16"/>
  <c r="Y14" i="16"/>
  <c r="X14" i="16"/>
  <c r="T14" i="16"/>
  <c r="T80" i="15"/>
  <c r="Y80" i="15"/>
  <c r="F8" i="7" s="1"/>
  <c r="X80" i="15"/>
  <c r="S81" i="15"/>
  <c r="T79" i="15"/>
  <c r="Y79" i="15"/>
  <c r="X79" i="15"/>
  <c r="Y14" i="15"/>
  <c r="X14" i="15"/>
  <c r="T14" i="15"/>
  <c r="S15" i="15"/>
  <c r="S13" i="2"/>
  <c r="Y12" i="2"/>
  <c r="X12" i="2"/>
  <c r="T12" i="2"/>
  <c r="X78" i="2" l="1"/>
  <c r="Y78" i="2"/>
  <c r="S79" i="2"/>
  <c r="T79" i="2" s="1"/>
  <c r="Y78" i="17"/>
  <c r="J12" i="7" s="1"/>
  <c r="X78" i="17"/>
  <c r="T78" i="17"/>
  <c r="S79" i="17"/>
  <c r="S80" i="17" s="1"/>
  <c r="Y79" i="18"/>
  <c r="X79" i="18"/>
  <c r="T79" i="18"/>
  <c r="F11" i="7"/>
  <c r="Y77" i="17"/>
  <c r="X77" i="17"/>
  <c r="T77" i="17"/>
  <c r="S80" i="18"/>
  <c r="T81" i="22"/>
  <c r="X81" i="22"/>
  <c r="Y81" i="22"/>
  <c r="S82" i="22"/>
  <c r="S83" i="22" s="1"/>
  <c r="T18" i="22"/>
  <c r="Y18" i="22"/>
  <c r="L10" i="7" s="1"/>
  <c r="X18" i="22"/>
  <c r="T80" i="22"/>
  <c r="Y80" i="22"/>
  <c r="L14" i="7" s="1"/>
  <c r="X80" i="22"/>
  <c r="S19" i="22"/>
  <c r="S19" i="21"/>
  <c r="T83" i="21"/>
  <c r="Y83" i="21"/>
  <c r="X83" i="21"/>
  <c r="T18" i="21"/>
  <c r="Y18" i="21"/>
  <c r="I10" i="7" s="1"/>
  <c r="X18" i="21"/>
  <c r="S84" i="21"/>
  <c r="T82" i="20"/>
  <c r="Y82" i="20"/>
  <c r="G22" i="7" s="1"/>
  <c r="X82" i="20"/>
  <c r="Y15" i="20"/>
  <c r="X15" i="20"/>
  <c r="T15" i="20"/>
  <c r="S16" i="20"/>
  <c r="S83" i="20"/>
  <c r="S16" i="19"/>
  <c r="X80" i="19"/>
  <c r="T80" i="19"/>
  <c r="Y80" i="19"/>
  <c r="S81" i="19"/>
  <c r="Y15" i="19"/>
  <c r="X15" i="19"/>
  <c r="T15" i="19"/>
  <c r="Y15" i="18"/>
  <c r="T15" i="18"/>
  <c r="X15" i="18"/>
  <c r="S16" i="18"/>
  <c r="T17" i="17"/>
  <c r="Y17" i="17"/>
  <c r="X17" i="17"/>
  <c r="S18" i="17"/>
  <c r="Y15" i="16"/>
  <c r="T15" i="16"/>
  <c r="X15" i="16"/>
  <c r="S16" i="16"/>
  <c r="S17" i="16" s="1"/>
  <c r="S80" i="16"/>
  <c r="X79" i="16"/>
  <c r="T79" i="16"/>
  <c r="Y79" i="16"/>
  <c r="S16" i="15"/>
  <c r="T81" i="15"/>
  <c r="Y81" i="15"/>
  <c r="X81" i="15"/>
  <c r="S82" i="15"/>
  <c r="S83" i="15" s="1"/>
  <c r="Y15" i="15"/>
  <c r="F14" i="7" s="1"/>
  <c r="X15" i="15"/>
  <c r="T15" i="15"/>
  <c r="Y13" i="2"/>
  <c r="T13" i="2"/>
  <c r="X13" i="2"/>
  <c r="S14" i="2"/>
  <c r="S80" i="2" l="1"/>
  <c r="T80" i="2" s="1"/>
  <c r="X79" i="2"/>
  <c r="Y79" i="2"/>
  <c r="Y80" i="18"/>
  <c r="C14" i="7" s="1"/>
  <c r="X80" i="18"/>
  <c r="T80" i="18"/>
  <c r="S81" i="18"/>
  <c r="S82" i="18" s="1"/>
  <c r="T80" i="17"/>
  <c r="Y80" i="17"/>
  <c r="X80" i="17"/>
  <c r="X79" i="17"/>
  <c r="T79" i="17"/>
  <c r="Y79" i="17"/>
  <c r="S81" i="17"/>
  <c r="Y83" i="22"/>
  <c r="X83" i="22"/>
  <c r="T83" i="22"/>
  <c r="S84" i="22"/>
  <c r="T19" i="22"/>
  <c r="Y19" i="22"/>
  <c r="X19" i="22"/>
  <c r="S20" i="22"/>
  <c r="T82" i="22"/>
  <c r="Y82" i="22"/>
  <c r="L22" i="7" s="1"/>
  <c r="X82" i="22"/>
  <c r="T19" i="21"/>
  <c r="Y19" i="21"/>
  <c r="I8" i="7" s="1"/>
  <c r="X19" i="21"/>
  <c r="Y84" i="21"/>
  <c r="X84" i="21"/>
  <c r="T84" i="21"/>
  <c r="S85" i="21"/>
  <c r="S20" i="21"/>
  <c r="T83" i="20"/>
  <c r="Y83" i="20"/>
  <c r="G17" i="7" s="1"/>
  <c r="X83" i="20"/>
  <c r="S84" i="20"/>
  <c r="Y16" i="20"/>
  <c r="G7" i="7" s="1"/>
  <c r="T16" i="20"/>
  <c r="X16" i="20"/>
  <c r="S17" i="20"/>
  <c r="T81" i="19"/>
  <c r="Y81" i="19"/>
  <c r="X81" i="19"/>
  <c r="S82" i="19"/>
  <c r="T16" i="19"/>
  <c r="X16" i="19"/>
  <c r="Y16" i="19"/>
  <c r="E7" i="7" s="1"/>
  <c r="S17" i="19"/>
  <c r="Y16" i="18"/>
  <c r="C7" i="7" s="1"/>
  <c r="T16" i="18"/>
  <c r="X16" i="18"/>
  <c r="S17" i="18"/>
  <c r="T18" i="17"/>
  <c r="Y18" i="17"/>
  <c r="X18" i="17"/>
  <c r="S19" i="17"/>
  <c r="T17" i="16"/>
  <c r="Y17" i="16"/>
  <c r="X17" i="16"/>
  <c r="S18" i="16"/>
  <c r="X16" i="16"/>
  <c r="T16" i="16"/>
  <c r="Y16" i="16"/>
  <c r="Y80" i="16"/>
  <c r="T80" i="16"/>
  <c r="X80" i="16"/>
  <c r="S81" i="16"/>
  <c r="T83" i="15"/>
  <c r="X83" i="15"/>
  <c r="S84" i="15"/>
  <c r="X16" i="15"/>
  <c r="T16" i="15"/>
  <c r="Y16" i="15"/>
  <c r="F20" i="7" s="1"/>
  <c r="S17" i="15"/>
  <c r="T82" i="15"/>
  <c r="Y82" i="15"/>
  <c r="X82" i="15"/>
  <c r="Y14" i="2"/>
  <c r="T14" i="2"/>
  <c r="X14" i="2"/>
  <c r="S15" i="2"/>
  <c r="V27" i="7"/>
  <c r="O29" i="7"/>
  <c r="O30" i="7"/>
  <c r="N31" i="7"/>
  <c r="W32" i="7"/>
  <c r="V33" i="7"/>
  <c r="V35" i="7"/>
  <c r="U36" i="7"/>
  <c r="U35" i="7"/>
  <c r="U34" i="7"/>
  <c r="U33" i="7"/>
  <c r="U32" i="7"/>
  <c r="U31" i="7"/>
  <c r="U30" i="7"/>
  <c r="U29" i="7"/>
  <c r="U28" i="7"/>
  <c r="U27" i="7"/>
  <c r="B1" i="7"/>
  <c r="S81" i="2" l="1"/>
  <c r="X81" i="2" s="1"/>
  <c r="X80" i="2"/>
  <c r="Y80" i="2"/>
  <c r="S83" i="18"/>
  <c r="S84" i="18" s="1"/>
  <c r="Y82" i="18"/>
  <c r="C22" i="7" s="1"/>
  <c r="T82" i="18"/>
  <c r="X82" i="18"/>
  <c r="X81" i="17"/>
  <c r="S82" i="17"/>
  <c r="T81" i="17"/>
  <c r="Y81" i="17"/>
  <c r="T81" i="18"/>
  <c r="X81" i="18"/>
  <c r="Y81" i="18"/>
  <c r="Y84" i="22"/>
  <c r="L23" i="7" s="1"/>
  <c r="X84" i="22"/>
  <c r="T84" i="22"/>
  <c r="S85" i="22"/>
  <c r="Y20" i="22"/>
  <c r="L13" i="7" s="1"/>
  <c r="X20" i="22"/>
  <c r="T20" i="22"/>
  <c r="S21" i="22"/>
  <c r="Y20" i="21"/>
  <c r="I13" i="7" s="1"/>
  <c r="X20" i="21"/>
  <c r="T20" i="21"/>
  <c r="S21" i="21"/>
  <c r="Y85" i="21"/>
  <c r="I15" i="7" s="1"/>
  <c r="T85" i="21"/>
  <c r="X85" i="21"/>
  <c r="S86" i="21"/>
  <c r="T17" i="20"/>
  <c r="X17" i="20"/>
  <c r="Y17" i="20"/>
  <c r="G9" i="7" s="1"/>
  <c r="S18" i="20"/>
  <c r="Y84" i="20"/>
  <c r="G23" i="7" s="1"/>
  <c r="X84" i="20"/>
  <c r="T84" i="20"/>
  <c r="S85" i="20"/>
  <c r="T17" i="19"/>
  <c r="X17" i="19"/>
  <c r="Y17" i="19"/>
  <c r="E9" i="7" s="1"/>
  <c r="S18" i="19"/>
  <c r="T82" i="19"/>
  <c r="Y82" i="19"/>
  <c r="X82" i="19"/>
  <c r="S83" i="19"/>
  <c r="X17" i="18"/>
  <c r="T17" i="18"/>
  <c r="Y17" i="18"/>
  <c r="C9" i="7" s="1"/>
  <c r="S18" i="18"/>
  <c r="T19" i="17"/>
  <c r="Y19" i="17"/>
  <c r="X19" i="17"/>
  <c r="S20" i="17"/>
  <c r="T18" i="16"/>
  <c r="Y18" i="16"/>
  <c r="X18" i="16"/>
  <c r="S19" i="16"/>
  <c r="T81" i="16"/>
  <c r="Y81" i="16"/>
  <c r="X81" i="16"/>
  <c r="S82" i="16"/>
  <c r="Y84" i="15"/>
  <c r="F7" i="7" s="1"/>
  <c r="T84" i="15"/>
  <c r="X84" i="15"/>
  <c r="S85" i="15"/>
  <c r="T17" i="15"/>
  <c r="X17" i="15"/>
  <c r="Y17" i="15"/>
  <c r="F22" i="7" s="1"/>
  <c r="S18" i="15"/>
  <c r="S82" i="2"/>
  <c r="T15" i="2"/>
  <c r="X15" i="2"/>
  <c r="Y15" i="2"/>
  <c r="D7" i="7" s="1"/>
  <c r="S16" i="2"/>
  <c r="S17" i="2" s="1"/>
  <c r="N28" i="7"/>
  <c r="N27" i="7"/>
  <c r="N34" i="7"/>
  <c r="N29" i="7"/>
  <c r="W30" i="7"/>
  <c r="O33" i="7"/>
  <c r="O35" i="7"/>
  <c r="W31" i="7"/>
  <c r="O27" i="7"/>
  <c r="V30" i="7"/>
  <c r="V36" i="7"/>
  <c r="V28" i="7"/>
  <c r="V29" i="7"/>
  <c r="O34" i="7"/>
  <c r="W29" i="7"/>
  <c r="W35" i="7"/>
  <c r="W27" i="7"/>
  <c r="N30" i="7"/>
  <c r="V31" i="7"/>
  <c r="N35" i="7"/>
  <c r="O31" i="7"/>
  <c r="N32" i="7"/>
  <c r="W33" i="7"/>
  <c r="V34" i="7"/>
  <c r="O32" i="7"/>
  <c r="N33" i="7"/>
  <c r="W34" i="7"/>
  <c r="W28" i="7"/>
  <c r="W36" i="7"/>
  <c r="N36" i="7"/>
  <c r="O28" i="7"/>
  <c r="O36" i="7"/>
  <c r="V32" i="7"/>
  <c r="Y81" i="2" l="1"/>
  <c r="T81" i="2"/>
  <c r="S83" i="17"/>
  <c r="T82" i="17"/>
  <c r="Y82" i="17"/>
  <c r="X82" i="17"/>
  <c r="Y84" i="18"/>
  <c r="C23" i="7" s="1"/>
  <c r="X84" i="18"/>
  <c r="T84" i="18"/>
  <c r="S85" i="18"/>
  <c r="S86" i="18" s="1"/>
  <c r="Y83" i="18"/>
  <c r="C17" i="7" s="1"/>
  <c r="X83" i="18"/>
  <c r="T83" i="18"/>
  <c r="Y21" i="22"/>
  <c r="L12" i="7" s="1"/>
  <c r="T21" i="22"/>
  <c r="X21" i="22"/>
  <c r="S22" i="22"/>
  <c r="T85" i="22"/>
  <c r="Y85" i="22"/>
  <c r="L15" i="7" s="1"/>
  <c r="X85" i="22"/>
  <c r="S86" i="22"/>
  <c r="Y21" i="21"/>
  <c r="I12" i="7" s="1"/>
  <c r="X21" i="21"/>
  <c r="T21" i="21"/>
  <c r="S22" i="21"/>
  <c r="T86" i="21"/>
  <c r="Y86" i="21"/>
  <c r="I18" i="7" s="1"/>
  <c r="X86" i="21"/>
  <c r="S87" i="21"/>
  <c r="Y85" i="20"/>
  <c r="G15" i="7" s="1"/>
  <c r="T85" i="20"/>
  <c r="X85" i="20"/>
  <c r="S86" i="20"/>
  <c r="T18" i="20"/>
  <c r="Y18" i="20"/>
  <c r="G10" i="7" s="1"/>
  <c r="X18" i="20"/>
  <c r="S19" i="20"/>
  <c r="Y83" i="19"/>
  <c r="X83" i="19"/>
  <c r="T83" i="19"/>
  <c r="S84" i="19"/>
  <c r="T18" i="19"/>
  <c r="X18" i="19"/>
  <c r="Y18" i="19"/>
  <c r="E10" i="7" s="1"/>
  <c r="S19" i="19"/>
  <c r="T18" i="18"/>
  <c r="Y18" i="18"/>
  <c r="C10" i="7" s="1"/>
  <c r="X18" i="18"/>
  <c r="S19" i="18"/>
  <c r="Y20" i="17"/>
  <c r="X20" i="17"/>
  <c r="T20" i="17"/>
  <c r="S21" i="17"/>
  <c r="T82" i="16"/>
  <c r="Y82" i="16"/>
  <c r="X82" i="16"/>
  <c r="S83" i="16"/>
  <c r="T19" i="16"/>
  <c r="Y19" i="16"/>
  <c r="X19" i="16"/>
  <c r="S20" i="16"/>
  <c r="T18" i="15"/>
  <c r="Y18" i="15"/>
  <c r="X18" i="15"/>
  <c r="S19" i="15"/>
  <c r="T85" i="15"/>
  <c r="X85" i="15"/>
  <c r="S86" i="15"/>
  <c r="T82" i="2"/>
  <c r="S83" i="2"/>
  <c r="Y83" i="2" s="1"/>
  <c r="X82" i="2"/>
  <c r="Y82" i="2"/>
  <c r="X17" i="2"/>
  <c r="T17" i="2"/>
  <c r="Y17" i="2"/>
  <c r="S18" i="2"/>
  <c r="X18" i="2" s="1"/>
  <c r="T16" i="2"/>
  <c r="X16" i="2"/>
  <c r="Y16" i="2"/>
  <c r="F17" i="7" l="1"/>
  <c r="Y86" i="18"/>
  <c r="C18" i="7" s="1"/>
  <c r="T86" i="18"/>
  <c r="X86" i="18"/>
  <c r="S84" i="17"/>
  <c r="Y83" i="17"/>
  <c r="X83" i="17"/>
  <c r="T83" i="17"/>
  <c r="T85" i="18"/>
  <c r="Y85" i="18"/>
  <c r="C15" i="7" s="1"/>
  <c r="X85" i="18"/>
  <c r="S87" i="18"/>
  <c r="T22" i="22"/>
  <c r="Y22" i="22"/>
  <c r="L11" i="7" s="1"/>
  <c r="X22" i="22"/>
  <c r="S23" i="22"/>
  <c r="T86" i="22"/>
  <c r="Y86" i="22"/>
  <c r="L18" i="7" s="1"/>
  <c r="X86" i="22"/>
  <c r="S87" i="22"/>
  <c r="T22" i="21"/>
  <c r="Y22" i="21"/>
  <c r="I11" i="7" s="1"/>
  <c r="X22" i="21"/>
  <c r="S23" i="21"/>
  <c r="T87" i="21"/>
  <c r="Y87" i="21"/>
  <c r="X87" i="21"/>
  <c r="S88" i="21"/>
  <c r="T19" i="20"/>
  <c r="Y19" i="20"/>
  <c r="G8" i="7" s="1"/>
  <c r="X19" i="20"/>
  <c r="S20" i="20"/>
  <c r="Y86" i="20"/>
  <c r="G18" i="7" s="1"/>
  <c r="T86" i="20"/>
  <c r="X86" i="20"/>
  <c r="S87" i="20"/>
  <c r="Y84" i="19"/>
  <c r="E23" i="7" s="1"/>
  <c r="X84" i="19"/>
  <c r="T84" i="19"/>
  <c r="S85" i="19"/>
  <c r="T19" i="19"/>
  <c r="Y19" i="19"/>
  <c r="E8" i="7" s="1"/>
  <c r="X19" i="19"/>
  <c r="S20" i="19"/>
  <c r="T19" i="18"/>
  <c r="Y19" i="18"/>
  <c r="C8" i="7" s="1"/>
  <c r="X19" i="18"/>
  <c r="S20" i="18"/>
  <c r="Y21" i="17"/>
  <c r="X21" i="17"/>
  <c r="T21" i="17"/>
  <c r="S22" i="17"/>
  <c r="Y83" i="16"/>
  <c r="T83" i="16"/>
  <c r="X83" i="16"/>
  <c r="S84" i="16"/>
  <c r="T20" i="16"/>
  <c r="Y20" i="16"/>
  <c r="X20" i="16"/>
  <c r="S21" i="16"/>
  <c r="T86" i="15"/>
  <c r="Y86" i="15"/>
  <c r="X86" i="15"/>
  <c r="S87" i="15"/>
  <c r="T19" i="15"/>
  <c r="Y19" i="15"/>
  <c r="F23" i="7" s="1"/>
  <c r="X19" i="15"/>
  <c r="S20" i="15"/>
  <c r="X83" i="2"/>
  <c r="T83" i="2"/>
  <c r="S84" i="2"/>
  <c r="T18" i="2"/>
  <c r="S19" i="2"/>
  <c r="X19" i="2" s="1"/>
  <c r="Y18" i="2"/>
  <c r="T84" i="17" l="1"/>
  <c r="S85" i="17"/>
  <c r="Y84" i="17"/>
  <c r="X84" i="17"/>
  <c r="X87" i="18"/>
  <c r="S88" i="18"/>
  <c r="T87" i="18"/>
  <c r="Y87" i="18"/>
  <c r="T87" i="22"/>
  <c r="Y87" i="22"/>
  <c r="X87" i="22"/>
  <c r="S88" i="22"/>
  <c r="T23" i="22"/>
  <c r="Y23" i="22"/>
  <c r="X23" i="22"/>
  <c r="T88" i="21"/>
  <c r="Y88" i="21"/>
  <c r="X88" i="21"/>
  <c r="Y23" i="21"/>
  <c r="X23" i="21"/>
  <c r="T23" i="21"/>
  <c r="T87" i="20"/>
  <c r="Y87" i="20"/>
  <c r="X87" i="20"/>
  <c r="S88" i="20"/>
  <c r="Y20" i="20"/>
  <c r="G13" i="7" s="1"/>
  <c r="X20" i="20"/>
  <c r="T20" i="20"/>
  <c r="S21" i="20"/>
  <c r="Y85" i="19"/>
  <c r="E15" i="7" s="1"/>
  <c r="X85" i="19"/>
  <c r="T85" i="19"/>
  <c r="S86" i="19"/>
  <c r="Y20" i="19"/>
  <c r="E13" i="7" s="1"/>
  <c r="X20" i="19"/>
  <c r="T20" i="19"/>
  <c r="S21" i="19"/>
  <c r="Y20" i="18"/>
  <c r="C13" i="7" s="1"/>
  <c r="X20" i="18"/>
  <c r="T20" i="18"/>
  <c r="S21" i="18"/>
  <c r="Y22" i="17"/>
  <c r="T22" i="17"/>
  <c r="X22" i="17"/>
  <c r="S23" i="17"/>
  <c r="Y21" i="16"/>
  <c r="X21" i="16"/>
  <c r="T21" i="16"/>
  <c r="S22" i="16"/>
  <c r="Y84" i="16"/>
  <c r="X84" i="16"/>
  <c r="T84" i="16"/>
  <c r="S85" i="16"/>
  <c r="Y20" i="15"/>
  <c r="F15" i="7" s="1"/>
  <c r="X20" i="15"/>
  <c r="T20" i="15"/>
  <c r="S21" i="15"/>
  <c r="T87" i="15"/>
  <c r="Y87" i="15"/>
  <c r="X87" i="15"/>
  <c r="S88" i="15"/>
  <c r="T84" i="2"/>
  <c r="S85" i="2"/>
  <c r="X84" i="2"/>
  <c r="Y84" i="2"/>
  <c r="Y19" i="2"/>
  <c r="S20" i="2"/>
  <c r="S21" i="2" s="1"/>
  <c r="T21" i="2" s="1"/>
  <c r="T19" i="2"/>
  <c r="T88" i="18" l="1"/>
  <c r="Y88" i="18"/>
  <c r="X88" i="18"/>
  <c r="I23" i="7"/>
  <c r="I17" i="7"/>
  <c r="I22" i="7"/>
  <c r="I20" i="7"/>
  <c r="I16" i="7"/>
  <c r="I19" i="7"/>
  <c r="T85" i="17"/>
  <c r="Y85" i="17"/>
  <c r="X85" i="17"/>
  <c r="S86" i="17"/>
  <c r="T88" i="22"/>
  <c r="Y88" i="22"/>
  <c r="X88" i="22"/>
  <c r="T88" i="20"/>
  <c r="Y88" i="20"/>
  <c r="X88" i="20"/>
  <c r="Y21" i="20"/>
  <c r="G12" i="7" s="1"/>
  <c r="T21" i="20"/>
  <c r="X21" i="20"/>
  <c r="S22" i="20"/>
  <c r="Y21" i="19"/>
  <c r="E12" i="7" s="1"/>
  <c r="X21" i="19"/>
  <c r="T21" i="19"/>
  <c r="S22" i="19"/>
  <c r="T86" i="19"/>
  <c r="Y86" i="19"/>
  <c r="E18" i="7" s="1"/>
  <c r="X86" i="19"/>
  <c r="S87" i="19"/>
  <c r="Y21" i="18"/>
  <c r="C12" i="7" s="1"/>
  <c r="X21" i="18"/>
  <c r="T21" i="18"/>
  <c r="S22" i="18"/>
  <c r="T23" i="17"/>
  <c r="X23" i="17"/>
  <c r="Y23" i="17"/>
  <c r="Y85" i="16"/>
  <c r="X85" i="16"/>
  <c r="T85" i="16"/>
  <c r="S86" i="16"/>
  <c r="Y22" i="16"/>
  <c r="T22" i="16"/>
  <c r="X22" i="16"/>
  <c r="S23" i="16"/>
  <c r="T88" i="15"/>
  <c r="Y88" i="15"/>
  <c r="X88" i="15"/>
  <c r="Y21" i="15"/>
  <c r="F18" i="7" s="1"/>
  <c r="T21" i="15"/>
  <c r="X21" i="15"/>
  <c r="S22" i="15"/>
  <c r="T85" i="2"/>
  <c r="S86" i="2"/>
  <c r="X85" i="2"/>
  <c r="Y85" i="2"/>
  <c r="X20" i="2"/>
  <c r="X21" i="2"/>
  <c r="T20" i="2"/>
  <c r="Y20" i="2"/>
  <c r="S22" i="2"/>
  <c r="X22" i="2" s="1"/>
  <c r="Y21" i="2"/>
  <c r="G20" i="7" l="1"/>
  <c r="G19" i="7"/>
  <c r="Y86" i="17"/>
  <c r="S87" i="17"/>
  <c r="X86" i="17"/>
  <c r="T86" i="17"/>
  <c r="C20" i="7"/>
  <c r="C19" i="7"/>
  <c r="L20" i="7"/>
  <c r="L17" i="7"/>
  <c r="L19" i="7"/>
  <c r="L16" i="7"/>
  <c r="T22" i="20"/>
  <c r="Y22" i="20"/>
  <c r="G11" i="7" s="1"/>
  <c r="X22" i="20"/>
  <c r="S23" i="20"/>
  <c r="T87" i="19"/>
  <c r="Y87" i="19"/>
  <c r="X87" i="19"/>
  <c r="S88" i="19"/>
  <c r="T22" i="19"/>
  <c r="X22" i="19"/>
  <c r="Y22" i="19"/>
  <c r="E11" i="7" s="1"/>
  <c r="S23" i="19"/>
  <c r="X22" i="18"/>
  <c r="T22" i="18"/>
  <c r="Y22" i="18"/>
  <c r="C11" i="7" s="1"/>
  <c r="S23" i="18"/>
  <c r="X86" i="16"/>
  <c r="T86" i="16"/>
  <c r="Y86" i="16"/>
  <c r="S87" i="16"/>
  <c r="T23" i="16"/>
  <c r="Y23" i="16"/>
  <c r="X23" i="16"/>
  <c r="T22" i="15"/>
  <c r="X22" i="15"/>
  <c r="Y22" i="15"/>
  <c r="F19" i="7" s="1"/>
  <c r="S23" i="15"/>
  <c r="T86" i="2"/>
  <c r="S87" i="2"/>
  <c r="X86" i="2"/>
  <c r="Y86" i="2"/>
  <c r="T22" i="2"/>
  <c r="S23" i="2"/>
  <c r="T23" i="2" s="1"/>
  <c r="Y22" i="2"/>
  <c r="D20" i="7"/>
  <c r="Y87" i="17" l="1"/>
  <c r="T87" i="17"/>
  <c r="X87" i="17"/>
  <c r="S88" i="17"/>
  <c r="T23" i="20"/>
  <c r="X23" i="20"/>
  <c r="Y23" i="20"/>
  <c r="G16" i="7" s="1"/>
  <c r="X23" i="19"/>
  <c r="T23" i="19"/>
  <c r="Y23" i="19"/>
  <c r="T88" i="19"/>
  <c r="X88" i="19"/>
  <c r="Y88" i="19"/>
  <c r="Y23" i="18"/>
  <c r="C16" i="7" s="1"/>
  <c r="T23" i="18"/>
  <c r="X23" i="18"/>
  <c r="T87" i="16"/>
  <c r="Y87" i="16"/>
  <c r="X87" i="16"/>
  <c r="S88" i="16"/>
  <c r="T23" i="15"/>
  <c r="X23" i="15"/>
  <c r="Y23" i="15"/>
  <c r="F16" i="7" s="1"/>
  <c r="T87" i="2"/>
  <c r="S88" i="2"/>
  <c r="X87" i="2"/>
  <c r="Y87" i="2"/>
  <c r="D19" i="7" s="1"/>
  <c r="X23" i="2"/>
  <c r="Y23" i="2"/>
  <c r="D18" i="7"/>
  <c r="D11" i="7"/>
  <c r="D25" i="7"/>
  <c r="D22" i="7"/>
  <c r="D9" i="7"/>
  <c r="D26" i="7"/>
  <c r="D15" i="7"/>
  <c r="D8" i="7"/>
  <c r="D10" i="7"/>
  <c r="D21" i="7"/>
  <c r="D24" i="7"/>
  <c r="D23" i="7"/>
  <c r="D12" i="7"/>
  <c r="D13" i="7"/>
  <c r="D17" i="7" l="1"/>
  <c r="T88" i="17"/>
  <c r="Y88" i="17"/>
  <c r="X88" i="17"/>
  <c r="E14" i="7"/>
  <c r="E22" i="7"/>
  <c r="E17" i="7"/>
  <c r="E20" i="7"/>
  <c r="E19" i="7"/>
  <c r="E16" i="7"/>
  <c r="T88" i="16"/>
  <c r="Y88" i="16"/>
  <c r="X88" i="16"/>
  <c r="T88" i="2"/>
  <c r="X88" i="2"/>
  <c r="Y88" i="2"/>
  <c r="D16" i="7" s="1"/>
  <c r="D14" i="7"/>
  <c r="H16" i="7" l="1"/>
  <c r="H11" i="7"/>
  <c r="H14" i="7"/>
  <c r="H20" i="7"/>
  <c r="H22" i="7"/>
  <c r="H17" i="7"/>
  <c r="H23" i="7"/>
  <c r="H15" i="7"/>
  <c r="H18" i="7"/>
  <c r="H19" i="7"/>
  <c r="J13" i="7"/>
  <c r="P13" i="7" s="1"/>
  <c r="J8" i="7"/>
  <c r="J11" i="7"/>
  <c r="J14" i="7"/>
  <c r="J20" i="7"/>
  <c r="J22" i="7"/>
  <c r="J17" i="7"/>
  <c r="J23" i="7"/>
  <c r="J15" i="7"/>
  <c r="J18" i="7"/>
  <c r="J19" i="7"/>
  <c r="J16" i="7"/>
  <c r="P24" i="7"/>
  <c r="P26" i="7"/>
  <c r="P25" i="7"/>
  <c r="P21" i="7"/>
  <c r="P12" i="7"/>
  <c r="P22" i="7" l="1"/>
  <c r="O22" i="7" s="1"/>
  <c r="N25" i="7"/>
  <c r="O13" i="7"/>
  <c r="O21" i="7"/>
  <c r="N26" i="7"/>
  <c r="O24" i="7"/>
  <c r="P10" i="7"/>
  <c r="O12" i="7"/>
  <c r="N13" i="7"/>
  <c r="N21" i="7"/>
  <c r="N24" i="7"/>
  <c r="O25" i="7"/>
  <c r="O26" i="7"/>
  <c r="N22" i="7" l="1"/>
  <c r="N12" i="7"/>
  <c r="P9" i="7" l="1"/>
  <c r="P23" i="7"/>
  <c r="N23" i="7" l="1"/>
  <c r="O23" i="7"/>
  <c r="O9" i="7"/>
  <c r="P8" i="7"/>
  <c r="P7" i="7" l="1"/>
  <c r="N9" i="7"/>
  <c r="N8" i="7"/>
  <c r="P11" i="7" l="1"/>
  <c r="O8" i="7"/>
  <c r="P17" i="7"/>
  <c r="P18" i="7" l="1"/>
  <c r="N17" i="7"/>
  <c r="O17" i="7"/>
  <c r="P19" i="7"/>
  <c r="P16" i="7"/>
  <c r="O18" i="7" l="1"/>
  <c r="N18" i="7"/>
  <c r="N19" i="7"/>
  <c r="O19" i="7"/>
  <c r="P14" i="7"/>
  <c r="N16" i="7"/>
  <c r="P15" i="7" l="1"/>
  <c r="P20" i="7"/>
  <c r="N14" i="7"/>
  <c r="O14" i="7"/>
  <c r="O16" i="7"/>
  <c r="N11" i="7"/>
  <c r="O11" i="7"/>
  <c r="O10" i="7"/>
  <c r="O15" i="7" l="1"/>
  <c r="O20" i="7"/>
  <c r="N20" i="7"/>
  <c r="N15" i="7"/>
  <c r="N10" i="7"/>
  <c r="N7" i="7"/>
  <c r="O7" i="7"/>
  <c r="Q20" i="7" l="1"/>
  <c r="W20" i="7" s="1"/>
  <c r="Q25" i="7"/>
  <c r="W25" i="7" s="1"/>
  <c r="Q24" i="7"/>
  <c r="V24" i="7" s="1"/>
  <c r="Q13" i="7"/>
  <c r="W13" i="7" s="1"/>
  <c r="Q22" i="7"/>
  <c r="W22" i="7" s="1"/>
  <c r="Q21" i="7"/>
  <c r="V21" i="7" s="1"/>
  <c r="Q12" i="7"/>
  <c r="W12" i="7" s="1"/>
  <c r="Q26" i="7"/>
  <c r="V26" i="7" s="1"/>
  <c r="Q10" i="7"/>
  <c r="V10" i="7" s="1"/>
  <c r="Q23" i="7"/>
  <c r="V23" i="7" s="1"/>
  <c r="Q9" i="7"/>
  <c r="W9" i="7" s="1"/>
  <c r="Q8" i="7"/>
  <c r="V8" i="7" s="1"/>
  <c r="Q7" i="7"/>
  <c r="V7" i="7" s="1"/>
  <c r="Q17" i="7"/>
  <c r="W17" i="7" s="1"/>
  <c r="Q11" i="7"/>
  <c r="V11" i="7" s="1"/>
  <c r="Q16" i="7"/>
  <c r="W16" i="7" s="1"/>
  <c r="Q19" i="7"/>
  <c r="W19" i="7" s="1"/>
  <c r="Q18" i="7"/>
  <c r="W18" i="7" s="1"/>
  <c r="Q14" i="7"/>
  <c r="W14" i="7" s="1"/>
  <c r="Q15" i="7"/>
  <c r="V15" i="7" s="1"/>
  <c r="V20" i="7" l="1"/>
  <c r="V22" i="7"/>
  <c r="W24" i="7"/>
  <c r="V25" i="7"/>
  <c r="W8" i="7"/>
  <c r="W21" i="7"/>
  <c r="V17" i="7"/>
  <c r="W23" i="7"/>
  <c r="V18" i="7"/>
  <c r="W15" i="7"/>
  <c r="V9" i="7"/>
  <c r="V14" i="7"/>
  <c r="W7" i="7"/>
  <c r="V13" i="7"/>
  <c r="V12" i="7"/>
  <c r="W11" i="7"/>
  <c r="W10" i="7"/>
  <c r="V19" i="7"/>
  <c r="V16" i="7"/>
  <c r="W26" i="7"/>
  <c r="T26" i="7" l="1"/>
  <c r="U26" i="7" s="1"/>
  <c r="T11" i="7"/>
  <c r="U11" i="7" s="1"/>
  <c r="T24" i="7"/>
  <c r="U24" i="7" s="1"/>
  <c r="T21" i="7"/>
  <c r="U21" i="7" s="1"/>
  <c r="T8" i="7"/>
  <c r="U8" i="7" s="1"/>
  <c r="T22" i="7"/>
  <c r="U22" i="7" s="1"/>
  <c r="T18" i="7"/>
  <c r="U18" i="7" s="1"/>
  <c r="T7" i="7"/>
  <c r="U7" i="7" s="1"/>
  <c r="T23" i="7"/>
  <c r="U23" i="7" s="1"/>
  <c r="T20" i="7"/>
  <c r="U20" i="7" s="1"/>
  <c r="T10" i="7"/>
  <c r="U10" i="7" s="1"/>
  <c r="T9" i="7"/>
  <c r="U9" i="7" s="1"/>
  <c r="T15" i="7"/>
  <c r="U15" i="7" s="1"/>
  <c r="T12" i="7"/>
  <c r="U12" i="7" s="1"/>
  <c r="T25" i="7"/>
  <c r="U25" i="7" s="1"/>
  <c r="T13" i="7"/>
  <c r="U13" i="7" s="1"/>
  <c r="T16" i="7"/>
  <c r="U16" i="7" s="1"/>
  <c r="T17" i="7"/>
  <c r="U17" i="7" s="1"/>
  <c r="T14" i="7"/>
  <c r="U14" i="7" s="1"/>
  <c r="T19" i="7"/>
  <c r="U19" i="7" s="1"/>
</calcChain>
</file>

<file path=xl/sharedStrings.xml><?xml version="1.0" encoding="utf-8"?>
<sst xmlns="http://schemas.openxmlformats.org/spreadsheetml/2006/main" count="753" uniqueCount="205">
  <si>
    <t>ESCOLA</t>
  </si>
  <si>
    <t>PONTUAÇÃO</t>
  </si>
  <si>
    <t>TOTAL</t>
  </si>
  <si>
    <t>CLASSIFICAÇÃO</t>
  </si>
  <si>
    <t>S É R I E    P R A T A</t>
  </si>
  <si>
    <t>MASC</t>
  </si>
  <si>
    <t>FEM</t>
  </si>
  <si>
    <t>SUB-11</t>
  </si>
  <si>
    <t>SUB-13</t>
  </si>
  <si>
    <t>SUB-15</t>
  </si>
  <si>
    <t>SUB-17</t>
  </si>
  <si>
    <t>SUB 11 FEMININO</t>
  </si>
  <si>
    <t>PONTUAÇÃO ESCOLA:</t>
  </si>
  <si>
    <t>SIM</t>
  </si>
  <si>
    <t>NOMES</t>
  </si>
  <si>
    <t>FILIAL / TURMA</t>
  </si>
  <si>
    <t>PONTUAÇÃO ALUNO</t>
  </si>
  <si>
    <t>PONTUAÇÃO ESCOLA</t>
  </si>
  <si>
    <t>ESCOLA 20</t>
  </si>
  <si>
    <t>ESCOLA 19</t>
  </si>
  <si>
    <t>ESCOLA 18</t>
  </si>
  <si>
    <t>ESCOLA 17</t>
  </si>
  <si>
    <t>S É R I E   P R A T A</t>
  </si>
  <si>
    <t xml:space="preserve">S É R I E   O U R O </t>
  </si>
  <si>
    <t>SUB 11 MASCULINO</t>
  </si>
  <si>
    <t>ESCOLAS PARTICIPANTES</t>
  </si>
  <si>
    <t>ALUNOS PARTICIPANTES</t>
  </si>
  <si>
    <t>NÃO</t>
  </si>
  <si>
    <t>SUB 13 FEMININO</t>
  </si>
  <si>
    <t>SUB 13 MASCULINO</t>
  </si>
  <si>
    <t>SUB 15 FEMININO</t>
  </si>
  <si>
    <t>SUB 15 MASCULINO</t>
  </si>
  <si>
    <t>SUB 17 FEMININO</t>
  </si>
  <si>
    <t>SUB 17 MASCULINO</t>
  </si>
  <si>
    <t>CLASSIFICAÇÃO GERAL</t>
  </si>
  <si>
    <t>NOME</t>
  </si>
  <si>
    <t>Q</t>
  </si>
  <si>
    <t>MASC FED</t>
  </si>
  <si>
    <t>SUB 17 MASCULINO
(FEDERADOS)</t>
  </si>
  <si>
    <t>LICEU JARDIM</t>
  </si>
  <si>
    <t>LUIZA/LUIZA/LAURA/MARIANA</t>
  </si>
  <si>
    <t>JULIA/STELLA/CECILIA/JULIA/ALICIA</t>
  </si>
  <si>
    <t>MARINA/MARIA/JULIA/JULIA</t>
  </si>
  <si>
    <t>ALICE/ISABELA/ALICE/GABRIELA/MANUELA</t>
  </si>
  <si>
    <t>SUB 12 FEMININO</t>
  </si>
  <si>
    <t>LORENA/GIOVANA/BEATRIZ/RAFAELA</t>
  </si>
  <si>
    <t>SUB 14 FEMININO</t>
  </si>
  <si>
    <t>ERINA/ALICE/JULIA/LUIZA/LUIZA</t>
  </si>
  <si>
    <t>ALICE/CLARA/RUTH/BEATRIZ</t>
  </si>
  <si>
    <t>NATALIA/ISABELLE/MANUELA/GABRIELA</t>
  </si>
  <si>
    <t>SUB 18 FEMININO</t>
  </si>
  <si>
    <t>GIOVANNA/LUIZA</t>
  </si>
  <si>
    <t>SUB 12 MASCULINO</t>
  </si>
  <si>
    <t>SUB 14 MASCULINO</t>
  </si>
  <si>
    <t>SUB 18 MASCULINO</t>
  </si>
  <si>
    <t>PEDRO/DAVI/LEONARDO/MIGUEL</t>
  </si>
  <si>
    <t>GIOVANI/MARCOS/GUILHERME/ATHUR</t>
  </si>
  <si>
    <t>LORENZO/LUIGI/LUCAS/HENRIQUE</t>
  </si>
  <si>
    <t>THOR/RAFAEL/LUCAS</t>
  </si>
  <si>
    <t>ARBOS - SCS</t>
  </si>
  <si>
    <t>RAFAELA/LETICIA/ISABELLE/ESTELA</t>
  </si>
  <si>
    <t>MANUELA/YASMIN/GIOVANA/SOPHIA</t>
  </si>
  <si>
    <t>MUNIR/MIGUEL/ENZO/PEDRO</t>
  </si>
  <si>
    <t>SOCRATES/BERNARDO/BERNARDO/LUCAS</t>
  </si>
  <si>
    <t>GABRIEL/LORENZO/AMIR/ISAC</t>
  </si>
  <si>
    <t>BEATRIZ/GIOVANA/JULIA/LAURA</t>
  </si>
  <si>
    <t>HELENA/MARIA/LAIS/LETICIA</t>
  </si>
  <si>
    <t>ENRICO/HENRIQUE/LUCAS/MURILO</t>
  </si>
  <si>
    <t>VINICIUS/GUSTAVO/GABRIEL/HEITOR</t>
  </si>
  <si>
    <t>SUB 16 FEMININO</t>
  </si>
  <si>
    <t>SUB 16 MASCULINO</t>
  </si>
  <si>
    <t>GABRIELE/GIULIA</t>
  </si>
  <si>
    <t>GABRIELA</t>
  </si>
  <si>
    <t>GUILHERME/VITOR</t>
  </si>
  <si>
    <t>LORENZO/GUILHERME</t>
  </si>
  <si>
    <t>FERNANDA/FERNADA</t>
  </si>
  <si>
    <t>RAFAELLA/MARIANA</t>
  </si>
  <si>
    <t>LUMA/VITORIA</t>
  </si>
  <si>
    <t>CAUE</t>
  </si>
  <si>
    <t>DAVID/EDUARDO</t>
  </si>
  <si>
    <t>LUCAS/LUCAS</t>
  </si>
  <si>
    <t>MURILO/LUIGI</t>
  </si>
  <si>
    <t>GIOVANA/LUIZA</t>
  </si>
  <si>
    <t>SUB 16 FEM. FED</t>
  </si>
  <si>
    <t>ELOA/NICOLLY</t>
  </si>
  <si>
    <t>SUB 18 FEM. FED</t>
  </si>
  <si>
    <t>CARITAS - SP</t>
  </si>
  <si>
    <t>FREDERICO/JOÃO</t>
  </si>
  <si>
    <t>CAUA/GUSTAVO</t>
  </si>
  <si>
    <t>LEONARDO/LUCCA/MATHEUS/NICOLAS</t>
  </si>
  <si>
    <t>ATENEU - SCS</t>
  </si>
  <si>
    <t>GUSTAVO/PEDRO</t>
  </si>
  <si>
    <t>ARBOS - S.A</t>
  </si>
  <si>
    <t>CLARA/ISABELA/ISABELA/MELISSA</t>
  </si>
  <si>
    <t>BENICIO/FELIPE/GUILHERME/MATHEUS/RAFAEL</t>
  </si>
  <si>
    <t>CAMILA/CATHARINA/ELLEN/MANUELA/REBECA</t>
  </si>
  <si>
    <t>ALAN/BERNARDO/JOÃO/LORENZO</t>
  </si>
  <si>
    <t>MARIA/MELISSA/NICLOY</t>
  </si>
  <si>
    <t>EDUARDO/MATHEUS</t>
  </si>
  <si>
    <t>ANA/NATHALIE</t>
  </si>
  <si>
    <t>ANTONIO/VINICIUS</t>
  </si>
  <si>
    <t>ALICE/CAMILA/ISABELA/LORENA</t>
  </si>
  <si>
    <t>FERNANDO/FERNANDO/LUCCA/LUIGI/RAPHAEL</t>
  </si>
  <si>
    <t>DAVI/GUILHERME</t>
  </si>
  <si>
    <t>STAGIUM - DIADEMA</t>
  </si>
  <si>
    <t>ANA/JULIA</t>
  </si>
  <si>
    <t>BRIAN/NICOLAS</t>
  </si>
  <si>
    <t>SÃO JOSE - S.A</t>
  </si>
  <si>
    <t>MANUELA/MARIA/MARINA/MARINA</t>
  </si>
  <si>
    <t>VILLARE - SCS</t>
  </si>
  <si>
    <t>GIOVANNA/LORENA/MARCELA/RAFAELA/VITORIA</t>
  </si>
  <si>
    <t>CAIO/JULIANO/MATEHUS/MATHEUS/PEDRO</t>
  </si>
  <si>
    <t>GIOVANA/MANUELA/JULIA/MARTINA/NICOLE</t>
  </si>
  <si>
    <t>JULIA/VITORIA</t>
  </si>
  <si>
    <t>FLORA/LARISSA</t>
  </si>
  <si>
    <t>BRUNA/GUILHERMINA/ISABELA/MANUELA</t>
  </si>
  <si>
    <t>JULIA/MANUELLA/MARCELA/MARIA</t>
  </si>
  <si>
    <t>IEBURIX SBC</t>
  </si>
  <si>
    <t>CECILIA/GIOVANA/MANUELA/REBECA</t>
  </si>
  <si>
    <t>GUILHERME/HISHAM/LUCCA/MATHEUS/MATHEUS/RAFAEL</t>
  </si>
  <si>
    <t>AMANDA/LUIZA/MICHAELA/YASMIN</t>
  </si>
  <si>
    <t>FILIPI/RAFAEL</t>
  </si>
  <si>
    <t>GABRIEL/BRENO</t>
  </si>
  <si>
    <t>ARBOS - SBC</t>
  </si>
  <si>
    <t>LAURA/LIVIA/MANUELA/MAYSA</t>
  </si>
  <si>
    <t>LORENA/MARIA/LETICIA/LORENA</t>
  </si>
  <si>
    <t>PEN LIFE - SBC</t>
  </si>
  <si>
    <t>VILLA LOBOS - SBC</t>
  </si>
  <si>
    <t>CCDA - DIAD</t>
  </si>
  <si>
    <t>AMANDA/MARCELA/MANUELA/SOFIA</t>
  </si>
  <si>
    <t>CLARA/GIOVANNA/MELISSA/MARIA</t>
  </si>
  <si>
    <t>VALENTINA/VALENTINA/ESTELA/ANA</t>
  </si>
  <si>
    <t>ISABELA/BIANCA/GIOVANNA/EDUARDA</t>
  </si>
  <si>
    <t>JULIA/LETICIA</t>
  </si>
  <si>
    <t>LETICIA/RAFAELA/VALENTINA</t>
  </si>
  <si>
    <t>CASSIO/MIGUEL/TIAGO/VINICIUS</t>
  </si>
  <si>
    <t>MARCOS/KENZO</t>
  </si>
  <si>
    <t>SUB 16 MASC. FED</t>
  </si>
  <si>
    <t>HENRIQUE/ENZO</t>
  </si>
  <si>
    <t>LUIZ/VICTOR</t>
  </si>
  <si>
    <t>GUSTAVO/RAFAEL</t>
  </si>
  <si>
    <t>FLAVIO/LUCAS</t>
  </si>
  <si>
    <t>GABRIEL/LEANDRO</t>
  </si>
  <si>
    <t>PAOLA/MARCELA/SANCIA/BIANCA/BRUNA/MELISSA/GABRIELA</t>
  </si>
  <si>
    <t>MARINA/JULIA/LARISSA/SOPHIA/HELENA</t>
  </si>
  <si>
    <t>MURILO/KHALIL/PEDRO/LUCAS</t>
  </si>
  <si>
    <t>RENAN/ENZO/PEDRO/GIOVANI</t>
  </si>
  <si>
    <t>ARTUR/GUILHERME</t>
  </si>
  <si>
    <t>TIAGO/GUSTAVO</t>
  </si>
  <si>
    <t>SABRINA/ANA/YASMIN/JULIA/FERNANDA</t>
  </si>
  <si>
    <t>ISABELA/DANIELA/SARAH/HELOISA</t>
  </si>
  <si>
    <t>ANNA/JOANA/AISHA/EDUARDA</t>
  </si>
  <si>
    <t>IGOR/GUSTAVO/ARTHUR/KAUÃ</t>
  </si>
  <si>
    <t>FELIPE/GABRIEL/PEDRO/RAFAEL</t>
  </si>
  <si>
    <t>DAVI/ENZO/DAVI/NOAH</t>
  </si>
  <si>
    <t>BIANCA/MARIANA/ELOISA/MANUELLA</t>
  </si>
  <si>
    <t>THAIS/ISIS/MARIA/MARIA</t>
  </si>
  <si>
    <t>LUCCA/KAWAN/PIETRO/DIEGO</t>
  </si>
  <si>
    <t>ALEJANDRO/MATEUS/JOAO</t>
  </si>
  <si>
    <t>GIOVANNA/JULIANA</t>
  </si>
  <si>
    <t>JULIA/ALICIA</t>
  </si>
  <si>
    <t>FELIPE/ANDRE</t>
  </si>
  <si>
    <t>VICTOR/FELIPE</t>
  </si>
  <si>
    <t>SAMIR/PEDRO</t>
  </si>
  <si>
    <t>RAFAELA/AMANDA</t>
  </si>
  <si>
    <t>PETROPOLIS - SBC</t>
  </si>
  <si>
    <t>ANTONELLA/GABRIELA/MARCELA/MARIA/VALENTINA/YASMIN</t>
  </si>
  <si>
    <t>CAIO/ENRICO/NICOLAS/MURILO</t>
  </si>
  <si>
    <t>ISABELA/MARIA</t>
  </si>
  <si>
    <t>FERNANDO/JOÃO</t>
  </si>
  <si>
    <t>VITOR/GUILHERME</t>
  </si>
  <si>
    <t>IL SOLE - S.A</t>
  </si>
  <si>
    <t>SANTER - S.A</t>
  </si>
  <si>
    <t>MARIA/LUARA/SOFIA/PAOLA</t>
  </si>
  <si>
    <t>JOAQUIM/BUSTAMANTE/RAFAEL/GUILHERME</t>
  </si>
  <si>
    <t>SUB 14 MASC. FED</t>
  </si>
  <si>
    <t>RAFAEL/KELVIN</t>
  </si>
  <si>
    <t>FEM FED</t>
  </si>
  <si>
    <t>MANUELA/FERNANDA</t>
  </si>
  <si>
    <t>LUMA/RAFAELA/MARIANA</t>
  </si>
  <si>
    <t>ELOY/ENZO</t>
  </si>
  <si>
    <t>LUCAS/LUIGI</t>
  </si>
  <si>
    <t>LUACS/DAVID</t>
  </si>
  <si>
    <t>CAIO/ENRICO/HENRIQUE/JOÃO</t>
  </si>
  <si>
    <t>LUCAS/LUCAS/RAFAEL/JOAQUIM/JOÃO</t>
  </si>
  <si>
    <t>ARTHUR/ENRICO/JOAO/MATEUS</t>
  </si>
  <si>
    <t>MARIA/LUARA/SOPHIA/PAULA</t>
  </si>
  <si>
    <t>MANUELA/CLARA/MARCELA/MARINA</t>
  </si>
  <si>
    <t>LUIZA/LETICIA/ISABELA/JULIA/REBECA</t>
  </si>
  <si>
    <t>ISABELA/MIRELA/EDUARDA</t>
  </si>
  <si>
    <t>BIANCA/MARIANA/ELOISA</t>
  </si>
  <si>
    <t>ALICE/RUTH/BEATRIZ/LORENA</t>
  </si>
  <si>
    <t>SANCIA/BIANCA/BRUNA/GABRIELA</t>
  </si>
  <si>
    <t>CLARA/GIOVANA/BEATRIZ/RAFAEFLA</t>
  </si>
  <si>
    <t>SOFIA/GIOVANA/JULIA/LAURA</t>
  </si>
  <si>
    <t>ALICE/JULIA/LUIZA/LUIZA</t>
  </si>
  <si>
    <t>RAFAELA/ISABELE/MANUELA/YASMIN/GIOVANA/SOPHIA</t>
  </si>
  <si>
    <t>CASSIO/MIGUEL/VINICIUS</t>
  </si>
  <si>
    <t>DAVI/GUSTAVO/ARTUR/KAUA</t>
  </si>
  <si>
    <t>LUCCA/LUIGI/RAFAEL/FERNANDO/FERNANDO</t>
  </si>
  <si>
    <t>GABRIEL/GAEL/AMIR/GABRIEL</t>
  </si>
  <si>
    <t>ENZO/DAVI/NOAH</t>
  </si>
  <si>
    <t>GIOVANA/JULIANA/JULIA</t>
  </si>
  <si>
    <t>MANUELA/RAFAELA</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</si>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</sst>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b/>
      <sz val="11"/>
      <color theme="1"/>
      <name val="Calibri"/>
      <family val="2"/>
      <scheme val="minor"/>
    </font>
    <font>
      <sz val="8"/>
      <name val="Calibri"/>
      <family val="2"/>
      <scheme val="minor"/>
    </font>
    <font>
      <sz val="11"/>
      <color theme="1"/>
      <name val="Century Gothic"/>
      <family val="2"/>
    </font>
    <font>
      <b/>
      <sz val="11"/>
      <color theme="1"/>
      <name val="Century Gothic"/>
      <family val="2"/>
    </font>
    <font>
      <sz val="10"/>
      <color theme="1"/>
      <name val="Century Gothic"/>
      <family val="2"/>
    </font>
    <font>
      <b/>
      <sz val="10"/>
      <color theme="1"/>
      <name val="Century Gothic"/>
      <family val="2"/>
    </font>
    <font>
      <b/>
      <sz val="12"/>
      <color theme="0"/>
      <name val="Century Gothic"/>
      <family val="2"/>
    </font>
    <font>
      <b/>
      <sz val="11"/>
      <color rgb="FFFF0066"/>
      <name val="Century Gothic"/>
      <family val="2"/>
    </font>
    <font>
      <b/>
      <sz val="12"/>
      <color theme="1"/>
      <name val="Century Gothic"/>
      <family val="2"/>
    </font>
    <font>
      <b/>
      <sz val="11"/>
      <color theme="0"/>
      <name val="Century Gothic"/>
      <family val="2"/>
    </font>
    <font>
      <sz val="11"/>
      <color theme="0"/>
      <name val="Century Gothic"/>
      <family val="2"/>
    </font>
    <font>
      <sz val="11"/>
      <name val="Century Gothic"/>
      <family val="2"/>
    </font>
    <font>
      <sz val="10"/>
      <color theme="0"/>
      <name val="Century Gothic"/>
      <family val="2"/>
    </font>
    <font>
      <b/>
      <sz val="11"/>
      <name val="Century Gothic"/>
      <family val="2"/>
    </font>
    <font>
      <b/>
      <sz val="9"/>
      <color theme="0"/>
      <name val="Century Gothic"/>
      <family val="2"/>
    </font>
    <font>
      <b/>
      <sz val="11"/>
      <color rgb="FFFFCCFF"/>
      <name val="Calibri"/>
      <family val="2"/>
      <scheme val="minor"/>
    </font>
    <font>
      <b/>
      <sz val="11"/>
      <color rgb="FFC1C1FF"/>
      <name val="Calibri"/>
      <family val="2"/>
      <scheme val="minor"/>
    </font>
    <font>
      <sz val="11"/>
      <color rgb="FFFFCCFF"/>
      <name val="Century Gothic"/>
      <family val="2"/>
    </font>
    <font>
      <b/>
      <sz val="11"/>
      <color rgb="FFFFCCFF"/>
      <name val="Century Gothic"/>
      <family val="2"/>
    </font>
    <font>
      <sz val="11"/>
      <color theme="0" tint="-0.499984740745262"/>
      <name val="Century Gothic"/>
      <family val="2"/>
    </font>
    <font>
      <b/>
      <sz val="10"/>
      <color theme="0" tint="-0.499984740745262"/>
      <name val="Century Gothic"/>
      <family val="2"/>
    </font>
    <font>
      <b/>
      <sz val="11"/>
      <color theme="0" tint="-0.499984740745262"/>
      <name val="Calibri"/>
      <family val="2"/>
      <scheme val="minor"/>
    </font>
    <font>
      <b/>
      <sz val="11"/>
      <color theme="0" tint="-0.499984740745262"/>
      <name val="Century Gothic"/>
      <family val="2"/>
    </font>
    <font>
      <sz val="11"/>
      <color rgb="FFC1C1FF"/>
      <name val="Century Gothic"/>
      <family val="2"/>
    </font>
    <font>
      <sz val="14"/>
      <color theme="1"/>
      <name val="Calibri"/>
      <family val="2"/>
      <scheme val="minor"/>
    </font>
    <font>
      <sz val="11"/>
      <color theme="1"/>
      <name val="Arial"/>
      <family val="2"/>
    </font>
    <font>
      <sz val="11"/>
      <color rgb="FF000000"/>
      <name val="Arial"/>
      <family val="2"/>
    </font>
    <font>
      <sz val="10"/>
      <color theme="1"/>
      <name val="Tahoma"/>
      <family val="2"/>
    </font>
    <font>
      <sz val="10"/>
      <color theme="1"/>
      <name val="Arial"/>
      <family val="2"/>
    </font>
    <font>
      <sz val="8"/>
      <color rgb="FF000000"/>
      <name val="Tahoma"/>
      <family val="2"/>
    </font>
    <font>
      <sz val="8"/>
      <color theme="1"/>
      <name val="Tahoma"/>
      <family val="2"/>
    </font>
    <font>
      <sz val="8"/>
      <name val="Tahoma"/>
      <family val="2"/>
    </font>
  </fonts>
  <fills count="21">
    <fill>
      <patternFill patternType="none"/>
    </fill>
    <fill>
      <patternFill patternType="gray125"/>
    </fill>
    <fill>
      <gradientFill degree="270">
        <stop position="0">
          <color theme="0"/>
        </stop>
        <stop position="1">
          <color theme="4" tint="0.40000610370189521"/>
        </stop>
      </gradientFill>
    </fill>
    <fill>
      <patternFill patternType="solid">
        <fgColor rgb="FFFF0066"/>
        <bgColor indexed="64"/>
      </patternFill>
    </fill>
    <fill>
      <patternFill patternType="solid">
        <fgColor rgb="FFFFCCFF"/>
        <bgColor indexed="64"/>
      </patternFill>
    </fill>
    <fill>
      <patternFill patternType="solid">
        <fgColor theme="7" tint="0.59999389629810485"/>
        <bgColor indexed="64"/>
      </patternFill>
    </fill>
    <fill>
      <patternFill patternType="solid">
        <fgColor rgb="FFFF9FFF"/>
        <bgColor indexed="64"/>
      </patternFill>
    </fill>
    <fill>
      <patternFill patternType="solid">
        <fgColor theme="0" tint="-0.34998626667073579"/>
        <bgColor indexed="64"/>
      </patternFill>
    </fill>
    <fill>
      <patternFill patternType="solid">
        <fgColor rgb="FFFFB219"/>
        <bgColor indexed="64"/>
      </patternFill>
    </fill>
    <fill>
      <patternFill patternType="solid">
        <fgColor rgb="FFFFDC97"/>
        <bgColor indexed="64"/>
      </patternFill>
    </fill>
    <fill>
      <patternFill patternType="solid">
        <fgColor theme="4"/>
        <bgColor indexed="64"/>
      </patternFill>
    </fill>
    <fill>
      <patternFill patternType="solid">
        <fgColor rgb="FFC1C1FF"/>
        <bgColor indexed="64"/>
      </patternFill>
    </fill>
    <fill>
      <patternFill patternType="solid">
        <fgColor rgb="FF9797FF"/>
        <bgColor indexed="64"/>
      </patternFill>
    </fill>
    <fill>
      <patternFill patternType="solid">
        <fgColor theme="4" tint="-0.249977111117893"/>
        <bgColor indexed="64"/>
      </patternFill>
    </fill>
    <fill>
      <patternFill patternType="solid">
        <fgColor theme="2" tint="-9.9978637043366805E-2"/>
        <bgColor indexed="64"/>
      </patternFill>
    </fill>
    <fill>
      <patternFill patternType="solid">
        <fgColor rgb="FFFFD347"/>
        <bgColor indexed="64"/>
      </patternFill>
    </fill>
    <fill>
      <patternFill patternType="solid">
        <fgColor rgb="FF1BA94A"/>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D9D9D9"/>
        <bgColor indexed="64"/>
      </patternFill>
    </fill>
    <fill>
      <patternFill patternType="solid">
        <fgColor theme="0"/>
        <bgColor indexed="64"/>
      </patternFill>
    </fill>
  </fills>
  <borders count="25">
    <border>
      <left/>
      <right/>
      <top/>
      <bottom/>
      <diagonal/>
    </border>
    <border>
      <left style="thin">
        <color theme="0"/>
      </left>
      <right style="thin">
        <color theme="0"/>
      </right>
      <top style="thin">
        <color theme="0"/>
      </top>
      <bottom/>
      <diagonal/>
    </border>
    <border>
      <left style="thin">
        <color theme="0"/>
      </left>
      <right/>
      <top style="thin">
        <color theme="0"/>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bottom/>
      <diagonal/>
    </border>
    <border>
      <left/>
      <right style="thin">
        <color theme="0"/>
      </right>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style="thin">
        <color theme="0"/>
      </top>
      <bottom style="thin">
        <color theme="0"/>
      </bottom>
      <diagonal/>
    </border>
    <border>
      <left style="thin">
        <color theme="0"/>
      </left>
      <right style="thin">
        <color theme="0"/>
      </right>
      <top/>
      <bottom style="thin">
        <color theme="0"/>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theme="0"/>
      </left>
      <right style="medium">
        <color indexed="64"/>
      </right>
      <top/>
      <bottom/>
      <diagonal/>
    </border>
  </borders>
  <cellStyleXfs count="1">
    <xf numFmtId="0" fontId="0" fillId="0" borderId="0"/>
  </cellStyleXfs>
  <cellXfs count="148">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8" fillId="0" borderId="0" xfId="0" applyFont="1" applyAlignment="1">
      <alignment horizontal="left" vertical="center"/>
    </xf>
    <xf numFmtId="0" fontId="8" fillId="0" borderId="1" xfId="0" applyFont="1" applyBorder="1" applyAlignment="1">
      <alignment horizontal="right" vertical="center"/>
    </xf>
    <xf numFmtId="0" fontId="8" fillId="0" borderId="1" xfId="0" applyFont="1" applyBorder="1" applyAlignment="1">
      <alignment horizontal="left" vertical="center"/>
    </xf>
    <xf numFmtId="0" fontId="1" fillId="4" borderId="0" xfId="0" applyFont="1" applyFill="1" applyAlignment="1">
      <alignment horizontal="center" vertical="center"/>
    </xf>
    <xf numFmtId="0" fontId="6" fillId="4" borderId="3" xfId="0" applyFont="1" applyFill="1" applyBorder="1" applyAlignment="1">
      <alignment horizontal="right" vertical="center"/>
    </xf>
    <xf numFmtId="0" fontId="6" fillId="4" borderId="4" xfId="0" applyFont="1" applyFill="1" applyBorder="1" applyAlignment="1">
      <alignment horizontal="left" vertical="center"/>
    </xf>
    <xf numFmtId="0" fontId="6" fillId="4" borderId="5" xfId="0" applyFont="1" applyFill="1" applyBorder="1" applyAlignment="1">
      <alignment horizontal="center" vertical="center"/>
    </xf>
    <xf numFmtId="0" fontId="1" fillId="4" borderId="7" xfId="0" applyFont="1" applyFill="1" applyBorder="1" applyAlignment="1">
      <alignment horizontal="center" vertical="center"/>
    </xf>
    <xf numFmtId="0" fontId="11" fillId="0" borderId="0" xfId="0" applyFont="1" applyAlignment="1">
      <alignment vertical="center"/>
    </xf>
    <xf numFmtId="0" fontId="6" fillId="4" borderId="3" xfId="0" applyFont="1" applyFill="1" applyBorder="1" applyAlignment="1">
      <alignment horizontal="center" vertical="center"/>
    </xf>
    <xf numFmtId="0" fontId="4" fillId="4" borderId="17" xfId="0" applyFont="1" applyFill="1" applyBorder="1" applyAlignment="1">
      <alignment horizontal="center" vertical="center"/>
    </xf>
    <xf numFmtId="0" fontId="4" fillId="0" borderId="0" xfId="0" applyFont="1" applyAlignment="1">
      <alignment horizontal="center" vertical="center"/>
    </xf>
    <xf numFmtId="0" fontId="12" fillId="0" borderId="0" xfId="0" applyFont="1" applyAlignment="1">
      <alignment vertical="center"/>
    </xf>
    <xf numFmtId="0" fontId="13" fillId="0" borderId="0" xfId="0" applyFont="1" applyAlignment="1">
      <alignment horizontal="center" vertical="center"/>
    </xf>
    <xf numFmtId="0" fontId="10" fillId="10" borderId="5" xfId="0" applyFont="1" applyFill="1" applyBorder="1" applyAlignment="1">
      <alignment horizontal="center" vertical="center" wrapText="1"/>
    </xf>
    <xf numFmtId="0" fontId="1" fillId="11" borderId="0" xfId="0" applyFont="1" applyFill="1" applyAlignment="1">
      <alignment horizontal="center" vertical="center"/>
    </xf>
    <xf numFmtId="0" fontId="1" fillId="11" borderId="0" xfId="0" applyFont="1" applyFill="1" applyAlignment="1">
      <alignment vertical="center"/>
    </xf>
    <xf numFmtId="0" fontId="1" fillId="11" borderId="7" xfId="0" applyFont="1" applyFill="1" applyBorder="1" applyAlignment="1">
      <alignment vertical="center"/>
    </xf>
    <xf numFmtId="0" fontId="6" fillId="11" borderId="3" xfId="0" applyFont="1" applyFill="1" applyBorder="1" applyAlignment="1">
      <alignment horizontal="right" vertical="center"/>
    </xf>
    <xf numFmtId="0" fontId="6" fillId="11" borderId="4" xfId="0" applyFont="1" applyFill="1" applyBorder="1" applyAlignment="1">
      <alignment horizontal="left" vertical="center"/>
    </xf>
    <xf numFmtId="0" fontId="6" fillId="11" borderId="5" xfId="0" applyFont="1" applyFill="1" applyBorder="1" applyAlignment="1">
      <alignment horizontal="center" vertical="center"/>
    </xf>
    <xf numFmtId="0" fontId="1" fillId="11" borderId="7" xfId="0" applyFont="1" applyFill="1" applyBorder="1" applyAlignment="1">
      <alignment horizontal="center" vertical="center"/>
    </xf>
    <xf numFmtId="0" fontId="1" fillId="11" borderId="10" xfId="0" applyFont="1" applyFill="1" applyBorder="1" applyAlignment="1">
      <alignment horizontal="center" vertical="center"/>
    </xf>
    <xf numFmtId="0" fontId="1" fillId="11" borderId="11" xfId="0" applyFont="1" applyFill="1" applyBorder="1" applyAlignment="1">
      <alignment horizontal="center" vertical="center"/>
    </xf>
    <xf numFmtId="0" fontId="4" fillId="11" borderId="17" xfId="0" applyFont="1" applyFill="1" applyBorder="1" applyAlignment="1">
      <alignment horizontal="center" vertical="center"/>
    </xf>
    <xf numFmtId="0" fontId="0" fillId="0" borderId="0" xfId="0" applyAlignment="1">
      <alignment horizontal="center"/>
    </xf>
    <xf numFmtId="0" fontId="0" fillId="14" borderId="5" xfId="0" applyFill="1" applyBorder="1" applyAlignment="1">
      <alignment horizontal="center"/>
    </xf>
    <xf numFmtId="0" fontId="4" fillId="0" borderId="0" xfId="0" applyFont="1" applyAlignment="1">
      <alignment horizontal="left" vertical="center"/>
    </xf>
    <xf numFmtId="0" fontId="3" fillId="0" borderId="0" xfId="0" applyFont="1" applyAlignment="1">
      <alignment horizontal="right" vertical="center"/>
    </xf>
    <xf numFmtId="0" fontId="15" fillId="0" borderId="0" xfId="0" applyFont="1" applyAlignment="1">
      <alignment horizontal="center" vertical="center"/>
    </xf>
    <xf numFmtId="0" fontId="10" fillId="3" borderId="5" xfId="0" applyFont="1" applyFill="1" applyBorder="1" applyAlignment="1">
      <alignment horizontal="center" vertical="center" wrapText="1"/>
    </xf>
    <xf numFmtId="0" fontId="4" fillId="5" borderId="5" xfId="0" applyFont="1" applyFill="1" applyBorder="1" applyAlignment="1" applyProtection="1">
      <alignment horizontal="center" vertical="center"/>
      <protection locked="0"/>
    </xf>
    <xf numFmtId="0" fontId="3" fillId="0" borderId="0" xfId="0" applyFont="1" applyAlignment="1" applyProtection="1">
      <alignment vertical="center"/>
      <protection locked="0"/>
    </xf>
    <xf numFmtId="0" fontId="10" fillId="3" borderId="3" xfId="0" applyFont="1" applyFill="1" applyBorder="1" applyAlignment="1">
      <alignment horizontal="center" vertical="center"/>
    </xf>
    <xf numFmtId="0" fontId="16" fillId="4" borderId="0" xfId="0" applyFont="1" applyFill="1" applyAlignment="1">
      <alignment horizontal="center" vertical="center"/>
    </xf>
    <xf numFmtId="0" fontId="16" fillId="4" borderId="8" xfId="0" applyFont="1" applyFill="1" applyBorder="1" applyAlignment="1">
      <alignment horizontal="center" vertical="center"/>
    </xf>
    <xf numFmtId="0" fontId="16" fillId="4" borderId="9" xfId="0" applyFont="1" applyFill="1" applyBorder="1" applyAlignment="1">
      <alignment horizontal="center" vertical="center"/>
    </xf>
    <xf numFmtId="0" fontId="16" fillId="4" borderId="10" xfId="0" applyFont="1" applyFill="1" applyBorder="1" applyAlignment="1">
      <alignment horizontal="center" vertical="center"/>
    </xf>
    <xf numFmtId="0" fontId="16" fillId="4" borderId="11" xfId="0" applyFont="1" applyFill="1" applyBorder="1" applyAlignment="1">
      <alignment horizontal="center" vertical="center"/>
    </xf>
    <xf numFmtId="0" fontId="16" fillId="4" borderId="12" xfId="0" applyFont="1" applyFill="1" applyBorder="1" applyAlignment="1">
      <alignment horizontal="center" vertical="center"/>
    </xf>
    <xf numFmtId="0" fontId="16" fillId="4" borderId="13" xfId="0" applyFont="1" applyFill="1" applyBorder="1" applyAlignment="1">
      <alignment horizontal="center" vertical="center"/>
    </xf>
    <xf numFmtId="0" fontId="17" fillId="11" borderId="15" xfId="0" applyFont="1" applyFill="1" applyBorder="1" applyAlignment="1">
      <alignment horizontal="center" vertical="center"/>
    </xf>
    <xf numFmtId="0" fontId="17" fillId="11" borderId="0" xfId="0" applyFont="1" applyFill="1" applyAlignment="1">
      <alignment horizontal="center" vertical="center"/>
    </xf>
    <xf numFmtId="0" fontId="17" fillId="11" borderId="8" xfId="0" applyFont="1" applyFill="1" applyBorder="1" applyAlignment="1">
      <alignment horizontal="center" vertical="center"/>
    </xf>
    <xf numFmtId="0" fontId="17" fillId="11" borderId="12" xfId="0" applyFont="1" applyFill="1" applyBorder="1" applyAlignment="1">
      <alignment horizontal="center" vertical="center"/>
    </xf>
    <xf numFmtId="0" fontId="17" fillId="11" borderId="13" xfId="0" applyFont="1" applyFill="1" applyBorder="1" applyAlignment="1">
      <alignment horizontal="center" vertical="center"/>
    </xf>
    <xf numFmtId="0" fontId="18" fillId="4" borderId="0" xfId="0" applyFont="1" applyFill="1" applyAlignment="1">
      <alignment vertical="center"/>
    </xf>
    <xf numFmtId="0" fontId="19" fillId="4" borderId="17" xfId="0" applyFont="1" applyFill="1" applyBorder="1" applyAlignment="1">
      <alignment horizontal="center" vertical="center"/>
    </xf>
    <xf numFmtId="0" fontId="16" fillId="4" borderId="7" xfId="0" applyFont="1" applyFill="1" applyBorder="1" applyAlignment="1">
      <alignment horizontal="center" vertical="center"/>
    </xf>
    <xf numFmtId="0" fontId="19" fillId="4" borderId="18" xfId="0" applyFont="1" applyFill="1" applyBorder="1" applyAlignment="1">
      <alignment horizontal="center" vertical="center"/>
    </xf>
    <xf numFmtId="0" fontId="20" fillId="0" borderId="0" xfId="0" applyFont="1" applyAlignment="1">
      <alignment vertical="center"/>
    </xf>
    <xf numFmtId="0" fontId="20" fillId="4" borderId="6" xfId="0" applyFont="1" applyFill="1" applyBorder="1" applyAlignment="1">
      <alignment vertical="center"/>
    </xf>
    <xf numFmtId="0" fontId="22" fillId="4" borderId="6" xfId="0" applyFont="1" applyFill="1" applyBorder="1" applyAlignment="1">
      <alignment horizontal="center" vertical="center"/>
    </xf>
    <xf numFmtId="0" fontId="22" fillId="4" borderId="16" xfId="0" applyFont="1" applyFill="1" applyBorder="1" applyAlignment="1">
      <alignment horizontal="center" vertical="center"/>
    </xf>
    <xf numFmtId="0" fontId="23" fillId="0" borderId="0" xfId="0" applyFont="1" applyAlignment="1">
      <alignment horizontal="center" vertical="center"/>
    </xf>
    <xf numFmtId="0" fontId="17" fillId="11" borderId="0" xfId="0" applyFont="1" applyFill="1" applyAlignment="1">
      <alignment vertical="center"/>
    </xf>
    <xf numFmtId="0" fontId="17" fillId="11" borderId="10" xfId="0" applyFont="1" applyFill="1" applyBorder="1" applyAlignment="1">
      <alignment horizontal="center" vertical="center"/>
    </xf>
    <xf numFmtId="0" fontId="17" fillId="11" borderId="7" xfId="0" applyFont="1" applyFill="1" applyBorder="1" applyAlignment="1">
      <alignment horizontal="center" vertical="center"/>
    </xf>
    <xf numFmtId="0" fontId="22" fillId="11" borderId="6" xfId="0" applyFont="1" applyFill="1" applyBorder="1" applyAlignment="1">
      <alignment horizontal="center" vertical="center"/>
    </xf>
    <xf numFmtId="0" fontId="22" fillId="11" borderId="16" xfId="0" applyFont="1" applyFill="1" applyBorder="1" applyAlignment="1">
      <alignment horizontal="center" vertical="center"/>
    </xf>
    <xf numFmtId="0" fontId="10" fillId="10" borderId="20" xfId="0" applyFont="1" applyFill="1" applyBorder="1" applyAlignment="1">
      <alignment horizontal="center" vertical="center" wrapText="1"/>
    </xf>
    <xf numFmtId="0" fontId="10" fillId="3" borderId="20" xfId="0" applyFont="1" applyFill="1" applyBorder="1" applyAlignment="1">
      <alignment horizontal="center" vertical="center" wrapText="1"/>
    </xf>
    <xf numFmtId="3" fontId="3" fillId="17" borderId="5" xfId="0" applyNumberFormat="1" applyFont="1" applyFill="1" applyBorder="1" applyAlignment="1" applyProtection="1">
      <alignment horizontal="center" vertical="center"/>
      <protection hidden="1"/>
    </xf>
    <xf numFmtId="3" fontId="3" fillId="0" borderId="0" xfId="0" applyNumberFormat="1" applyFont="1" applyAlignment="1" applyProtection="1">
      <alignment horizontal="center" vertical="center"/>
      <protection hidden="1"/>
    </xf>
    <xf numFmtId="3" fontId="4" fillId="0" borderId="0" xfId="0" applyNumberFormat="1" applyFont="1" applyAlignment="1" applyProtection="1">
      <alignment horizontal="center" vertical="center"/>
      <protection hidden="1"/>
    </xf>
    <xf numFmtId="3" fontId="4" fillId="5" borderId="5" xfId="0" applyNumberFormat="1" applyFont="1" applyFill="1" applyBorder="1" applyAlignment="1" applyProtection="1">
      <alignment horizontal="center" vertical="center"/>
      <protection hidden="1"/>
    </xf>
    <xf numFmtId="3" fontId="4" fillId="18" borderId="3" xfId="0" applyNumberFormat="1" applyFont="1" applyFill="1" applyBorder="1" applyAlignment="1" applyProtection="1">
      <alignment horizontal="right" vertical="center"/>
      <protection hidden="1"/>
    </xf>
    <xf numFmtId="3" fontId="4" fillId="18" borderId="4" xfId="0" applyNumberFormat="1" applyFont="1" applyFill="1" applyBorder="1" applyAlignment="1" applyProtection="1">
      <alignment horizontal="left" vertical="center"/>
      <protection hidden="1"/>
    </xf>
    <xf numFmtId="3" fontId="4" fillId="18" borderId="4" xfId="0" applyNumberFormat="1" applyFont="1" applyFill="1" applyBorder="1" applyAlignment="1" applyProtection="1">
      <alignment horizontal="center" vertical="center"/>
      <protection hidden="1"/>
    </xf>
    <xf numFmtId="3" fontId="4" fillId="18" borderId="5" xfId="0" applyNumberFormat="1" applyFont="1" applyFill="1" applyBorder="1" applyAlignment="1" applyProtection="1">
      <alignment horizontal="center" vertical="center"/>
      <protection hidden="1"/>
    </xf>
    <xf numFmtId="0" fontId="4" fillId="4" borderId="0" xfId="0" applyFont="1" applyFill="1" applyAlignment="1">
      <alignment vertical="center"/>
    </xf>
    <xf numFmtId="0" fontId="3" fillId="4" borderId="0" xfId="0" applyFont="1" applyFill="1" applyAlignment="1">
      <alignment vertical="center"/>
    </xf>
    <xf numFmtId="0" fontId="3" fillId="4" borderId="7" xfId="0" applyFont="1" applyFill="1" applyBorder="1" applyAlignment="1">
      <alignment vertical="center"/>
    </xf>
    <xf numFmtId="0" fontId="1" fillId="4" borderId="0" xfId="0" applyFont="1" applyFill="1" applyAlignment="1">
      <alignment vertical="center"/>
    </xf>
    <xf numFmtId="0" fontId="1" fillId="4" borderId="7" xfId="0" applyFont="1" applyFill="1" applyBorder="1" applyAlignment="1">
      <alignment vertical="center"/>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1" fillId="4" borderId="11" xfId="0" applyFont="1" applyFill="1" applyBorder="1" applyAlignment="1">
      <alignment horizontal="center" vertical="center"/>
    </xf>
    <xf numFmtId="0" fontId="20" fillId="11" borderId="6" xfId="0" applyFont="1" applyFill="1" applyBorder="1" applyAlignment="1">
      <alignment vertical="center"/>
    </xf>
    <xf numFmtId="0" fontId="3" fillId="11" borderId="0" xfId="0" applyFont="1" applyFill="1" applyAlignment="1">
      <alignment vertical="center"/>
    </xf>
    <xf numFmtId="0" fontId="24" fillId="11" borderId="0" xfId="0" applyFont="1" applyFill="1" applyAlignment="1">
      <alignment vertical="center"/>
    </xf>
    <xf numFmtId="0" fontId="3" fillId="11" borderId="7" xfId="0" applyFont="1" applyFill="1" applyBorder="1" applyAlignment="1">
      <alignment vertical="center"/>
    </xf>
    <xf numFmtId="0" fontId="16" fillId="4" borderId="15" xfId="0" applyFont="1" applyFill="1" applyBorder="1" applyAlignment="1">
      <alignment horizontal="center" vertical="center"/>
    </xf>
    <xf numFmtId="0" fontId="1" fillId="9" borderId="21" xfId="0" applyFont="1" applyFill="1" applyBorder="1" applyAlignment="1">
      <alignment horizontal="center" vertical="center"/>
    </xf>
    <xf numFmtId="0" fontId="1" fillId="9" borderId="23" xfId="0" applyFont="1" applyFill="1" applyBorder="1" applyAlignment="1">
      <alignment horizontal="center" vertical="center"/>
    </xf>
    <xf numFmtId="0" fontId="1" fillId="19" borderId="21" xfId="0" applyFont="1" applyFill="1" applyBorder="1" applyAlignment="1">
      <alignment horizontal="center" vertical="center"/>
    </xf>
    <xf numFmtId="0" fontId="1" fillId="19" borderId="23" xfId="0" applyFont="1" applyFill="1" applyBorder="1" applyAlignment="1">
      <alignment horizontal="center" vertical="center"/>
    </xf>
    <xf numFmtId="0" fontId="4" fillId="11" borderId="0" xfId="0" applyFont="1" applyFill="1" applyAlignment="1">
      <alignment vertical="center"/>
    </xf>
    <xf numFmtId="0" fontId="18" fillId="11" borderId="0" xfId="0" applyFont="1" applyFill="1" applyAlignment="1">
      <alignment vertical="center"/>
    </xf>
    <xf numFmtId="0" fontId="16" fillId="11" borderId="0" xfId="0" applyFont="1" applyFill="1" applyAlignment="1">
      <alignment horizontal="center" vertical="center"/>
    </xf>
    <xf numFmtId="0" fontId="16" fillId="11" borderId="10" xfId="0" applyFont="1" applyFill="1" applyBorder="1" applyAlignment="1">
      <alignment horizontal="center" vertical="center"/>
    </xf>
    <xf numFmtId="0" fontId="16" fillId="11" borderId="9" xfId="0" applyFont="1" applyFill="1" applyBorder="1" applyAlignment="1">
      <alignment horizontal="center" vertical="center"/>
    </xf>
    <xf numFmtId="0" fontId="16" fillId="11" borderId="11" xfId="0" applyFont="1" applyFill="1" applyBorder="1" applyAlignment="1">
      <alignment horizontal="center" vertical="center"/>
    </xf>
    <xf numFmtId="0" fontId="1" fillId="11" borderId="9" xfId="0" applyFont="1" applyFill="1" applyBorder="1" applyAlignment="1">
      <alignment horizontal="center" vertical="center"/>
    </xf>
    <xf numFmtId="0" fontId="16" fillId="11" borderId="7" xfId="0" applyFont="1" applyFill="1" applyBorder="1" applyAlignment="1">
      <alignment horizontal="center" vertical="center"/>
    </xf>
    <xf numFmtId="0" fontId="19" fillId="11" borderId="17" xfId="0" applyFont="1" applyFill="1" applyBorder="1" applyAlignment="1">
      <alignment horizontal="center" vertical="center"/>
    </xf>
    <xf numFmtId="0" fontId="19" fillId="11" borderId="18" xfId="0" applyFont="1" applyFill="1" applyBorder="1" applyAlignment="1">
      <alignment horizontal="center" vertical="center"/>
    </xf>
    <xf numFmtId="0" fontId="24" fillId="11" borderId="7" xfId="0" applyFont="1" applyFill="1" applyBorder="1" applyAlignment="1">
      <alignment vertical="center"/>
    </xf>
    <xf numFmtId="0" fontId="17" fillId="11" borderId="7" xfId="0" applyFont="1" applyFill="1" applyBorder="1" applyAlignment="1">
      <alignment vertical="center"/>
    </xf>
    <xf numFmtId="0" fontId="0" fillId="14" borderId="3" xfId="0" applyFill="1" applyBorder="1" applyAlignment="1">
      <alignment horizontal="center"/>
    </xf>
    <xf numFmtId="0" fontId="25" fillId="0" borderId="0" xfId="0" applyFont="1"/>
    <xf numFmtId="0" fontId="26" fillId="20" borderId="0" xfId="0" applyFont="1" applyFill="1" applyAlignment="1">
      <alignment vertical="center"/>
    </xf>
    <xf numFmtId="0" fontId="27" fillId="0" borderId="0" xfId="0" applyFont="1" applyAlignment="1">
      <alignment vertical="center"/>
    </xf>
    <xf numFmtId="0" fontId="28" fillId="0" borderId="0" xfId="0" applyFont="1"/>
    <xf numFmtId="0" fontId="29" fillId="0" borderId="0" xfId="0" applyFont="1"/>
    <xf numFmtId="0" fontId="0" fillId="0" borderId="0" xfId="0" quotePrefix="1"/>
    <xf numFmtId="0" fontId="29" fillId="0" borderId="0" xfId="0" quotePrefix="1" applyFont="1"/>
    <xf numFmtId="0" fontId="0" fillId="0" borderId="0" xfId="0" applyAlignment="1">
      <alignment vertical="center"/>
    </xf>
    <xf numFmtId="49" fontId="30" fillId="20" borderId="0" xfId="0" applyNumberFormat="1" applyFont="1" applyFill="1" applyAlignment="1">
      <alignment vertical="center" readingOrder="1"/>
    </xf>
    <xf numFmtId="49" fontId="31" fillId="20" borderId="0" xfId="0" applyNumberFormat="1" applyFont="1" applyFill="1" applyAlignment="1">
      <alignment vertical="center" readingOrder="1"/>
    </xf>
    <xf numFmtId="49" fontId="31" fillId="0" borderId="0" xfId="0" applyNumberFormat="1" applyFont="1" applyAlignment="1">
      <alignment vertical="center" readingOrder="1"/>
    </xf>
    <xf numFmtId="0" fontId="32" fillId="20" borderId="0" xfId="0" applyFont="1" applyFill="1"/>
    <xf numFmtId="0" fontId="32" fillId="20" borderId="0" xfId="0" applyFont="1" applyFill="1" applyAlignment="1">
      <alignment horizontal="left"/>
    </xf>
    <xf numFmtId="0" fontId="22" fillId="4" borderId="24" xfId="0" applyFont="1" applyFill="1" applyBorder="1" applyAlignment="1">
      <alignment horizontal="center" vertical="center"/>
    </xf>
    <xf numFmtId="0" fontId="1" fillId="6" borderId="22" xfId="0" applyFont="1" applyFill="1" applyBorder="1" applyAlignment="1">
      <alignment horizontal="center" vertical="center"/>
    </xf>
    <xf numFmtId="0" fontId="0" fillId="0" borderId="14" xfId="0" applyBorder="1"/>
    <xf numFmtId="0" fontId="21" fillId="4" borderId="24"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9" fillId="8" borderId="5" xfId="0" applyFont="1" applyFill="1" applyBorder="1" applyAlignment="1">
      <alignment horizontal="center" vertical="center"/>
    </xf>
    <xf numFmtId="0" fontId="6" fillId="2" borderId="0" xfId="0" applyFont="1" applyFill="1" applyAlignment="1">
      <alignment horizontal="center" vertical="center"/>
    </xf>
    <xf numFmtId="0" fontId="7" fillId="7" borderId="5" xfId="0" applyFont="1" applyFill="1" applyBorder="1" applyAlignment="1">
      <alignment horizontal="center" vertical="center"/>
    </xf>
    <xf numFmtId="0" fontId="1" fillId="12" borderId="22" xfId="0" applyFont="1" applyFill="1" applyBorder="1" applyAlignment="1">
      <alignment horizontal="center" vertical="center"/>
    </xf>
    <xf numFmtId="0" fontId="0" fillId="12" borderId="14" xfId="0" applyFill="1" applyBorder="1"/>
    <xf numFmtId="0" fontId="21" fillId="11" borderId="24" xfId="0" applyFont="1" applyFill="1" applyBorder="1" applyAlignment="1">
      <alignment horizontal="center" vertical="center"/>
    </xf>
    <xf numFmtId="0" fontId="22" fillId="11" borderId="24" xfId="0" applyFont="1" applyFill="1" applyBorder="1" applyAlignment="1">
      <alignment horizontal="center" vertical="center"/>
    </xf>
    <xf numFmtId="0" fontId="10" fillId="10" borderId="3" xfId="0" applyFont="1" applyFill="1" applyBorder="1" applyAlignment="1">
      <alignment horizontal="center" vertical="center" wrapText="1"/>
    </xf>
    <xf numFmtId="0" fontId="10" fillId="10" borderId="4" xfId="0" applyFont="1" applyFill="1" applyBorder="1" applyAlignment="1">
      <alignment horizontal="center" vertical="center" wrapText="1"/>
    </xf>
    <xf numFmtId="0" fontId="7" fillId="10" borderId="3" xfId="0" applyFont="1" applyFill="1" applyBorder="1" applyAlignment="1">
      <alignment horizontal="center" vertical="center"/>
    </xf>
    <xf numFmtId="0" fontId="7" fillId="10" borderId="19" xfId="0" applyFont="1" applyFill="1" applyBorder="1" applyAlignment="1">
      <alignment horizontal="center" vertical="center"/>
    </xf>
    <xf numFmtId="0" fontId="7" fillId="10" borderId="4" xfId="0" applyFont="1" applyFill="1" applyBorder="1" applyAlignment="1">
      <alignment horizontal="center" vertical="center"/>
    </xf>
    <xf numFmtId="0" fontId="7" fillId="10" borderId="1" xfId="0" applyFont="1" applyFill="1" applyBorder="1" applyAlignment="1">
      <alignment horizontal="center" vertical="center"/>
    </xf>
    <xf numFmtId="0" fontId="7" fillId="10" borderId="3"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10" fillId="16" borderId="5" xfId="0" applyFont="1" applyFill="1" applyBorder="1" applyAlignment="1">
      <alignment horizontal="center" vertical="center" wrapText="1"/>
    </xf>
    <xf numFmtId="0" fontId="4" fillId="2" borderId="0" xfId="0" applyFont="1" applyFill="1" applyAlignment="1">
      <alignment horizontal="center" vertical="center"/>
    </xf>
    <xf numFmtId="0" fontId="14" fillId="15" borderId="5" xfId="0" applyFont="1" applyFill="1" applyBorder="1" applyAlignment="1">
      <alignment horizontal="center" vertical="center"/>
    </xf>
    <xf numFmtId="0" fontId="14" fillId="15" borderId="2" xfId="0" applyFont="1" applyFill="1" applyBorder="1" applyAlignment="1">
      <alignment horizontal="center" vertical="center"/>
    </xf>
    <xf numFmtId="0" fontId="10" fillId="13" borderId="5" xfId="0" applyFont="1" applyFill="1" applyBorder="1" applyAlignment="1">
      <alignment horizontal="center" vertical="center"/>
    </xf>
    <xf numFmtId="0" fontId="10" fillId="13" borderId="6" xfId="0" applyFont="1" applyFill="1" applyBorder="1" applyAlignment="1">
      <alignment horizontal="center" vertical="center"/>
    </xf>
    <xf numFmtId="0" fontId="10" fillId="13" borderId="0" xfId="0" applyFont="1" applyFill="1" applyAlignment="1">
      <alignment horizontal="center" vertical="center"/>
    </xf>
  </cellXfs>
  <cellStyles count="1">
    <cellStyle name="Normal" xfId="0" builtinId="0"/>
  </cellStyles>
  <dxfs count="0"/>
  <tableStyles count="0" defaultTableStyle="TableStyleMedium2" defaultPivotStyle="PivotStyleLight16"/>
  <colors>
    <mruColors>
      <color rgb="FFD9D9D9"/>
      <color rgb="FFFFDC97"/>
      <color rgb="FF9797FF"/>
      <color rgb="FFC1C1FF"/>
      <color rgb="FFFFCCFF"/>
      <color rgb="FF9C5930"/>
      <color rgb="FF1BA94A"/>
      <color rgb="FFFF66FF"/>
      <color rgb="FFFF9FFF"/>
      <color rgb="FFE2B6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323852</xdr:colOff>
      <xdr:row>1</xdr:row>
      <xdr:rowOff>1</xdr:rowOff>
    </xdr:from>
    <xdr:ext cx="5480796" cy="419217"/>
    <xdr:sp macro="" textlink="">
      <xdr:nvSpPr>
        <xdr:cNvPr id="25" name="Retângulo 24">
          <a:extLst>
            <a:ext uri="{FF2B5EF4-FFF2-40B4-BE49-F238E27FC236}">
              <a16:creationId xmlns:a16="http://schemas.microsoft.com/office/drawing/2014/main" id="{968446EA-698F-4D88-A760-5CD576809A98}"/>
            </a:ext>
          </a:extLst>
        </xdr:cNvPr>
        <xdr:cNvSpPr/>
      </xdr:nvSpPr>
      <xdr:spPr>
        <a:xfrm>
          <a:off x="1876427" y="95251"/>
          <a:ext cx="5480796" cy="419217"/>
        </a:xfrm>
        <a:prstGeom prst="rect">
          <a:avLst/>
        </a:prstGeom>
        <a:noFill/>
      </xdr:spPr>
      <xdr:txBody>
        <a:bodyPr wrap="square" lIns="91440" tIns="45720" rIns="91440" bIns="45720">
          <a:spAutoFit/>
        </a:bodyPr>
        <a:lstStyle/>
        <a:p>
          <a:pPr algn="ctr"/>
          <a:r>
            <a:rPr lang="pt-BR" sz="2000" b="1" cap="none" spc="50" baseline="0">
              <a:ln w="9525" cmpd="sng">
                <a:solidFill>
                  <a:schemeClr val="accent1"/>
                </a:solidFill>
                <a:prstDash val="solid"/>
              </a:ln>
              <a:solidFill>
                <a:srgbClr val="70AD47">
                  <a:tint val="1000"/>
                </a:srgbClr>
              </a:solidFill>
              <a:effectLst>
                <a:glow rad="38100">
                  <a:schemeClr val="accent1">
                    <a:alpha val="40000"/>
                  </a:schemeClr>
                </a:glow>
              </a:effectLst>
              <a:latin typeface="Century Gothic" panose="020B0502020202020204" pitchFamily="34" charset="0"/>
            </a:rPr>
            <a:t>C I R C U I T O   E S C O L A R   2 0 2 4</a:t>
          </a:r>
          <a:endParaRPr lang="pt-BR" sz="20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clientData/>
  </xdr:oneCellAnchor>
  <xdr:oneCellAnchor>
    <xdr:from>
      <xdr:col>3</xdr:col>
      <xdr:colOff>158134</xdr:colOff>
      <xdr:row>1</xdr:row>
      <xdr:rowOff>759342</xdr:rowOff>
    </xdr:from>
    <xdr:ext cx="5807878" cy="406843"/>
    <xdr:sp macro="" textlink="">
      <xdr:nvSpPr>
        <xdr:cNvPr id="26" name="Retângulo 25">
          <a:extLst>
            <a:ext uri="{FF2B5EF4-FFF2-40B4-BE49-F238E27FC236}">
              <a16:creationId xmlns:a16="http://schemas.microsoft.com/office/drawing/2014/main" id="{03D949AB-21D8-4080-8E71-1EB9B9D59387}"/>
            </a:ext>
          </a:extLst>
        </xdr:cNvPr>
        <xdr:cNvSpPr/>
      </xdr:nvSpPr>
      <xdr:spPr>
        <a:xfrm>
          <a:off x="1710709" y="854592"/>
          <a:ext cx="5807878" cy="406843"/>
        </a:xfrm>
        <a:prstGeom prst="rect">
          <a:avLst/>
        </a:prstGeom>
        <a:noFill/>
      </xdr:spPr>
      <xdr:txBody>
        <a:bodyPr wrap="square" lIns="91440" tIns="45720" rIns="91440" bIns="45720">
          <a:spAutoFit/>
        </a:bodyPr>
        <a:lstStyle/>
        <a:p>
          <a:pPr algn="ctr"/>
          <a:endParaRPr lang="pt-BR" sz="2000" b="1" cap="none" spc="0">
            <a:ln w="12700">
              <a:solidFill>
                <a:schemeClr val="accent1"/>
              </a:solidFill>
              <a:prstDash val="solid"/>
            </a:ln>
            <a:pattFill prst="pct50">
              <a:fgClr>
                <a:schemeClr val="accent1"/>
              </a:fgClr>
              <a:bgClr>
                <a:schemeClr val="accent1">
                  <a:lumMod val="20000"/>
                  <a:lumOff val="80000"/>
                </a:schemeClr>
              </a:bgClr>
            </a:pattFill>
            <a:effectLst>
              <a:outerShdw dist="38100" dir="2640000" algn="bl" rotWithShape="0">
                <a:schemeClr val="accent1"/>
              </a:outerShdw>
            </a:effectLst>
            <a:latin typeface="Century Gothic" panose="020B0502020202020204" pitchFamily="34" charset="0"/>
          </a:endParaRPr>
        </a:p>
      </xdr:txBody>
    </xdr:sp>
    <xdr:clientData/>
  </xdr:oneCellAnchor>
  <xdr:oneCellAnchor>
    <xdr:from>
      <xdr:col>4</xdr:col>
      <xdr:colOff>227630</xdr:colOff>
      <xdr:row>1</xdr:row>
      <xdr:rowOff>457632</xdr:rowOff>
    </xdr:from>
    <xdr:ext cx="4429418" cy="502152"/>
    <xdr:sp macro="" textlink="">
      <xdr:nvSpPr>
        <xdr:cNvPr id="27" name="Retângulo 26">
          <a:extLst>
            <a:ext uri="{FF2B5EF4-FFF2-40B4-BE49-F238E27FC236}">
              <a16:creationId xmlns:a16="http://schemas.microsoft.com/office/drawing/2014/main" id="{F5AB80E6-62DD-4533-9857-53B4147EC6D1}"/>
            </a:ext>
          </a:extLst>
        </xdr:cNvPr>
        <xdr:cNvSpPr/>
      </xdr:nvSpPr>
      <xdr:spPr>
        <a:xfrm>
          <a:off x="2300718" y="558485"/>
          <a:ext cx="4429418" cy="502152"/>
        </a:xfrm>
        <a:prstGeom prst="rect">
          <a:avLst/>
        </a:prstGeom>
        <a:noFill/>
      </xdr:spPr>
      <xdr:txBody>
        <a:bodyPr wrap="none" lIns="91440" tIns="45720" rIns="91440" bIns="45720">
          <a:noAutofit/>
        </a:bodyPr>
        <a:lstStyle/>
        <a:p>
          <a:pPr algn="ctr"/>
          <a:r>
            <a:rPr lang="pt-BR" sz="28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V Ô L E I   D E  </a:t>
          </a:r>
          <a:r>
            <a:rPr lang="pt-BR" sz="2800" b="0" cap="none" spc="0" baseline="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 A R E I A</a:t>
          </a:r>
          <a:endParaRPr lang="pt-BR" sz="28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endParaRPr>
        </a:p>
      </xdr:txBody>
    </xdr:sp>
    <xdr:clientData/>
  </xdr:oneCellAnchor>
  <xdr:oneCellAnchor>
    <xdr:from>
      <xdr:col>2</xdr:col>
      <xdr:colOff>319370</xdr:colOff>
      <xdr:row>1</xdr:row>
      <xdr:rowOff>142876</xdr:rowOff>
    </xdr:from>
    <xdr:ext cx="716335" cy="754155"/>
    <xdr:pic>
      <xdr:nvPicPr>
        <xdr:cNvPr id="28" name="Imagem 27">
          <a:extLst>
            <a:ext uri="{FF2B5EF4-FFF2-40B4-BE49-F238E27FC236}">
              <a16:creationId xmlns:a16="http://schemas.microsoft.com/office/drawing/2014/main" id="{8FC767BC-CF28-4852-8C76-022F1CDD3F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4170" y="238126"/>
          <a:ext cx="716335" cy="754155"/>
        </a:xfrm>
        <a:prstGeom prst="rect">
          <a:avLst/>
        </a:prstGeom>
        <a:noFill/>
        <a:ln>
          <a:noFill/>
        </a:ln>
      </xdr:spPr>
    </xdr:pic>
    <xdr:clientData/>
  </xdr:oneCellAnchor>
  <xdr:oneCellAnchor>
    <xdr:from>
      <xdr:col>20</xdr:col>
      <xdr:colOff>95251</xdr:colOff>
      <xdr:row>1</xdr:row>
      <xdr:rowOff>0</xdr:rowOff>
    </xdr:from>
    <xdr:ext cx="8039099" cy="615361"/>
    <xdr:sp macro="" textlink="">
      <xdr:nvSpPr>
        <xdr:cNvPr id="10" name="Retângulo 9">
          <a:extLst>
            <a:ext uri="{FF2B5EF4-FFF2-40B4-BE49-F238E27FC236}">
              <a16:creationId xmlns:a16="http://schemas.microsoft.com/office/drawing/2014/main" id="{0D024EF7-E189-4684-B8C6-13421FA68B94}"/>
            </a:ext>
          </a:extLst>
        </xdr:cNvPr>
        <xdr:cNvSpPr/>
      </xdr:nvSpPr>
      <xdr:spPr>
        <a:xfrm>
          <a:off x="11353801" y="95250"/>
          <a:ext cx="8039099" cy="615361"/>
        </a:xfrm>
        <a:prstGeom prst="rect">
          <a:avLst/>
        </a:prstGeom>
        <a:noFill/>
      </xdr:spPr>
      <xdr:txBody>
        <a:bodyPr wrap="square" lIns="91440" tIns="45720" rIns="91440" bIns="45720">
          <a:spAutoFit/>
        </a:bodyPr>
        <a:lstStyle/>
        <a:p>
          <a:pPr algn="ctr"/>
          <a:r>
            <a:rPr lang="pt-BR" sz="3200" b="1" cap="none" spc="50" baseline="0">
              <a:ln w="9525" cmpd="sng">
                <a:solidFill>
                  <a:schemeClr val="accent1"/>
                </a:solidFill>
                <a:prstDash val="solid"/>
              </a:ln>
              <a:solidFill>
                <a:srgbClr val="70AD47">
                  <a:tint val="1000"/>
                </a:srgbClr>
              </a:solidFill>
              <a:effectLst>
                <a:glow rad="38100">
                  <a:schemeClr val="accent1">
                    <a:alpha val="40000"/>
                  </a:schemeClr>
                </a:glow>
              </a:effectLst>
              <a:latin typeface="Century Gothic" panose="020B0502020202020204" pitchFamily="34" charset="0"/>
            </a:rPr>
            <a:t>C I R C U I T O   E S C O L A R   2 0 2 4</a:t>
          </a:r>
          <a:endParaRPr lang="pt-BR" sz="32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clientData/>
  </xdr:oneCellAnchor>
  <xdr:oneCellAnchor>
    <xdr:from>
      <xdr:col>20</xdr:col>
      <xdr:colOff>1128565</xdr:colOff>
      <xdr:row>2</xdr:row>
      <xdr:rowOff>109400</xdr:rowOff>
    </xdr:from>
    <xdr:ext cx="5807878" cy="532582"/>
    <xdr:sp macro="" textlink="">
      <xdr:nvSpPr>
        <xdr:cNvPr id="11" name="Retângulo 10">
          <a:extLst>
            <a:ext uri="{FF2B5EF4-FFF2-40B4-BE49-F238E27FC236}">
              <a16:creationId xmlns:a16="http://schemas.microsoft.com/office/drawing/2014/main" id="{27ADF3A9-10C5-43C6-81E0-6D855A644D2D}"/>
            </a:ext>
          </a:extLst>
        </xdr:cNvPr>
        <xdr:cNvSpPr/>
      </xdr:nvSpPr>
      <xdr:spPr>
        <a:xfrm>
          <a:off x="12387115" y="976175"/>
          <a:ext cx="5807878" cy="532582"/>
        </a:xfrm>
        <a:prstGeom prst="rect">
          <a:avLst/>
        </a:prstGeom>
        <a:noFill/>
      </xdr:spPr>
      <xdr:txBody>
        <a:bodyPr wrap="square" lIns="91440" tIns="45720" rIns="91440" bIns="45720">
          <a:spAutoFit/>
        </a:bodyPr>
        <a:lstStyle/>
        <a:p>
          <a:pPr algn="ctr"/>
          <a:endParaRPr lang="pt-BR" sz="2800" b="1" cap="none" spc="0">
            <a:ln w="12700">
              <a:solidFill>
                <a:schemeClr val="accent1"/>
              </a:solidFill>
              <a:prstDash val="solid"/>
            </a:ln>
            <a:pattFill prst="pct50">
              <a:fgClr>
                <a:schemeClr val="accent1"/>
              </a:fgClr>
              <a:bgClr>
                <a:schemeClr val="accent1">
                  <a:lumMod val="20000"/>
                  <a:lumOff val="80000"/>
                </a:schemeClr>
              </a:bgClr>
            </a:pattFill>
            <a:effectLst>
              <a:outerShdw dist="38100" dir="2640000" algn="bl" rotWithShape="0">
                <a:schemeClr val="accent1"/>
              </a:outerShdw>
            </a:effectLst>
            <a:latin typeface="Century Gothic" panose="020B0502020202020204" pitchFamily="34" charset="0"/>
          </a:endParaRPr>
        </a:p>
      </xdr:txBody>
    </xdr:sp>
    <xdr:clientData/>
  </xdr:oneCellAnchor>
  <xdr:oneCellAnchor>
    <xdr:from>
      <xdr:col>20</xdr:col>
      <xdr:colOff>1646295</xdr:colOff>
      <xdr:row>1</xdr:row>
      <xdr:rowOff>536075</xdr:rowOff>
    </xdr:from>
    <xdr:ext cx="4429418" cy="502152"/>
    <xdr:sp macro="" textlink="">
      <xdr:nvSpPr>
        <xdr:cNvPr id="12" name="Retângulo 11">
          <a:extLst>
            <a:ext uri="{FF2B5EF4-FFF2-40B4-BE49-F238E27FC236}">
              <a16:creationId xmlns:a16="http://schemas.microsoft.com/office/drawing/2014/main" id="{4BB8ED0A-8D01-476D-90E5-0F84E5010418}"/>
            </a:ext>
          </a:extLst>
        </xdr:cNvPr>
        <xdr:cNvSpPr/>
      </xdr:nvSpPr>
      <xdr:spPr>
        <a:xfrm>
          <a:off x="12415148" y="636928"/>
          <a:ext cx="4429418" cy="502152"/>
        </a:xfrm>
        <a:prstGeom prst="rect">
          <a:avLst/>
        </a:prstGeom>
        <a:noFill/>
      </xdr:spPr>
      <xdr:txBody>
        <a:bodyPr wrap="none" lIns="91440" tIns="45720" rIns="91440" bIns="45720">
          <a:noAutofit/>
        </a:bodyPr>
        <a:lstStyle/>
        <a:p>
          <a:pPr algn="ctr"/>
          <a:r>
            <a:rPr lang="pt-BR" sz="34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V Ô L E I   D E   A R E I A</a:t>
          </a:r>
        </a:p>
      </xdr:txBody>
    </xdr:sp>
    <xdr:clientData/>
  </xdr:oneCellAnchor>
  <xdr:twoCellAnchor editAs="oneCell">
    <xdr:from>
      <xdr:col>19</xdr:col>
      <xdr:colOff>414617</xdr:colOff>
      <xdr:row>1</xdr:row>
      <xdr:rowOff>190500</xdr:rowOff>
    </xdr:from>
    <xdr:to>
      <xdr:col>20</xdr:col>
      <xdr:colOff>280147</xdr:colOff>
      <xdr:row>2</xdr:row>
      <xdr:rowOff>392727</xdr:rowOff>
    </xdr:to>
    <xdr:pic>
      <xdr:nvPicPr>
        <xdr:cNvPr id="14" name="Imagem 13">
          <a:extLst>
            <a:ext uri="{FF2B5EF4-FFF2-40B4-BE49-F238E27FC236}">
              <a16:creationId xmlns:a16="http://schemas.microsoft.com/office/drawing/2014/main" id="{690181A1-338D-4FCA-A6F9-072FEDE66B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45588" y="291353"/>
          <a:ext cx="907677" cy="975433"/>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oneCellAnchor>
    <xdr:from>
      <xdr:col>3</xdr:col>
      <xdr:colOff>323852</xdr:colOff>
      <xdr:row>1</xdr:row>
      <xdr:rowOff>1</xdr:rowOff>
    </xdr:from>
    <xdr:ext cx="5480796" cy="419217"/>
    <xdr:sp macro="" textlink="">
      <xdr:nvSpPr>
        <xdr:cNvPr id="2" name="Retângulo 1">
          <a:extLst>
            <a:ext uri="{FF2B5EF4-FFF2-40B4-BE49-F238E27FC236}">
              <a16:creationId xmlns:a16="http://schemas.microsoft.com/office/drawing/2014/main" id="{FF7BA1CE-B411-4119-9475-2DB893266C03}"/>
            </a:ext>
          </a:extLst>
        </xdr:cNvPr>
        <xdr:cNvSpPr/>
      </xdr:nvSpPr>
      <xdr:spPr>
        <a:xfrm>
          <a:off x="1876427" y="95251"/>
          <a:ext cx="5480796" cy="419217"/>
        </a:xfrm>
        <a:prstGeom prst="rect">
          <a:avLst/>
        </a:prstGeom>
        <a:noFill/>
      </xdr:spPr>
      <xdr:txBody>
        <a:bodyPr wrap="square" lIns="91440" tIns="45720" rIns="91440" bIns="45720">
          <a:spAutoFit/>
        </a:bodyPr>
        <a:lstStyle/>
        <a:p>
          <a:pPr algn="ctr"/>
          <a:r>
            <a:rPr lang="pt-BR" sz="2000" b="1" cap="none" spc="50" baseline="0">
              <a:ln w="9525" cmpd="sng">
                <a:solidFill>
                  <a:schemeClr val="accent1"/>
                </a:solidFill>
                <a:prstDash val="solid"/>
              </a:ln>
              <a:solidFill>
                <a:srgbClr val="70AD47">
                  <a:tint val="1000"/>
                </a:srgbClr>
              </a:solidFill>
              <a:effectLst>
                <a:glow rad="38100">
                  <a:schemeClr val="accent1">
                    <a:alpha val="40000"/>
                  </a:schemeClr>
                </a:glow>
              </a:effectLst>
              <a:latin typeface="Century Gothic" panose="020B0502020202020204" pitchFamily="34" charset="0"/>
            </a:rPr>
            <a:t>C I R C U I T O   E S C O L A R   2 0 2 4</a:t>
          </a:r>
          <a:endParaRPr lang="pt-BR" sz="20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clientData/>
  </xdr:oneCellAnchor>
  <xdr:oneCellAnchor>
    <xdr:from>
      <xdr:col>4</xdr:col>
      <xdr:colOff>216424</xdr:colOff>
      <xdr:row>1</xdr:row>
      <xdr:rowOff>480045</xdr:rowOff>
    </xdr:from>
    <xdr:ext cx="4429418" cy="502152"/>
    <xdr:sp macro="" textlink="">
      <xdr:nvSpPr>
        <xdr:cNvPr id="4" name="Retângulo 3">
          <a:extLst>
            <a:ext uri="{FF2B5EF4-FFF2-40B4-BE49-F238E27FC236}">
              <a16:creationId xmlns:a16="http://schemas.microsoft.com/office/drawing/2014/main" id="{4BF57485-5247-4856-AE2F-6757EB691D4C}"/>
            </a:ext>
          </a:extLst>
        </xdr:cNvPr>
        <xdr:cNvSpPr/>
      </xdr:nvSpPr>
      <xdr:spPr>
        <a:xfrm>
          <a:off x="2289512" y="580898"/>
          <a:ext cx="4429418" cy="502152"/>
        </a:xfrm>
        <a:prstGeom prst="rect">
          <a:avLst/>
        </a:prstGeom>
        <a:noFill/>
      </xdr:spPr>
      <xdr:txBody>
        <a:bodyPr wrap="none" lIns="91440" tIns="45720" rIns="91440" bIns="45720">
          <a:noAutofit/>
        </a:bodyPr>
        <a:lstStyle/>
        <a:p>
          <a:pPr algn="ctr"/>
          <a:r>
            <a:rPr lang="pt-BR" sz="28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V Ô L E I   D E  </a:t>
          </a:r>
          <a:r>
            <a:rPr lang="pt-BR" sz="2800" b="0" cap="none" spc="0" baseline="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 A R E I A</a:t>
          </a:r>
          <a:endParaRPr lang="pt-BR" sz="28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endParaRPr>
        </a:p>
      </xdr:txBody>
    </xdr:sp>
    <xdr:clientData/>
  </xdr:oneCellAnchor>
  <xdr:oneCellAnchor>
    <xdr:from>
      <xdr:col>2</xdr:col>
      <xdr:colOff>319370</xdr:colOff>
      <xdr:row>1</xdr:row>
      <xdr:rowOff>142876</xdr:rowOff>
    </xdr:from>
    <xdr:ext cx="716335" cy="754155"/>
    <xdr:pic>
      <xdr:nvPicPr>
        <xdr:cNvPr id="5" name="Imagem 4">
          <a:extLst>
            <a:ext uri="{FF2B5EF4-FFF2-40B4-BE49-F238E27FC236}">
              <a16:creationId xmlns:a16="http://schemas.microsoft.com/office/drawing/2014/main" id="{4EE36570-E08C-4A52-8A13-379904FAF6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4170" y="238126"/>
          <a:ext cx="716335" cy="754155"/>
        </a:xfrm>
        <a:prstGeom prst="rect">
          <a:avLst/>
        </a:prstGeom>
        <a:noFill/>
        <a:ln>
          <a:noFill/>
        </a:ln>
      </xdr:spPr>
    </xdr:pic>
    <xdr:clientData/>
  </xdr:oneCellAnchor>
  <xdr:oneCellAnchor>
    <xdr:from>
      <xdr:col>20</xdr:col>
      <xdr:colOff>95251</xdr:colOff>
      <xdr:row>1</xdr:row>
      <xdr:rowOff>0</xdr:rowOff>
    </xdr:from>
    <xdr:ext cx="8039099" cy="615361"/>
    <xdr:sp macro="" textlink="">
      <xdr:nvSpPr>
        <xdr:cNvPr id="6" name="Retângulo 5">
          <a:extLst>
            <a:ext uri="{FF2B5EF4-FFF2-40B4-BE49-F238E27FC236}">
              <a16:creationId xmlns:a16="http://schemas.microsoft.com/office/drawing/2014/main" id="{C1B9052E-5314-4035-8559-098A016F0ADB}"/>
            </a:ext>
          </a:extLst>
        </xdr:cNvPr>
        <xdr:cNvSpPr/>
      </xdr:nvSpPr>
      <xdr:spPr>
        <a:xfrm>
          <a:off x="10858501" y="95250"/>
          <a:ext cx="8039099" cy="615361"/>
        </a:xfrm>
        <a:prstGeom prst="rect">
          <a:avLst/>
        </a:prstGeom>
        <a:noFill/>
      </xdr:spPr>
      <xdr:txBody>
        <a:bodyPr wrap="square" lIns="91440" tIns="45720" rIns="91440" bIns="45720">
          <a:spAutoFit/>
        </a:bodyPr>
        <a:lstStyle/>
        <a:p>
          <a:pPr algn="ctr"/>
          <a:r>
            <a:rPr lang="pt-BR" sz="3200" b="1" cap="none" spc="50" baseline="0">
              <a:ln w="9525" cmpd="sng">
                <a:solidFill>
                  <a:schemeClr val="accent1"/>
                </a:solidFill>
                <a:prstDash val="solid"/>
              </a:ln>
              <a:solidFill>
                <a:srgbClr val="70AD47">
                  <a:tint val="1000"/>
                </a:srgbClr>
              </a:solidFill>
              <a:effectLst>
                <a:glow rad="38100">
                  <a:schemeClr val="accent1">
                    <a:alpha val="40000"/>
                  </a:schemeClr>
                </a:glow>
              </a:effectLst>
              <a:latin typeface="Century Gothic" panose="020B0502020202020204" pitchFamily="34" charset="0"/>
            </a:rPr>
            <a:t>C I R C U I T O   E S C O L A R   2 0 2 4</a:t>
          </a:r>
          <a:endParaRPr lang="pt-BR" sz="32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clientData/>
  </xdr:oneCellAnchor>
  <xdr:oneCellAnchor>
    <xdr:from>
      <xdr:col>20</xdr:col>
      <xdr:colOff>1623883</xdr:colOff>
      <xdr:row>1</xdr:row>
      <xdr:rowOff>569693</xdr:rowOff>
    </xdr:from>
    <xdr:ext cx="4429418" cy="502152"/>
    <xdr:sp macro="" textlink="">
      <xdr:nvSpPr>
        <xdr:cNvPr id="8" name="Retângulo 7">
          <a:extLst>
            <a:ext uri="{FF2B5EF4-FFF2-40B4-BE49-F238E27FC236}">
              <a16:creationId xmlns:a16="http://schemas.microsoft.com/office/drawing/2014/main" id="{1CB0E677-2F32-4C05-8889-73C32354409C}"/>
            </a:ext>
          </a:extLst>
        </xdr:cNvPr>
        <xdr:cNvSpPr/>
      </xdr:nvSpPr>
      <xdr:spPr>
        <a:xfrm>
          <a:off x="12392736" y="670546"/>
          <a:ext cx="4429418" cy="502152"/>
        </a:xfrm>
        <a:prstGeom prst="rect">
          <a:avLst/>
        </a:prstGeom>
        <a:noFill/>
      </xdr:spPr>
      <xdr:txBody>
        <a:bodyPr wrap="none" lIns="91440" tIns="45720" rIns="91440" bIns="45720">
          <a:noAutofit/>
        </a:bodyPr>
        <a:lstStyle/>
        <a:p>
          <a:pPr algn="ctr"/>
          <a:r>
            <a:rPr lang="pt-BR" sz="34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V Ô L E I   D E   A R E I A</a:t>
          </a:r>
        </a:p>
      </xdr:txBody>
    </xdr:sp>
    <xdr:clientData/>
  </xdr:oneCellAnchor>
  <xdr:twoCellAnchor editAs="oneCell">
    <xdr:from>
      <xdr:col>19</xdr:col>
      <xdr:colOff>414617</xdr:colOff>
      <xdr:row>1</xdr:row>
      <xdr:rowOff>190500</xdr:rowOff>
    </xdr:from>
    <xdr:to>
      <xdr:col>20</xdr:col>
      <xdr:colOff>280147</xdr:colOff>
      <xdr:row>2</xdr:row>
      <xdr:rowOff>392727</xdr:rowOff>
    </xdr:to>
    <xdr:pic>
      <xdr:nvPicPr>
        <xdr:cNvPr id="9" name="Imagem 8">
          <a:extLst>
            <a:ext uri="{FF2B5EF4-FFF2-40B4-BE49-F238E27FC236}">
              <a16:creationId xmlns:a16="http://schemas.microsoft.com/office/drawing/2014/main" id="{0FE9B55D-2C0C-4AC1-A0A7-635D7998E24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39642" y="285750"/>
          <a:ext cx="903755" cy="973752"/>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oneCellAnchor>
    <xdr:from>
      <xdr:col>1</xdr:col>
      <xdr:colOff>0</xdr:colOff>
      <xdr:row>3</xdr:row>
      <xdr:rowOff>0</xdr:rowOff>
    </xdr:from>
    <xdr:ext cx="297657" cy="323850"/>
    <xdr:sp macro="" textlink="">
      <xdr:nvSpPr>
        <xdr:cNvPr id="4" name="AutoShape 1">
          <a:extLst>
            <a:ext uri="{FF2B5EF4-FFF2-40B4-BE49-F238E27FC236}">
              <a16:creationId xmlns:a16="http://schemas.microsoft.com/office/drawing/2014/main" id="{A6073B9C-0112-4F69-98B2-8AEB58F65AB1}"/>
            </a:ext>
          </a:extLst>
        </xdr:cNvPr>
        <xdr:cNvSpPr>
          <a:spLocks noChangeAspect="1" noChangeArrowheads="1"/>
        </xdr:cNvSpPr>
      </xdr:nvSpPr>
      <xdr:spPr bwMode="auto">
        <a:xfrm>
          <a:off x="85725" y="17430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297657" cy="323850"/>
    <xdr:sp macro="" textlink="">
      <xdr:nvSpPr>
        <xdr:cNvPr id="5" name="AutoShape 1">
          <a:extLst>
            <a:ext uri="{FF2B5EF4-FFF2-40B4-BE49-F238E27FC236}">
              <a16:creationId xmlns:a16="http://schemas.microsoft.com/office/drawing/2014/main" id="{683D7D78-E727-4405-9D16-422FC9966541}"/>
            </a:ext>
          </a:extLst>
        </xdr:cNvPr>
        <xdr:cNvSpPr>
          <a:spLocks noChangeAspect="1" noChangeArrowheads="1"/>
        </xdr:cNvSpPr>
      </xdr:nvSpPr>
      <xdr:spPr bwMode="auto">
        <a:xfrm>
          <a:off x="85725" y="17430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297657" cy="323850"/>
    <xdr:sp macro="" textlink="">
      <xdr:nvSpPr>
        <xdr:cNvPr id="6" name="AutoShape 1">
          <a:extLst>
            <a:ext uri="{FF2B5EF4-FFF2-40B4-BE49-F238E27FC236}">
              <a16:creationId xmlns:a16="http://schemas.microsoft.com/office/drawing/2014/main" id="{4D8090EC-C43D-4B9C-9871-E54A232C6B90}"/>
            </a:ext>
          </a:extLst>
        </xdr:cNvPr>
        <xdr:cNvSpPr>
          <a:spLocks noChangeAspect="1" noChangeArrowheads="1"/>
        </xdr:cNvSpPr>
      </xdr:nvSpPr>
      <xdr:spPr bwMode="auto">
        <a:xfrm>
          <a:off x="85725" y="17430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297657" cy="323850"/>
    <xdr:sp macro="" textlink="">
      <xdr:nvSpPr>
        <xdr:cNvPr id="7" name="AutoShape 1">
          <a:extLst>
            <a:ext uri="{FF2B5EF4-FFF2-40B4-BE49-F238E27FC236}">
              <a16:creationId xmlns:a16="http://schemas.microsoft.com/office/drawing/2014/main" id="{FA37EA9A-7364-45B3-A0BA-C2A4B9F223A0}"/>
            </a:ext>
          </a:extLst>
        </xdr:cNvPr>
        <xdr:cNvSpPr>
          <a:spLocks noChangeAspect="1" noChangeArrowheads="1"/>
        </xdr:cNvSpPr>
      </xdr:nvSpPr>
      <xdr:spPr bwMode="auto">
        <a:xfrm>
          <a:off x="85725" y="17430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297657" cy="323850"/>
    <xdr:sp macro="" textlink="">
      <xdr:nvSpPr>
        <xdr:cNvPr id="8" name="AutoShape 1">
          <a:extLst>
            <a:ext uri="{FF2B5EF4-FFF2-40B4-BE49-F238E27FC236}">
              <a16:creationId xmlns:a16="http://schemas.microsoft.com/office/drawing/2014/main" id="{385B8EFB-0DE3-4C8A-9D3B-7726024A2304}"/>
            </a:ext>
          </a:extLst>
        </xdr:cNvPr>
        <xdr:cNvSpPr>
          <a:spLocks noChangeAspect="1" noChangeArrowheads="1"/>
        </xdr:cNvSpPr>
      </xdr:nvSpPr>
      <xdr:spPr bwMode="auto">
        <a:xfrm>
          <a:off x="85725" y="17430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297657" cy="323850"/>
    <xdr:sp macro="" textlink="">
      <xdr:nvSpPr>
        <xdr:cNvPr id="9" name="AutoShape 1">
          <a:extLst>
            <a:ext uri="{FF2B5EF4-FFF2-40B4-BE49-F238E27FC236}">
              <a16:creationId xmlns:a16="http://schemas.microsoft.com/office/drawing/2014/main" id="{D829AAE8-A3A5-4DEB-89F8-68DE92A9DCB5}"/>
            </a:ext>
          </a:extLst>
        </xdr:cNvPr>
        <xdr:cNvSpPr>
          <a:spLocks noChangeAspect="1" noChangeArrowheads="1"/>
        </xdr:cNvSpPr>
      </xdr:nvSpPr>
      <xdr:spPr bwMode="auto">
        <a:xfrm>
          <a:off x="85725" y="17430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504268</xdr:colOff>
      <xdr:row>1</xdr:row>
      <xdr:rowOff>21430</xdr:rowOff>
    </xdr:from>
    <xdr:ext cx="8315324" cy="647998"/>
    <xdr:sp macro="" textlink="">
      <xdr:nvSpPr>
        <xdr:cNvPr id="11" name="Retângulo 10">
          <a:extLst>
            <a:ext uri="{FF2B5EF4-FFF2-40B4-BE49-F238E27FC236}">
              <a16:creationId xmlns:a16="http://schemas.microsoft.com/office/drawing/2014/main" id="{E5D443FE-941D-4F20-B8CA-F9036990182C}"/>
            </a:ext>
          </a:extLst>
        </xdr:cNvPr>
        <xdr:cNvSpPr/>
      </xdr:nvSpPr>
      <xdr:spPr>
        <a:xfrm>
          <a:off x="2229974" y="111077"/>
          <a:ext cx="8315324" cy="647998"/>
        </a:xfrm>
        <a:prstGeom prst="rect">
          <a:avLst/>
        </a:prstGeom>
        <a:noFill/>
      </xdr:spPr>
      <xdr:txBody>
        <a:bodyPr wrap="square" lIns="91440" tIns="45720" rIns="91440" bIns="45720">
          <a:spAutoFit/>
        </a:bodyPr>
        <a:lstStyle/>
        <a:p>
          <a:pPr algn="ctr"/>
          <a:r>
            <a:rPr lang="pt-BR" sz="3400" b="1" cap="none" spc="50" baseline="0">
              <a:ln w="9525" cmpd="sng">
                <a:solidFill>
                  <a:schemeClr val="accent1"/>
                </a:solidFill>
                <a:prstDash val="solid"/>
              </a:ln>
              <a:solidFill>
                <a:srgbClr val="70AD47">
                  <a:tint val="1000"/>
                </a:srgbClr>
              </a:solidFill>
              <a:effectLst>
                <a:glow rad="38100">
                  <a:schemeClr val="accent1">
                    <a:alpha val="40000"/>
                  </a:schemeClr>
                </a:glow>
              </a:effectLst>
              <a:latin typeface="Century Gothic" panose="020B0502020202020204" pitchFamily="34" charset="0"/>
            </a:rPr>
            <a:t>C I R C U I T O   E S C O L A R   2 0 2 4</a:t>
          </a:r>
          <a:endParaRPr lang="pt-BR" sz="34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clientData/>
  </xdr:oneCellAnchor>
  <xdr:oneCellAnchor>
    <xdr:from>
      <xdr:col>1</xdr:col>
      <xdr:colOff>0</xdr:colOff>
      <xdr:row>3</xdr:row>
      <xdr:rowOff>0</xdr:rowOff>
    </xdr:from>
    <xdr:ext cx="297657" cy="323850"/>
    <xdr:sp macro="" textlink="">
      <xdr:nvSpPr>
        <xdr:cNvPr id="14" name="AutoShape 1">
          <a:extLst>
            <a:ext uri="{FF2B5EF4-FFF2-40B4-BE49-F238E27FC236}">
              <a16:creationId xmlns:a16="http://schemas.microsoft.com/office/drawing/2014/main" id="{52E11A84-4416-43E2-B6A0-6E21FE7C0E58}"/>
            </a:ext>
          </a:extLst>
        </xdr:cNvPr>
        <xdr:cNvSpPr>
          <a:spLocks noChangeAspect="1" noChangeArrowheads="1"/>
        </xdr:cNvSpPr>
      </xdr:nvSpPr>
      <xdr:spPr bwMode="auto">
        <a:xfrm>
          <a:off x="85725" y="17430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297657" cy="323850"/>
    <xdr:sp macro="" textlink="">
      <xdr:nvSpPr>
        <xdr:cNvPr id="15" name="AutoShape 1">
          <a:extLst>
            <a:ext uri="{FF2B5EF4-FFF2-40B4-BE49-F238E27FC236}">
              <a16:creationId xmlns:a16="http://schemas.microsoft.com/office/drawing/2014/main" id="{28C7E33C-3D7B-4C5D-87EA-4D87E8BB5C5C}"/>
            </a:ext>
          </a:extLst>
        </xdr:cNvPr>
        <xdr:cNvSpPr>
          <a:spLocks noChangeAspect="1" noChangeArrowheads="1"/>
        </xdr:cNvSpPr>
      </xdr:nvSpPr>
      <xdr:spPr bwMode="auto">
        <a:xfrm>
          <a:off x="85725" y="17430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297657" cy="323850"/>
    <xdr:sp macro="" textlink="">
      <xdr:nvSpPr>
        <xdr:cNvPr id="16" name="AutoShape 1">
          <a:extLst>
            <a:ext uri="{FF2B5EF4-FFF2-40B4-BE49-F238E27FC236}">
              <a16:creationId xmlns:a16="http://schemas.microsoft.com/office/drawing/2014/main" id="{D8ABC54E-2E72-4C86-971A-CF42904E6D5B}"/>
            </a:ext>
          </a:extLst>
        </xdr:cNvPr>
        <xdr:cNvSpPr>
          <a:spLocks noChangeAspect="1" noChangeArrowheads="1"/>
        </xdr:cNvSpPr>
      </xdr:nvSpPr>
      <xdr:spPr bwMode="auto">
        <a:xfrm>
          <a:off x="85725" y="17430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297657" cy="323850"/>
    <xdr:sp macro="" textlink="">
      <xdr:nvSpPr>
        <xdr:cNvPr id="17" name="AutoShape 1">
          <a:extLst>
            <a:ext uri="{FF2B5EF4-FFF2-40B4-BE49-F238E27FC236}">
              <a16:creationId xmlns:a16="http://schemas.microsoft.com/office/drawing/2014/main" id="{DD92D727-DA01-48DB-A341-DD60A1B37DA6}"/>
            </a:ext>
          </a:extLst>
        </xdr:cNvPr>
        <xdr:cNvSpPr>
          <a:spLocks noChangeAspect="1" noChangeArrowheads="1"/>
        </xdr:cNvSpPr>
      </xdr:nvSpPr>
      <xdr:spPr bwMode="auto">
        <a:xfrm>
          <a:off x="85725" y="17430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297657" cy="323850"/>
    <xdr:sp macro="" textlink="">
      <xdr:nvSpPr>
        <xdr:cNvPr id="18" name="AutoShape 1">
          <a:extLst>
            <a:ext uri="{FF2B5EF4-FFF2-40B4-BE49-F238E27FC236}">
              <a16:creationId xmlns:a16="http://schemas.microsoft.com/office/drawing/2014/main" id="{8B234228-1254-45A4-AEBD-52BF2F4697BD}"/>
            </a:ext>
          </a:extLst>
        </xdr:cNvPr>
        <xdr:cNvSpPr>
          <a:spLocks noChangeAspect="1" noChangeArrowheads="1"/>
        </xdr:cNvSpPr>
      </xdr:nvSpPr>
      <xdr:spPr bwMode="auto">
        <a:xfrm>
          <a:off x="85725" y="17430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297657" cy="323850"/>
    <xdr:sp macro="" textlink="">
      <xdr:nvSpPr>
        <xdr:cNvPr id="19" name="AutoShape 1">
          <a:extLst>
            <a:ext uri="{FF2B5EF4-FFF2-40B4-BE49-F238E27FC236}">
              <a16:creationId xmlns:a16="http://schemas.microsoft.com/office/drawing/2014/main" id="{F94F189A-7083-4BD9-B136-7B84F3444409}"/>
            </a:ext>
          </a:extLst>
        </xdr:cNvPr>
        <xdr:cNvSpPr>
          <a:spLocks noChangeAspect="1" noChangeArrowheads="1"/>
        </xdr:cNvSpPr>
      </xdr:nvSpPr>
      <xdr:spPr bwMode="auto">
        <a:xfrm>
          <a:off x="85725" y="17430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297657" cy="323850"/>
    <xdr:sp macro="" textlink="">
      <xdr:nvSpPr>
        <xdr:cNvPr id="20" name="AutoShape 1">
          <a:extLst>
            <a:ext uri="{FF2B5EF4-FFF2-40B4-BE49-F238E27FC236}">
              <a16:creationId xmlns:a16="http://schemas.microsoft.com/office/drawing/2014/main" id="{36B48D03-C605-4A19-AB29-2C93CC859204}"/>
            </a:ext>
          </a:extLst>
        </xdr:cNvPr>
        <xdr:cNvSpPr>
          <a:spLocks noChangeAspect="1" noChangeArrowheads="1"/>
        </xdr:cNvSpPr>
      </xdr:nvSpPr>
      <xdr:spPr bwMode="auto">
        <a:xfrm>
          <a:off x="85725" y="17430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297657" cy="323850"/>
    <xdr:sp macro="" textlink="">
      <xdr:nvSpPr>
        <xdr:cNvPr id="21" name="AutoShape 1">
          <a:extLst>
            <a:ext uri="{FF2B5EF4-FFF2-40B4-BE49-F238E27FC236}">
              <a16:creationId xmlns:a16="http://schemas.microsoft.com/office/drawing/2014/main" id="{0B06996D-8E59-446C-B0FA-17D65080699A}"/>
            </a:ext>
          </a:extLst>
        </xdr:cNvPr>
        <xdr:cNvSpPr>
          <a:spLocks noChangeAspect="1" noChangeArrowheads="1"/>
        </xdr:cNvSpPr>
      </xdr:nvSpPr>
      <xdr:spPr bwMode="auto">
        <a:xfrm>
          <a:off x="85725" y="17430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297657" cy="323850"/>
    <xdr:sp macro="" textlink="">
      <xdr:nvSpPr>
        <xdr:cNvPr id="22" name="AutoShape 1">
          <a:extLst>
            <a:ext uri="{FF2B5EF4-FFF2-40B4-BE49-F238E27FC236}">
              <a16:creationId xmlns:a16="http://schemas.microsoft.com/office/drawing/2014/main" id="{10F2141C-488A-4E09-A5AC-7B67A678DB5D}"/>
            </a:ext>
          </a:extLst>
        </xdr:cNvPr>
        <xdr:cNvSpPr>
          <a:spLocks noChangeAspect="1" noChangeArrowheads="1"/>
        </xdr:cNvSpPr>
      </xdr:nvSpPr>
      <xdr:spPr bwMode="auto">
        <a:xfrm>
          <a:off x="85725" y="17430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297657" cy="323850"/>
    <xdr:sp macro="" textlink="">
      <xdr:nvSpPr>
        <xdr:cNvPr id="23" name="AutoShape 1">
          <a:extLst>
            <a:ext uri="{FF2B5EF4-FFF2-40B4-BE49-F238E27FC236}">
              <a16:creationId xmlns:a16="http://schemas.microsoft.com/office/drawing/2014/main" id="{216CE4A0-62C8-4578-B824-927298679F42}"/>
            </a:ext>
          </a:extLst>
        </xdr:cNvPr>
        <xdr:cNvSpPr>
          <a:spLocks noChangeAspect="1" noChangeArrowheads="1"/>
        </xdr:cNvSpPr>
      </xdr:nvSpPr>
      <xdr:spPr bwMode="auto">
        <a:xfrm>
          <a:off x="85725" y="17430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297657" cy="323850"/>
    <xdr:sp macro="" textlink="">
      <xdr:nvSpPr>
        <xdr:cNvPr id="24" name="AutoShape 1">
          <a:extLst>
            <a:ext uri="{FF2B5EF4-FFF2-40B4-BE49-F238E27FC236}">
              <a16:creationId xmlns:a16="http://schemas.microsoft.com/office/drawing/2014/main" id="{59345625-1644-4464-8D2C-57ED490C26FB}"/>
            </a:ext>
          </a:extLst>
        </xdr:cNvPr>
        <xdr:cNvSpPr>
          <a:spLocks noChangeAspect="1" noChangeArrowheads="1"/>
        </xdr:cNvSpPr>
      </xdr:nvSpPr>
      <xdr:spPr bwMode="auto">
        <a:xfrm>
          <a:off x="85725" y="17430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3</xdr:row>
      <xdr:rowOff>0</xdr:rowOff>
    </xdr:from>
    <xdr:ext cx="297657" cy="323850"/>
    <xdr:sp macro="" textlink="">
      <xdr:nvSpPr>
        <xdr:cNvPr id="25" name="AutoShape 1">
          <a:extLst>
            <a:ext uri="{FF2B5EF4-FFF2-40B4-BE49-F238E27FC236}">
              <a16:creationId xmlns:a16="http://schemas.microsoft.com/office/drawing/2014/main" id="{19A3235E-29FC-4FCB-9867-945C963FEDCC}"/>
            </a:ext>
          </a:extLst>
        </xdr:cNvPr>
        <xdr:cNvSpPr>
          <a:spLocks noChangeAspect="1" noChangeArrowheads="1"/>
        </xdr:cNvSpPr>
      </xdr:nvSpPr>
      <xdr:spPr bwMode="auto">
        <a:xfrm>
          <a:off x="85725" y="17430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1042151</xdr:colOff>
      <xdr:row>1</xdr:row>
      <xdr:rowOff>201707</xdr:rowOff>
    </xdr:from>
    <xdr:ext cx="1042146" cy="1097168"/>
    <xdr:pic>
      <xdr:nvPicPr>
        <xdr:cNvPr id="27" name="Imagem 26">
          <a:extLst>
            <a:ext uri="{FF2B5EF4-FFF2-40B4-BE49-F238E27FC236}">
              <a16:creationId xmlns:a16="http://schemas.microsoft.com/office/drawing/2014/main" id="{98E235FC-CEFF-4A6D-AA56-623361C490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1798" y="291354"/>
          <a:ext cx="1042146" cy="1097168"/>
        </a:xfrm>
        <a:prstGeom prst="rect">
          <a:avLst/>
        </a:prstGeom>
        <a:noFill/>
        <a:ln>
          <a:noFill/>
        </a:ln>
      </xdr:spPr>
    </xdr:pic>
    <xdr:clientData/>
  </xdr:oneCellAnchor>
  <xdr:oneCellAnchor>
    <xdr:from>
      <xdr:col>5</xdr:col>
      <xdr:colOff>302563</xdr:colOff>
      <xdr:row>1</xdr:row>
      <xdr:rowOff>470647</xdr:rowOff>
    </xdr:from>
    <xdr:ext cx="4429418" cy="502152"/>
    <xdr:sp macro="" textlink="">
      <xdr:nvSpPr>
        <xdr:cNvPr id="28" name="Retângulo 27">
          <a:extLst>
            <a:ext uri="{FF2B5EF4-FFF2-40B4-BE49-F238E27FC236}">
              <a16:creationId xmlns:a16="http://schemas.microsoft.com/office/drawing/2014/main" id="{35AF6571-5B24-4800-9E14-6D05156B0818}"/>
            </a:ext>
          </a:extLst>
        </xdr:cNvPr>
        <xdr:cNvSpPr/>
      </xdr:nvSpPr>
      <xdr:spPr>
        <a:xfrm>
          <a:off x="4213416" y="560294"/>
          <a:ext cx="4429418" cy="502152"/>
        </a:xfrm>
        <a:prstGeom prst="rect">
          <a:avLst/>
        </a:prstGeom>
        <a:noFill/>
      </xdr:spPr>
      <xdr:txBody>
        <a:bodyPr wrap="none" lIns="91440" tIns="45720" rIns="91440" bIns="45720">
          <a:noAutofit/>
        </a:bodyPr>
        <a:lstStyle/>
        <a:p>
          <a:pPr algn="ctr"/>
          <a:r>
            <a:rPr lang="pt-BR" sz="34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V Ô L E I   D E   A R E I A</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323852</xdr:colOff>
      <xdr:row>1</xdr:row>
      <xdr:rowOff>1</xdr:rowOff>
    </xdr:from>
    <xdr:ext cx="5480796" cy="419217"/>
    <xdr:sp macro="" textlink="">
      <xdr:nvSpPr>
        <xdr:cNvPr id="2" name="Retângulo 1">
          <a:extLst>
            <a:ext uri="{FF2B5EF4-FFF2-40B4-BE49-F238E27FC236}">
              <a16:creationId xmlns:a16="http://schemas.microsoft.com/office/drawing/2014/main" id="{B502C777-4E69-4BAE-ABA6-F2A45BFEBCFC}"/>
            </a:ext>
          </a:extLst>
        </xdr:cNvPr>
        <xdr:cNvSpPr/>
      </xdr:nvSpPr>
      <xdr:spPr>
        <a:xfrm>
          <a:off x="1876427" y="95251"/>
          <a:ext cx="5480796" cy="419217"/>
        </a:xfrm>
        <a:prstGeom prst="rect">
          <a:avLst/>
        </a:prstGeom>
        <a:noFill/>
      </xdr:spPr>
      <xdr:txBody>
        <a:bodyPr wrap="square" lIns="91440" tIns="45720" rIns="91440" bIns="45720">
          <a:spAutoFit/>
        </a:bodyPr>
        <a:lstStyle/>
        <a:p>
          <a:pPr algn="ctr"/>
          <a:r>
            <a:rPr lang="pt-BR" sz="2000" b="1" cap="none" spc="50" baseline="0">
              <a:ln w="9525" cmpd="sng">
                <a:solidFill>
                  <a:schemeClr val="accent1"/>
                </a:solidFill>
                <a:prstDash val="solid"/>
              </a:ln>
              <a:solidFill>
                <a:srgbClr val="70AD47">
                  <a:tint val="1000"/>
                </a:srgbClr>
              </a:solidFill>
              <a:effectLst>
                <a:glow rad="38100">
                  <a:schemeClr val="accent1">
                    <a:alpha val="40000"/>
                  </a:schemeClr>
                </a:glow>
              </a:effectLst>
              <a:latin typeface="Century Gothic" panose="020B0502020202020204" pitchFamily="34" charset="0"/>
            </a:rPr>
            <a:t>C I R C U I T O   E S C O L A R   2 0 2 4</a:t>
          </a:r>
          <a:endParaRPr lang="pt-BR" sz="20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clientData/>
  </xdr:oneCellAnchor>
  <xdr:oneCellAnchor>
    <xdr:from>
      <xdr:col>4</xdr:col>
      <xdr:colOff>227629</xdr:colOff>
      <xdr:row>1</xdr:row>
      <xdr:rowOff>424015</xdr:rowOff>
    </xdr:from>
    <xdr:ext cx="4429418" cy="502152"/>
    <xdr:sp macro="" textlink="">
      <xdr:nvSpPr>
        <xdr:cNvPr id="4" name="Retângulo 3">
          <a:extLst>
            <a:ext uri="{FF2B5EF4-FFF2-40B4-BE49-F238E27FC236}">
              <a16:creationId xmlns:a16="http://schemas.microsoft.com/office/drawing/2014/main" id="{29F5B770-2AC3-412E-8043-335DE9501E50}"/>
            </a:ext>
          </a:extLst>
        </xdr:cNvPr>
        <xdr:cNvSpPr/>
      </xdr:nvSpPr>
      <xdr:spPr>
        <a:xfrm>
          <a:off x="2300717" y="524868"/>
          <a:ext cx="4429418" cy="502152"/>
        </a:xfrm>
        <a:prstGeom prst="rect">
          <a:avLst/>
        </a:prstGeom>
        <a:noFill/>
      </xdr:spPr>
      <xdr:txBody>
        <a:bodyPr wrap="none" lIns="91440" tIns="45720" rIns="91440" bIns="45720">
          <a:noAutofit/>
        </a:bodyPr>
        <a:lstStyle/>
        <a:p>
          <a:pPr algn="ctr"/>
          <a:r>
            <a:rPr lang="pt-BR" sz="28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V Ô L E I   D E  </a:t>
          </a:r>
          <a:r>
            <a:rPr lang="pt-BR" sz="2800" b="0" cap="none" spc="0" baseline="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 A R E I A</a:t>
          </a:r>
          <a:endParaRPr lang="pt-BR" sz="28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endParaRPr>
        </a:p>
      </xdr:txBody>
    </xdr:sp>
    <xdr:clientData/>
  </xdr:oneCellAnchor>
  <xdr:oneCellAnchor>
    <xdr:from>
      <xdr:col>2</xdr:col>
      <xdr:colOff>319370</xdr:colOff>
      <xdr:row>1</xdr:row>
      <xdr:rowOff>142876</xdr:rowOff>
    </xdr:from>
    <xdr:ext cx="716335" cy="754155"/>
    <xdr:pic>
      <xdr:nvPicPr>
        <xdr:cNvPr id="5" name="Imagem 4">
          <a:extLst>
            <a:ext uri="{FF2B5EF4-FFF2-40B4-BE49-F238E27FC236}">
              <a16:creationId xmlns:a16="http://schemas.microsoft.com/office/drawing/2014/main" id="{F42E8259-1140-4DD3-ABAE-AE06010E1E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4170" y="238126"/>
          <a:ext cx="716335" cy="754155"/>
        </a:xfrm>
        <a:prstGeom prst="rect">
          <a:avLst/>
        </a:prstGeom>
        <a:noFill/>
        <a:ln>
          <a:noFill/>
        </a:ln>
      </xdr:spPr>
    </xdr:pic>
    <xdr:clientData/>
  </xdr:oneCellAnchor>
  <xdr:oneCellAnchor>
    <xdr:from>
      <xdr:col>20</xdr:col>
      <xdr:colOff>95251</xdr:colOff>
      <xdr:row>1</xdr:row>
      <xdr:rowOff>0</xdr:rowOff>
    </xdr:from>
    <xdr:ext cx="8039099" cy="615361"/>
    <xdr:sp macro="" textlink="">
      <xdr:nvSpPr>
        <xdr:cNvPr id="6" name="Retângulo 5">
          <a:extLst>
            <a:ext uri="{FF2B5EF4-FFF2-40B4-BE49-F238E27FC236}">
              <a16:creationId xmlns:a16="http://schemas.microsoft.com/office/drawing/2014/main" id="{6660DE10-9A9A-4F75-90A7-DE0284B2F58C}"/>
            </a:ext>
          </a:extLst>
        </xdr:cNvPr>
        <xdr:cNvSpPr/>
      </xdr:nvSpPr>
      <xdr:spPr>
        <a:xfrm>
          <a:off x="10858501" y="95250"/>
          <a:ext cx="8039099" cy="615361"/>
        </a:xfrm>
        <a:prstGeom prst="rect">
          <a:avLst/>
        </a:prstGeom>
        <a:noFill/>
      </xdr:spPr>
      <xdr:txBody>
        <a:bodyPr wrap="square" lIns="91440" tIns="45720" rIns="91440" bIns="45720">
          <a:spAutoFit/>
        </a:bodyPr>
        <a:lstStyle/>
        <a:p>
          <a:pPr algn="ctr"/>
          <a:r>
            <a:rPr lang="pt-BR" sz="3200" b="1" cap="none" spc="50" baseline="0">
              <a:ln w="9525" cmpd="sng">
                <a:solidFill>
                  <a:schemeClr val="accent1"/>
                </a:solidFill>
                <a:prstDash val="solid"/>
              </a:ln>
              <a:solidFill>
                <a:srgbClr val="70AD47">
                  <a:tint val="1000"/>
                </a:srgbClr>
              </a:solidFill>
              <a:effectLst>
                <a:glow rad="38100">
                  <a:schemeClr val="accent1">
                    <a:alpha val="40000"/>
                  </a:schemeClr>
                </a:glow>
              </a:effectLst>
              <a:latin typeface="Century Gothic" panose="020B0502020202020204" pitchFamily="34" charset="0"/>
            </a:rPr>
            <a:t>C I R C U I T O   E S C O L A R   2 0 2 4</a:t>
          </a:r>
          <a:endParaRPr lang="pt-BR" sz="32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clientData/>
  </xdr:oneCellAnchor>
  <xdr:oneCellAnchor>
    <xdr:from>
      <xdr:col>20</xdr:col>
      <xdr:colOff>1635089</xdr:colOff>
      <xdr:row>1</xdr:row>
      <xdr:rowOff>547281</xdr:rowOff>
    </xdr:from>
    <xdr:ext cx="4429418" cy="502152"/>
    <xdr:sp macro="" textlink="">
      <xdr:nvSpPr>
        <xdr:cNvPr id="8" name="Retângulo 7">
          <a:extLst>
            <a:ext uri="{FF2B5EF4-FFF2-40B4-BE49-F238E27FC236}">
              <a16:creationId xmlns:a16="http://schemas.microsoft.com/office/drawing/2014/main" id="{A599D6E9-2EA0-4382-8563-14EA8C18CB31}"/>
            </a:ext>
          </a:extLst>
        </xdr:cNvPr>
        <xdr:cNvSpPr/>
      </xdr:nvSpPr>
      <xdr:spPr>
        <a:xfrm>
          <a:off x="12403942" y="648134"/>
          <a:ext cx="4429418" cy="502152"/>
        </a:xfrm>
        <a:prstGeom prst="rect">
          <a:avLst/>
        </a:prstGeom>
        <a:noFill/>
      </xdr:spPr>
      <xdr:txBody>
        <a:bodyPr wrap="none" lIns="91440" tIns="45720" rIns="91440" bIns="45720">
          <a:noAutofit/>
        </a:bodyPr>
        <a:lstStyle/>
        <a:p>
          <a:pPr algn="ctr"/>
          <a:r>
            <a:rPr lang="pt-BR" sz="34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V Ô L E I   D E   A R E I A</a:t>
          </a:r>
        </a:p>
      </xdr:txBody>
    </xdr:sp>
    <xdr:clientData/>
  </xdr:oneCellAnchor>
  <xdr:twoCellAnchor editAs="oneCell">
    <xdr:from>
      <xdr:col>19</xdr:col>
      <xdr:colOff>414617</xdr:colOff>
      <xdr:row>1</xdr:row>
      <xdr:rowOff>190500</xdr:rowOff>
    </xdr:from>
    <xdr:to>
      <xdr:col>20</xdr:col>
      <xdr:colOff>280147</xdr:colOff>
      <xdr:row>2</xdr:row>
      <xdr:rowOff>392727</xdr:rowOff>
    </xdr:to>
    <xdr:pic>
      <xdr:nvPicPr>
        <xdr:cNvPr id="9" name="Imagem 8">
          <a:extLst>
            <a:ext uri="{FF2B5EF4-FFF2-40B4-BE49-F238E27FC236}">
              <a16:creationId xmlns:a16="http://schemas.microsoft.com/office/drawing/2014/main" id="{F19B1B62-7C42-4006-9B14-496530752B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39642" y="285750"/>
          <a:ext cx="903755" cy="97375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3</xdr:col>
      <xdr:colOff>323852</xdr:colOff>
      <xdr:row>1</xdr:row>
      <xdr:rowOff>1</xdr:rowOff>
    </xdr:from>
    <xdr:ext cx="5480796" cy="419217"/>
    <xdr:sp macro="" textlink="">
      <xdr:nvSpPr>
        <xdr:cNvPr id="2" name="Retângulo 1">
          <a:extLst>
            <a:ext uri="{FF2B5EF4-FFF2-40B4-BE49-F238E27FC236}">
              <a16:creationId xmlns:a16="http://schemas.microsoft.com/office/drawing/2014/main" id="{74DDCBFD-8FD6-4BB9-963F-F2F8BAC2DC10}"/>
            </a:ext>
          </a:extLst>
        </xdr:cNvPr>
        <xdr:cNvSpPr/>
      </xdr:nvSpPr>
      <xdr:spPr>
        <a:xfrm>
          <a:off x="1876427" y="95251"/>
          <a:ext cx="5480796" cy="419217"/>
        </a:xfrm>
        <a:prstGeom prst="rect">
          <a:avLst/>
        </a:prstGeom>
        <a:noFill/>
      </xdr:spPr>
      <xdr:txBody>
        <a:bodyPr wrap="square" lIns="91440" tIns="45720" rIns="91440" bIns="45720">
          <a:spAutoFit/>
        </a:bodyPr>
        <a:lstStyle/>
        <a:p>
          <a:pPr algn="ctr"/>
          <a:r>
            <a:rPr lang="pt-BR" sz="2000" b="1" cap="none" spc="50" baseline="0">
              <a:ln w="9525" cmpd="sng">
                <a:solidFill>
                  <a:schemeClr val="accent1"/>
                </a:solidFill>
                <a:prstDash val="solid"/>
              </a:ln>
              <a:solidFill>
                <a:srgbClr val="70AD47">
                  <a:tint val="1000"/>
                </a:srgbClr>
              </a:solidFill>
              <a:effectLst>
                <a:glow rad="38100">
                  <a:schemeClr val="accent1">
                    <a:alpha val="40000"/>
                  </a:schemeClr>
                </a:glow>
              </a:effectLst>
              <a:latin typeface="Century Gothic" panose="020B0502020202020204" pitchFamily="34" charset="0"/>
            </a:rPr>
            <a:t>C I R C U I T O   E S C O L A R   2 0 2 4</a:t>
          </a:r>
          <a:endParaRPr lang="pt-BR" sz="20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clientData/>
  </xdr:oneCellAnchor>
  <xdr:oneCellAnchor>
    <xdr:from>
      <xdr:col>4</xdr:col>
      <xdr:colOff>194012</xdr:colOff>
      <xdr:row>1</xdr:row>
      <xdr:rowOff>401604</xdr:rowOff>
    </xdr:from>
    <xdr:ext cx="4429418" cy="502152"/>
    <xdr:sp macro="" textlink="">
      <xdr:nvSpPr>
        <xdr:cNvPr id="4" name="Retângulo 3">
          <a:extLst>
            <a:ext uri="{FF2B5EF4-FFF2-40B4-BE49-F238E27FC236}">
              <a16:creationId xmlns:a16="http://schemas.microsoft.com/office/drawing/2014/main" id="{2B877557-FFB6-4DDC-AE90-F14D7A2F2277}"/>
            </a:ext>
          </a:extLst>
        </xdr:cNvPr>
        <xdr:cNvSpPr/>
      </xdr:nvSpPr>
      <xdr:spPr>
        <a:xfrm>
          <a:off x="2267100" y="502457"/>
          <a:ext cx="4429418" cy="502152"/>
        </a:xfrm>
        <a:prstGeom prst="rect">
          <a:avLst/>
        </a:prstGeom>
        <a:noFill/>
      </xdr:spPr>
      <xdr:txBody>
        <a:bodyPr wrap="none" lIns="91440" tIns="45720" rIns="91440" bIns="45720">
          <a:noAutofit/>
        </a:bodyPr>
        <a:lstStyle/>
        <a:p>
          <a:pPr algn="ctr"/>
          <a:r>
            <a:rPr lang="pt-BR" sz="28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V Ô L E I   D E  </a:t>
          </a:r>
          <a:r>
            <a:rPr lang="pt-BR" sz="2800" b="0" cap="none" spc="0" baseline="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 A R E I A</a:t>
          </a:r>
          <a:endParaRPr lang="pt-BR" sz="28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endParaRPr>
        </a:p>
      </xdr:txBody>
    </xdr:sp>
    <xdr:clientData/>
  </xdr:oneCellAnchor>
  <xdr:oneCellAnchor>
    <xdr:from>
      <xdr:col>2</xdr:col>
      <xdr:colOff>319370</xdr:colOff>
      <xdr:row>1</xdr:row>
      <xdr:rowOff>142876</xdr:rowOff>
    </xdr:from>
    <xdr:ext cx="716335" cy="754155"/>
    <xdr:pic>
      <xdr:nvPicPr>
        <xdr:cNvPr id="5" name="Imagem 4">
          <a:extLst>
            <a:ext uri="{FF2B5EF4-FFF2-40B4-BE49-F238E27FC236}">
              <a16:creationId xmlns:a16="http://schemas.microsoft.com/office/drawing/2014/main" id="{6380F978-89B9-4874-B238-E237EFA38A2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4170" y="238126"/>
          <a:ext cx="716335" cy="754155"/>
        </a:xfrm>
        <a:prstGeom prst="rect">
          <a:avLst/>
        </a:prstGeom>
        <a:noFill/>
        <a:ln>
          <a:noFill/>
        </a:ln>
      </xdr:spPr>
    </xdr:pic>
    <xdr:clientData/>
  </xdr:oneCellAnchor>
  <xdr:oneCellAnchor>
    <xdr:from>
      <xdr:col>20</xdr:col>
      <xdr:colOff>95251</xdr:colOff>
      <xdr:row>1</xdr:row>
      <xdr:rowOff>0</xdr:rowOff>
    </xdr:from>
    <xdr:ext cx="8039099" cy="615361"/>
    <xdr:sp macro="" textlink="">
      <xdr:nvSpPr>
        <xdr:cNvPr id="6" name="Retângulo 5">
          <a:extLst>
            <a:ext uri="{FF2B5EF4-FFF2-40B4-BE49-F238E27FC236}">
              <a16:creationId xmlns:a16="http://schemas.microsoft.com/office/drawing/2014/main" id="{14A2F52D-6131-4981-921F-A44CA8DA9E44}"/>
            </a:ext>
          </a:extLst>
        </xdr:cNvPr>
        <xdr:cNvSpPr/>
      </xdr:nvSpPr>
      <xdr:spPr>
        <a:xfrm>
          <a:off x="10858501" y="95250"/>
          <a:ext cx="8039099" cy="615361"/>
        </a:xfrm>
        <a:prstGeom prst="rect">
          <a:avLst/>
        </a:prstGeom>
        <a:noFill/>
      </xdr:spPr>
      <xdr:txBody>
        <a:bodyPr wrap="square" lIns="91440" tIns="45720" rIns="91440" bIns="45720">
          <a:spAutoFit/>
        </a:bodyPr>
        <a:lstStyle/>
        <a:p>
          <a:pPr algn="ctr"/>
          <a:r>
            <a:rPr lang="pt-BR" sz="3200" b="1" cap="none" spc="50" baseline="0">
              <a:ln w="9525" cmpd="sng">
                <a:solidFill>
                  <a:schemeClr val="accent1"/>
                </a:solidFill>
                <a:prstDash val="solid"/>
              </a:ln>
              <a:solidFill>
                <a:srgbClr val="70AD47">
                  <a:tint val="1000"/>
                </a:srgbClr>
              </a:solidFill>
              <a:effectLst>
                <a:glow rad="38100">
                  <a:schemeClr val="accent1">
                    <a:alpha val="40000"/>
                  </a:schemeClr>
                </a:glow>
              </a:effectLst>
              <a:latin typeface="Century Gothic" panose="020B0502020202020204" pitchFamily="34" charset="0"/>
            </a:rPr>
            <a:t>C I R C U I T O   E S C O L A R   2 0 2 4</a:t>
          </a:r>
          <a:endParaRPr lang="pt-BR" sz="32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clientData/>
  </xdr:oneCellAnchor>
  <xdr:oneCellAnchor>
    <xdr:from>
      <xdr:col>20</xdr:col>
      <xdr:colOff>1601471</xdr:colOff>
      <xdr:row>1</xdr:row>
      <xdr:rowOff>558486</xdr:rowOff>
    </xdr:from>
    <xdr:ext cx="4429418" cy="502152"/>
    <xdr:sp macro="" textlink="">
      <xdr:nvSpPr>
        <xdr:cNvPr id="8" name="Retângulo 7">
          <a:extLst>
            <a:ext uri="{FF2B5EF4-FFF2-40B4-BE49-F238E27FC236}">
              <a16:creationId xmlns:a16="http://schemas.microsoft.com/office/drawing/2014/main" id="{D8B96E57-444B-4DE1-BE34-0E4C37682BD0}"/>
            </a:ext>
          </a:extLst>
        </xdr:cNvPr>
        <xdr:cNvSpPr/>
      </xdr:nvSpPr>
      <xdr:spPr>
        <a:xfrm>
          <a:off x="12370324" y="659339"/>
          <a:ext cx="4429418" cy="502152"/>
        </a:xfrm>
        <a:prstGeom prst="rect">
          <a:avLst/>
        </a:prstGeom>
        <a:noFill/>
      </xdr:spPr>
      <xdr:txBody>
        <a:bodyPr wrap="none" lIns="91440" tIns="45720" rIns="91440" bIns="45720">
          <a:noAutofit/>
        </a:bodyPr>
        <a:lstStyle/>
        <a:p>
          <a:pPr algn="ctr"/>
          <a:r>
            <a:rPr lang="pt-BR" sz="34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V Ô L E I   D E   A R E I A</a:t>
          </a:r>
        </a:p>
      </xdr:txBody>
    </xdr:sp>
    <xdr:clientData/>
  </xdr:oneCellAnchor>
  <xdr:twoCellAnchor editAs="oneCell">
    <xdr:from>
      <xdr:col>19</xdr:col>
      <xdr:colOff>414617</xdr:colOff>
      <xdr:row>1</xdr:row>
      <xdr:rowOff>190500</xdr:rowOff>
    </xdr:from>
    <xdr:to>
      <xdr:col>20</xdr:col>
      <xdr:colOff>280147</xdr:colOff>
      <xdr:row>2</xdr:row>
      <xdr:rowOff>392727</xdr:rowOff>
    </xdr:to>
    <xdr:pic>
      <xdr:nvPicPr>
        <xdr:cNvPr id="9" name="Imagem 8">
          <a:extLst>
            <a:ext uri="{FF2B5EF4-FFF2-40B4-BE49-F238E27FC236}">
              <a16:creationId xmlns:a16="http://schemas.microsoft.com/office/drawing/2014/main" id="{961E552B-A385-442C-99ED-EB283968E0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39642" y="285750"/>
          <a:ext cx="903755" cy="97375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3</xdr:col>
      <xdr:colOff>323852</xdr:colOff>
      <xdr:row>1</xdr:row>
      <xdr:rowOff>1</xdr:rowOff>
    </xdr:from>
    <xdr:ext cx="5480796" cy="419217"/>
    <xdr:sp macro="" textlink="">
      <xdr:nvSpPr>
        <xdr:cNvPr id="2" name="Retângulo 1">
          <a:extLst>
            <a:ext uri="{FF2B5EF4-FFF2-40B4-BE49-F238E27FC236}">
              <a16:creationId xmlns:a16="http://schemas.microsoft.com/office/drawing/2014/main" id="{32C9AE1F-F9BE-41CA-8BA5-73362DBD55DC}"/>
            </a:ext>
          </a:extLst>
        </xdr:cNvPr>
        <xdr:cNvSpPr/>
      </xdr:nvSpPr>
      <xdr:spPr>
        <a:xfrm>
          <a:off x="1876427" y="95251"/>
          <a:ext cx="5480796" cy="419217"/>
        </a:xfrm>
        <a:prstGeom prst="rect">
          <a:avLst/>
        </a:prstGeom>
        <a:noFill/>
      </xdr:spPr>
      <xdr:txBody>
        <a:bodyPr wrap="square" lIns="91440" tIns="45720" rIns="91440" bIns="45720">
          <a:spAutoFit/>
        </a:bodyPr>
        <a:lstStyle/>
        <a:p>
          <a:pPr algn="ctr"/>
          <a:r>
            <a:rPr lang="pt-BR" sz="2000" b="1" cap="none" spc="50" baseline="0">
              <a:ln w="9525" cmpd="sng">
                <a:solidFill>
                  <a:schemeClr val="accent1"/>
                </a:solidFill>
                <a:prstDash val="solid"/>
              </a:ln>
              <a:solidFill>
                <a:srgbClr val="70AD47">
                  <a:tint val="1000"/>
                </a:srgbClr>
              </a:solidFill>
              <a:effectLst>
                <a:glow rad="38100">
                  <a:schemeClr val="accent1">
                    <a:alpha val="40000"/>
                  </a:schemeClr>
                </a:glow>
              </a:effectLst>
              <a:latin typeface="Century Gothic" panose="020B0502020202020204" pitchFamily="34" charset="0"/>
            </a:rPr>
            <a:t>C I R C U I T O   E S C O L A R   2 0 2 4</a:t>
          </a:r>
          <a:endParaRPr lang="pt-BR" sz="20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clientData/>
  </xdr:oneCellAnchor>
  <xdr:oneCellAnchor>
    <xdr:from>
      <xdr:col>4</xdr:col>
      <xdr:colOff>205217</xdr:colOff>
      <xdr:row>1</xdr:row>
      <xdr:rowOff>379192</xdr:rowOff>
    </xdr:from>
    <xdr:ext cx="4429418" cy="502152"/>
    <xdr:sp macro="" textlink="">
      <xdr:nvSpPr>
        <xdr:cNvPr id="4" name="Retângulo 3">
          <a:extLst>
            <a:ext uri="{FF2B5EF4-FFF2-40B4-BE49-F238E27FC236}">
              <a16:creationId xmlns:a16="http://schemas.microsoft.com/office/drawing/2014/main" id="{C42B4545-4CDA-4DA0-845A-6DDEFB1595A8}"/>
            </a:ext>
          </a:extLst>
        </xdr:cNvPr>
        <xdr:cNvSpPr/>
      </xdr:nvSpPr>
      <xdr:spPr>
        <a:xfrm>
          <a:off x="2278305" y="480045"/>
          <a:ext cx="4429418" cy="502152"/>
        </a:xfrm>
        <a:prstGeom prst="rect">
          <a:avLst/>
        </a:prstGeom>
        <a:noFill/>
      </xdr:spPr>
      <xdr:txBody>
        <a:bodyPr wrap="none" lIns="91440" tIns="45720" rIns="91440" bIns="45720">
          <a:noAutofit/>
        </a:bodyPr>
        <a:lstStyle/>
        <a:p>
          <a:pPr algn="ctr"/>
          <a:r>
            <a:rPr lang="pt-BR" sz="28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V Ô L E I   D E  </a:t>
          </a:r>
          <a:r>
            <a:rPr lang="pt-BR" sz="2800" b="0" cap="none" spc="0" baseline="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 A R E I A</a:t>
          </a:r>
          <a:endParaRPr lang="pt-BR" sz="28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endParaRPr>
        </a:p>
      </xdr:txBody>
    </xdr:sp>
    <xdr:clientData/>
  </xdr:oneCellAnchor>
  <xdr:oneCellAnchor>
    <xdr:from>
      <xdr:col>2</xdr:col>
      <xdr:colOff>319370</xdr:colOff>
      <xdr:row>1</xdr:row>
      <xdr:rowOff>142876</xdr:rowOff>
    </xdr:from>
    <xdr:ext cx="716335" cy="754155"/>
    <xdr:pic>
      <xdr:nvPicPr>
        <xdr:cNvPr id="5" name="Imagem 4">
          <a:extLst>
            <a:ext uri="{FF2B5EF4-FFF2-40B4-BE49-F238E27FC236}">
              <a16:creationId xmlns:a16="http://schemas.microsoft.com/office/drawing/2014/main" id="{965C4FD6-7D8C-480A-BB6E-01E6182816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4170" y="238126"/>
          <a:ext cx="716335" cy="754155"/>
        </a:xfrm>
        <a:prstGeom prst="rect">
          <a:avLst/>
        </a:prstGeom>
        <a:noFill/>
        <a:ln>
          <a:noFill/>
        </a:ln>
      </xdr:spPr>
    </xdr:pic>
    <xdr:clientData/>
  </xdr:oneCellAnchor>
  <xdr:oneCellAnchor>
    <xdr:from>
      <xdr:col>20</xdr:col>
      <xdr:colOff>95251</xdr:colOff>
      <xdr:row>1</xdr:row>
      <xdr:rowOff>0</xdr:rowOff>
    </xdr:from>
    <xdr:ext cx="8039099" cy="615361"/>
    <xdr:sp macro="" textlink="">
      <xdr:nvSpPr>
        <xdr:cNvPr id="6" name="Retângulo 5">
          <a:extLst>
            <a:ext uri="{FF2B5EF4-FFF2-40B4-BE49-F238E27FC236}">
              <a16:creationId xmlns:a16="http://schemas.microsoft.com/office/drawing/2014/main" id="{316A93E1-7436-49CB-85C8-31E19BF403CE}"/>
            </a:ext>
          </a:extLst>
        </xdr:cNvPr>
        <xdr:cNvSpPr/>
      </xdr:nvSpPr>
      <xdr:spPr>
        <a:xfrm>
          <a:off x="10858501" y="95250"/>
          <a:ext cx="8039099" cy="615361"/>
        </a:xfrm>
        <a:prstGeom prst="rect">
          <a:avLst/>
        </a:prstGeom>
        <a:noFill/>
      </xdr:spPr>
      <xdr:txBody>
        <a:bodyPr wrap="square" lIns="91440" tIns="45720" rIns="91440" bIns="45720">
          <a:spAutoFit/>
        </a:bodyPr>
        <a:lstStyle/>
        <a:p>
          <a:pPr algn="ctr"/>
          <a:r>
            <a:rPr lang="pt-BR" sz="3200" b="1" cap="none" spc="50" baseline="0">
              <a:ln w="9525" cmpd="sng">
                <a:solidFill>
                  <a:schemeClr val="accent1"/>
                </a:solidFill>
                <a:prstDash val="solid"/>
              </a:ln>
              <a:solidFill>
                <a:srgbClr val="70AD47">
                  <a:tint val="1000"/>
                </a:srgbClr>
              </a:solidFill>
              <a:effectLst>
                <a:glow rad="38100">
                  <a:schemeClr val="accent1">
                    <a:alpha val="40000"/>
                  </a:schemeClr>
                </a:glow>
              </a:effectLst>
              <a:latin typeface="Century Gothic" panose="020B0502020202020204" pitchFamily="34" charset="0"/>
            </a:rPr>
            <a:t>C I R C U I T O   E S C O L A R   2 0 2 4</a:t>
          </a:r>
          <a:endParaRPr lang="pt-BR" sz="32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clientData/>
  </xdr:oneCellAnchor>
  <xdr:oneCellAnchor>
    <xdr:from>
      <xdr:col>20</xdr:col>
      <xdr:colOff>1635089</xdr:colOff>
      <xdr:row>1</xdr:row>
      <xdr:rowOff>502457</xdr:rowOff>
    </xdr:from>
    <xdr:ext cx="4429418" cy="502152"/>
    <xdr:sp macro="" textlink="">
      <xdr:nvSpPr>
        <xdr:cNvPr id="8" name="Retângulo 7">
          <a:extLst>
            <a:ext uri="{FF2B5EF4-FFF2-40B4-BE49-F238E27FC236}">
              <a16:creationId xmlns:a16="http://schemas.microsoft.com/office/drawing/2014/main" id="{F0E99F83-10C4-4F2B-8302-52EB35FA610C}"/>
            </a:ext>
          </a:extLst>
        </xdr:cNvPr>
        <xdr:cNvSpPr/>
      </xdr:nvSpPr>
      <xdr:spPr>
        <a:xfrm>
          <a:off x="12403942" y="603310"/>
          <a:ext cx="4429418" cy="502152"/>
        </a:xfrm>
        <a:prstGeom prst="rect">
          <a:avLst/>
        </a:prstGeom>
        <a:noFill/>
      </xdr:spPr>
      <xdr:txBody>
        <a:bodyPr wrap="none" lIns="91440" tIns="45720" rIns="91440" bIns="45720">
          <a:noAutofit/>
        </a:bodyPr>
        <a:lstStyle/>
        <a:p>
          <a:pPr algn="ctr"/>
          <a:r>
            <a:rPr lang="pt-BR" sz="34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V Ô L E I   D E   A R E I A</a:t>
          </a:r>
        </a:p>
      </xdr:txBody>
    </xdr:sp>
    <xdr:clientData/>
  </xdr:oneCellAnchor>
  <xdr:twoCellAnchor editAs="oneCell">
    <xdr:from>
      <xdr:col>19</xdr:col>
      <xdr:colOff>414617</xdr:colOff>
      <xdr:row>1</xdr:row>
      <xdr:rowOff>190500</xdr:rowOff>
    </xdr:from>
    <xdr:to>
      <xdr:col>20</xdr:col>
      <xdr:colOff>280147</xdr:colOff>
      <xdr:row>2</xdr:row>
      <xdr:rowOff>392727</xdr:rowOff>
    </xdr:to>
    <xdr:pic>
      <xdr:nvPicPr>
        <xdr:cNvPr id="9" name="Imagem 8">
          <a:extLst>
            <a:ext uri="{FF2B5EF4-FFF2-40B4-BE49-F238E27FC236}">
              <a16:creationId xmlns:a16="http://schemas.microsoft.com/office/drawing/2014/main" id="{2761E597-5ED0-4F84-B4D8-F03A90D842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39642" y="285750"/>
          <a:ext cx="903755" cy="97375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oneCellAnchor>
    <xdr:from>
      <xdr:col>3</xdr:col>
      <xdr:colOff>323852</xdr:colOff>
      <xdr:row>1</xdr:row>
      <xdr:rowOff>1</xdr:rowOff>
    </xdr:from>
    <xdr:ext cx="5480796" cy="419217"/>
    <xdr:sp macro="" textlink="">
      <xdr:nvSpPr>
        <xdr:cNvPr id="2" name="Retângulo 1">
          <a:extLst>
            <a:ext uri="{FF2B5EF4-FFF2-40B4-BE49-F238E27FC236}">
              <a16:creationId xmlns:a16="http://schemas.microsoft.com/office/drawing/2014/main" id="{8261868B-BFBA-43BB-9565-E3F9A382D9D1}"/>
            </a:ext>
          </a:extLst>
        </xdr:cNvPr>
        <xdr:cNvSpPr/>
      </xdr:nvSpPr>
      <xdr:spPr>
        <a:xfrm>
          <a:off x="1876427" y="95251"/>
          <a:ext cx="5480796" cy="419217"/>
        </a:xfrm>
        <a:prstGeom prst="rect">
          <a:avLst/>
        </a:prstGeom>
        <a:noFill/>
      </xdr:spPr>
      <xdr:txBody>
        <a:bodyPr wrap="square" lIns="91440" tIns="45720" rIns="91440" bIns="45720">
          <a:spAutoFit/>
        </a:bodyPr>
        <a:lstStyle/>
        <a:p>
          <a:pPr algn="ctr"/>
          <a:r>
            <a:rPr lang="pt-BR" sz="2000" b="1" cap="none" spc="50" baseline="0">
              <a:ln w="9525" cmpd="sng">
                <a:solidFill>
                  <a:schemeClr val="accent1"/>
                </a:solidFill>
                <a:prstDash val="solid"/>
              </a:ln>
              <a:solidFill>
                <a:srgbClr val="70AD47">
                  <a:tint val="1000"/>
                </a:srgbClr>
              </a:solidFill>
              <a:effectLst>
                <a:glow rad="38100">
                  <a:schemeClr val="accent1">
                    <a:alpha val="40000"/>
                  </a:schemeClr>
                </a:glow>
              </a:effectLst>
              <a:latin typeface="Century Gothic" panose="020B0502020202020204" pitchFamily="34" charset="0"/>
            </a:rPr>
            <a:t>C I R C U I T O   E S C O L A R   2 0 2 4</a:t>
          </a:r>
          <a:endParaRPr lang="pt-BR" sz="20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clientData/>
  </xdr:oneCellAnchor>
  <xdr:oneCellAnchor>
    <xdr:from>
      <xdr:col>4</xdr:col>
      <xdr:colOff>205217</xdr:colOff>
      <xdr:row>1</xdr:row>
      <xdr:rowOff>446427</xdr:rowOff>
    </xdr:from>
    <xdr:ext cx="4429418" cy="502152"/>
    <xdr:sp macro="" textlink="">
      <xdr:nvSpPr>
        <xdr:cNvPr id="4" name="Retângulo 3">
          <a:extLst>
            <a:ext uri="{FF2B5EF4-FFF2-40B4-BE49-F238E27FC236}">
              <a16:creationId xmlns:a16="http://schemas.microsoft.com/office/drawing/2014/main" id="{89210B32-5EE8-4971-A31E-B62CC0D32664}"/>
            </a:ext>
          </a:extLst>
        </xdr:cNvPr>
        <xdr:cNvSpPr/>
      </xdr:nvSpPr>
      <xdr:spPr>
        <a:xfrm>
          <a:off x="2278305" y="547280"/>
          <a:ext cx="4429418" cy="502152"/>
        </a:xfrm>
        <a:prstGeom prst="rect">
          <a:avLst/>
        </a:prstGeom>
        <a:noFill/>
      </xdr:spPr>
      <xdr:txBody>
        <a:bodyPr wrap="none" lIns="91440" tIns="45720" rIns="91440" bIns="45720">
          <a:noAutofit/>
        </a:bodyPr>
        <a:lstStyle/>
        <a:p>
          <a:pPr algn="ctr"/>
          <a:r>
            <a:rPr lang="pt-BR" sz="28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V Ô L E I   D E  </a:t>
          </a:r>
          <a:r>
            <a:rPr lang="pt-BR" sz="2800" b="0" cap="none" spc="0" baseline="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 A R E I A</a:t>
          </a:r>
          <a:endParaRPr lang="pt-BR" sz="28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endParaRPr>
        </a:p>
      </xdr:txBody>
    </xdr:sp>
    <xdr:clientData/>
  </xdr:oneCellAnchor>
  <xdr:oneCellAnchor>
    <xdr:from>
      <xdr:col>2</xdr:col>
      <xdr:colOff>319370</xdr:colOff>
      <xdr:row>1</xdr:row>
      <xdr:rowOff>142876</xdr:rowOff>
    </xdr:from>
    <xdr:ext cx="716335" cy="754155"/>
    <xdr:pic>
      <xdr:nvPicPr>
        <xdr:cNvPr id="5" name="Imagem 4">
          <a:extLst>
            <a:ext uri="{FF2B5EF4-FFF2-40B4-BE49-F238E27FC236}">
              <a16:creationId xmlns:a16="http://schemas.microsoft.com/office/drawing/2014/main" id="{8CD7ECA2-706D-4F12-8972-37B2DE28EFC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4170" y="238126"/>
          <a:ext cx="716335" cy="754155"/>
        </a:xfrm>
        <a:prstGeom prst="rect">
          <a:avLst/>
        </a:prstGeom>
        <a:noFill/>
        <a:ln>
          <a:noFill/>
        </a:ln>
      </xdr:spPr>
    </xdr:pic>
    <xdr:clientData/>
  </xdr:oneCellAnchor>
  <xdr:oneCellAnchor>
    <xdr:from>
      <xdr:col>20</xdr:col>
      <xdr:colOff>95251</xdr:colOff>
      <xdr:row>1</xdr:row>
      <xdr:rowOff>0</xdr:rowOff>
    </xdr:from>
    <xdr:ext cx="8039099" cy="615361"/>
    <xdr:sp macro="" textlink="">
      <xdr:nvSpPr>
        <xdr:cNvPr id="6" name="Retângulo 5">
          <a:extLst>
            <a:ext uri="{FF2B5EF4-FFF2-40B4-BE49-F238E27FC236}">
              <a16:creationId xmlns:a16="http://schemas.microsoft.com/office/drawing/2014/main" id="{578D4666-EA34-420F-B1B5-6B7988D58744}"/>
            </a:ext>
          </a:extLst>
        </xdr:cNvPr>
        <xdr:cNvSpPr/>
      </xdr:nvSpPr>
      <xdr:spPr>
        <a:xfrm>
          <a:off x="10858501" y="95250"/>
          <a:ext cx="8039099" cy="615361"/>
        </a:xfrm>
        <a:prstGeom prst="rect">
          <a:avLst/>
        </a:prstGeom>
        <a:noFill/>
      </xdr:spPr>
      <xdr:txBody>
        <a:bodyPr wrap="square" lIns="91440" tIns="45720" rIns="91440" bIns="45720">
          <a:spAutoFit/>
        </a:bodyPr>
        <a:lstStyle/>
        <a:p>
          <a:pPr algn="ctr"/>
          <a:r>
            <a:rPr lang="pt-BR" sz="3200" b="1" cap="none" spc="50" baseline="0">
              <a:ln w="9525" cmpd="sng">
                <a:solidFill>
                  <a:schemeClr val="accent1"/>
                </a:solidFill>
                <a:prstDash val="solid"/>
              </a:ln>
              <a:solidFill>
                <a:srgbClr val="70AD47">
                  <a:tint val="1000"/>
                </a:srgbClr>
              </a:solidFill>
              <a:effectLst>
                <a:glow rad="38100">
                  <a:schemeClr val="accent1">
                    <a:alpha val="40000"/>
                  </a:schemeClr>
                </a:glow>
              </a:effectLst>
              <a:latin typeface="Century Gothic" panose="020B0502020202020204" pitchFamily="34" charset="0"/>
            </a:rPr>
            <a:t>C I R C U I T O   E S C O L A R   2 0 2 4</a:t>
          </a:r>
          <a:endParaRPr lang="pt-BR" sz="32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clientData/>
  </xdr:oneCellAnchor>
  <xdr:oneCellAnchor>
    <xdr:from>
      <xdr:col>20</xdr:col>
      <xdr:colOff>1646295</xdr:colOff>
      <xdr:row>1</xdr:row>
      <xdr:rowOff>558487</xdr:rowOff>
    </xdr:from>
    <xdr:ext cx="4429418" cy="502152"/>
    <xdr:sp macro="" textlink="">
      <xdr:nvSpPr>
        <xdr:cNvPr id="8" name="Retângulo 7">
          <a:extLst>
            <a:ext uri="{FF2B5EF4-FFF2-40B4-BE49-F238E27FC236}">
              <a16:creationId xmlns:a16="http://schemas.microsoft.com/office/drawing/2014/main" id="{2776F69D-7BAD-4CFA-93D6-69AF9CB0D990}"/>
            </a:ext>
          </a:extLst>
        </xdr:cNvPr>
        <xdr:cNvSpPr/>
      </xdr:nvSpPr>
      <xdr:spPr>
        <a:xfrm>
          <a:off x="12415148" y="659340"/>
          <a:ext cx="4429418" cy="502152"/>
        </a:xfrm>
        <a:prstGeom prst="rect">
          <a:avLst/>
        </a:prstGeom>
        <a:noFill/>
      </xdr:spPr>
      <xdr:txBody>
        <a:bodyPr wrap="none" lIns="91440" tIns="45720" rIns="91440" bIns="45720">
          <a:noAutofit/>
        </a:bodyPr>
        <a:lstStyle/>
        <a:p>
          <a:pPr algn="ctr"/>
          <a:r>
            <a:rPr lang="pt-BR" sz="34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V Ô L E I   D E   A R E I A</a:t>
          </a:r>
        </a:p>
      </xdr:txBody>
    </xdr:sp>
    <xdr:clientData/>
  </xdr:oneCellAnchor>
  <xdr:twoCellAnchor editAs="oneCell">
    <xdr:from>
      <xdr:col>19</xdr:col>
      <xdr:colOff>414617</xdr:colOff>
      <xdr:row>1</xdr:row>
      <xdr:rowOff>190500</xdr:rowOff>
    </xdr:from>
    <xdr:to>
      <xdr:col>20</xdr:col>
      <xdr:colOff>280147</xdr:colOff>
      <xdr:row>2</xdr:row>
      <xdr:rowOff>392727</xdr:rowOff>
    </xdr:to>
    <xdr:pic>
      <xdr:nvPicPr>
        <xdr:cNvPr id="9" name="Imagem 8">
          <a:extLst>
            <a:ext uri="{FF2B5EF4-FFF2-40B4-BE49-F238E27FC236}">
              <a16:creationId xmlns:a16="http://schemas.microsoft.com/office/drawing/2014/main" id="{FA68D4C6-80A0-4DC4-B709-7160396B5CB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39642" y="285750"/>
          <a:ext cx="903755" cy="973752"/>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0</xdr:colOff>
      <xdr:row>2</xdr:row>
      <xdr:rowOff>0</xdr:rowOff>
    </xdr:from>
    <xdr:ext cx="297657" cy="323850"/>
    <xdr:sp macro="" textlink="">
      <xdr:nvSpPr>
        <xdr:cNvPr id="2" name="AutoShape 1">
          <a:extLst>
            <a:ext uri="{FF2B5EF4-FFF2-40B4-BE49-F238E27FC236}">
              <a16:creationId xmlns:a16="http://schemas.microsoft.com/office/drawing/2014/main" id="{84FF4A21-8FFE-4B0D-A633-84BC4C960022}"/>
            </a:ext>
          </a:extLst>
        </xdr:cNvPr>
        <xdr:cNvSpPr>
          <a:spLocks noChangeAspect="1" noChangeArrowheads="1"/>
        </xdr:cNvSpPr>
      </xdr:nvSpPr>
      <xdr:spPr bwMode="auto">
        <a:xfrm>
          <a:off x="104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297657" cy="323850"/>
    <xdr:sp macro="" textlink="">
      <xdr:nvSpPr>
        <xdr:cNvPr id="3" name="AutoShape 1">
          <a:extLst>
            <a:ext uri="{FF2B5EF4-FFF2-40B4-BE49-F238E27FC236}">
              <a16:creationId xmlns:a16="http://schemas.microsoft.com/office/drawing/2014/main" id="{D9F61C14-B035-4665-B662-733BBF306CE8}"/>
            </a:ext>
          </a:extLst>
        </xdr:cNvPr>
        <xdr:cNvSpPr>
          <a:spLocks noChangeAspect="1" noChangeArrowheads="1"/>
        </xdr:cNvSpPr>
      </xdr:nvSpPr>
      <xdr:spPr bwMode="auto">
        <a:xfrm>
          <a:off x="104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297657" cy="323850"/>
    <xdr:sp macro="" textlink="">
      <xdr:nvSpPr>
        <xdr:cNvPr id="4" name="AutoShape 1">
          <a:extLst>
            <a:ext uri="{FF2B5EF4-FFF2-40B4-BE49-F238E27FC236}">
              <a16:creationId xmlns:a16="http://schemas.microsoft.com/office/drawing/2014/main" id="{EAFA45AA-52A8-4882-8CA5-4057A631F866}"/>
            </a:ext>
          </a:extLst>
        </xdr:cNvPr>
        <xdr:cNvSpPr>
          <a:spLocks noChangeAspect="1" noChangeArrowheads="1"/>
        </xdr:cNvSpPr>
      </xdr:nvSpPr>
      <xdr:spPr bwMode="auto">
        <a:xfrm>
          <a:off x="104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297657" cy="323850"/>
    <xdr:sp macro="" textlink="">
      <xdr:nvSpPr>
        <xdr:cNvPr id="5" name="AutoShape 1">
          <a:extLst>
            <a:ext uri="{FF2B5EF4-FFF2-40B4-BE49-F238E27FC236}">
              <a16:creationId xmlns:a16="http://schemas.microsoft.com/office/drawing/2014/main" id="{918E0764-299D-4F8C-ABC8-9AC78DB16D8B}"/>
            </a:ext>
          </a:extLst>
        </xdr:cNvPr>
        <xdr:cNvSpPr>
          <a:spLocks noChangeAspect="1" noChangeArrowheads="1"/>
        </xdr:cNvSpPr>
      </xdr:nvSpPr>
      <xdr:spPr bwMode="auto">
        <a:xfrm>
          <a:off x="104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297657" cy="323850"/>
    <xdr:sp macro="" textlink="">
      <xdr:nvSpPr>
        <xdr:cNvPr id="6" name="AutoShape 1">
          <a:extLst>
            <a:ext uri="{FF2B5EF4-FFF2-40B4-BE49-F238E27FC236}">
              <a16:creationId xmlns:a16="http://schemas.microsoft.com/office/drawing/2014/main" id="{0A5418A2-2644-417A-8EFD-809F6A597462}"/>
            </a:ext>
          </a:extLst>
        </xdr:cNvPr>
        <xdr:cNvSpPr>
          <a:spLocks noChangeAspect="1" noChangeArrowheads="1"/>
        </xdr:cNvSpPr>
      </xdr:nvSpPr>
      <xdr:spPr bwMode="auto">
        <a:xfrm>
          <a:off x="104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297657" cy="323850"/>
    <xdr:sp macro="" textlink="">
      <xdr:nvSpPr>
        <xdr:cNvPr id="7" name="AutoShape 1">
          <a:extLst>
            <a:ext uri="{FF2B5EF4-FFF2-40B4-BE49-F238E27FC236}">
              <a16:creationId xmlns:a16="http://schemas.microsoft.com/office/drawing/2014/main" id="{47D3B38E-6D0E-4C41-A706-94EE1F3D9E0E}"/>
            </a:ext>
          </a:extLst>
        </xdr:cNvPr>
        <xdr:cNvSpPr>
          <a:spLocks noChangeAspect="1" noChangeArrowheads="1"/>
        </xdr:cNvSpPr>
      </xdr:nvSpPr>
      <xdr:spPr bwMode="auto">
        <a:xfrm>
          <a:off x="104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8" name="AutoShape 1">
          <a:extLst>
            <a:ext uri="{FF2B5EF4-FFF2-40B4-BE49-F238E27FC236}">
              <a16:creationId xmlns:a16="http://schemas.microsoft.com/office/drawing/2014/main" id="{DDAABAF0-C5AA-4016-A3AC-E04FECECCC69}"/>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9" name="AutoShape 1">
          <a:extLst>
            <a:ext uri="{FF2B5EF4-FFF2-40B4-BE49-F238E27FC236}">
              <a16:creationId xmlns:a16="http://schemas.microsoft.com/office/drawing/2014/main" id="{8302444E-6166-4639-99BF-A703AC4F9DDC}"/>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10" name="AutoShape 1">
          <a:extLst>
            <a:ext uri="{FF2B5EF4-FFF2-40B4-BE49-F238E27FC236}">
              <a16:creationId xmlns:a16="http://schemas.microsoft.com/office/drawing/2014/main" id="{006E15A8-9EC3-4A88-9AE8-5458156FE961}"/>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11" name="AutoShape 1">
          <a:extLst>
            <a:ext uri="{FF2B5EF4-FFF2-40B4-BE49-F238E27FC236}">
              <a16:creationId xmlns:a16="http://schemas.microsoft.com/office/drawing/2014/main" id="{DBE67495-556E-44AA-BCB1-19316C6F8285}"/>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12" name="AutoShape 1">
          <a:extLst>
            <a:ext uri="{FF2B5EF4-FFF2-40B4-BE49-F238E27FC236}">
              <a16:creationId xmlns:a16="http://schemas.microsoft.com/office/drawing/2014/main" id="{2AE3C90E-8F56-4B45-A493-FFDE513498CF}"/>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13" name="AutoShape 1">
          <a:extLst>
            <a:ext uri="{FF2B5EF4-FFF2-40B4-BE49-F238E27FC236}">
              <a16:creationId xmlns:a16="http://schemas.microsoft.com/office/drawing/2014/main" id="{10DB6B69-F408-42BE-B146-5BD1172DC0CD}"/>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14" name="AutoShape 1">
          <a:extLst>
            <a:ext uri="{FF2B5EF4-FFF2-40B4-BE49-F238E27FC236}">
              <a16:creationId xmlns:a16="http://schemas.microsoft.com/office/drawing/2014/main" id="{E2D55D84-F252-4A62-B37A-2A730415224F}"/>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15" name="AutoShape 1">
          <a:extLst>
            <a:ext uri="{FF2B5EF4-FFF2-40B4-BE49-F238E27FC236}">
              <a16:creationId xmlns:a16="http://schemas.microsoft.com/office/drawing/2014/main" id="{8A33E8D0-F622-47FB-8451-7D5FB7D975E3}"/>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16" name="AutoShape 1">
          <a:extLst>
            <a:ext uri="{FF2B5EF4-FFF2-40B4-BE49-F238E27FC236}">
              <a16:creationId xmlns:a16="http://schemas.microsoft.com/office/drawing/2014/main" id="{B2ED95B7-E38E-4601-A205-11401626A165}"/>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17" name="AutoShape 1">
          <a:extLst>
            <a:ext uri="{FF2B5EF4-FFF2-40B4-BE49-F238E27FC236}">
              <a16:creationId xmlns:a16="http://schemas.microsoft.com/office/drawing/2014/main" id="{EC429319-89B5-41A3-8ED0-F4D8F47176EF}"/>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18" name="AutoShape 1">
          <a:extLst>
            <a:ext uri="{FF2B5EF4-FFF2-40B4-BE49-F238E27FC236}">
              <a16:creationId xmlns:a16="http://schemas.microsoft.com/office/drawing/2014/main" id="{95822847-C047-4013-BDCE-AD4AB7FF4091}"/>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19" name="AutoShape 1">
          <a:extLst>
            <a:ext uri="{FF2B5EF4-FFF2-40B4-BE49-F238E27FC236}">
              <a16:creationId xmlns:a16="http://schemas.microsoft.com/office/drawing/2014/main" id="{2CB3F94D-7CB7-4BF1-A564-3B760EEF881A}"/>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20" name="AutoShape 1">
          <a:extLst>
            <a:ext uri="{FF2B5EF4-FFF2-40B4-BE49-F238E27FC236}">
              <a16:creationId xmlns:a16="http://schemas.microsoft.com/office/drawing/2014/main" id="{6A3B617F-C28F-4F20-87E2-75AAD6949EBB}"/>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21" name="AutoShape 1">
          <a:extLst>
            <a:ext uri="{FF2B5EF4-FFF2-40B4-BE49-F238E27FC236}">
              <a16:creationId xmlns:a16="http://schemas.microsoft.com/office/drawing/2014/main" id="{E30BA76D-2874-423B-90D2-C46DBF8E9363}"/>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22" name="AutoShape 1">
          <a:extLst>
            <a:ext uri="{FF2B5EF4-FFF2-40B4-BE49-F238E27FC236}">
              <a16:creationId xmlns:a16="http://schemas.microsoft.com/office/drawing/2014/main" id="{9033731B-87BE-4A15-9313-6E70FA8703C6}"/>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23" name="AutoShape 1">
          <a:extLst>
            <a:ext uri="{FF2B5EF4-FFF2-40B4-BE49-F238E27FC236}">
              <a16:creationId xmlns:a16="http://schemas.microsoft.com/office/drawing/2014/main" id="{7D2A6778-5C9B-42AB-8CF7-94DD0E0CCD2F}"/>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24" name="AutoShape 1">
          <a:extLst>
            <a:ext uri="{FF2B5EF4-FFF2-40B4-BE49-F238E27FC236}">
              <a16:creationId xmlns:a16="http://schemas.microsoft.com/office/drawing/2014/main" id="{176B4F7C-AEC2-404B-B44F-F63EDAC4F134}"/>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25" name="AutoShape 1">
          <a:extLst>
            <a:ext uri="{FF2B5EF4-FFF2-40B4-BE49-F238E27FC236}">
              <a16:creationId xmlns:a16="http://schemas.microsoft.com/office/drawing/2014/main" id="{9F0A2DE0-E50D-41F1-8429-9001426C9B79}"/>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26" name="AutoShape 1">
          <a:extLst>
            <a:ext uri="{FF2B5EF4-FFF2-40B4-BE49-F238E27FC236}">
              <a16:creationId xmlns:a16="http://schemas.microsoft.com/office/drawing/2014/main" id="{0AF86E16-C5D4-4FDD-9DEA-D48783CBA66B}"/>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27" name="AutoShape 1">
          <a:extLst>
            <a:ext uri="{FF2B5EF4-FFF2-40B4-BE49-F238E27FC236}">
              <a16:creationId xmlns:a16="http://schemas.microsoft.com/office/drawing/2014/main" id="{D3330353-CF81-4AE7-8605-0CA7D9C44049}"/>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28" name="AutoShape 1">
          <a:extLst>
            <a:ext uri="{FF2B5EF4-FFF2-40B4-BE49-F238E27FC236}">
              <a16:creationId xmlns:a16="http://schemas.microsoft.com/office/drawing/2014/main" id="{D1140834-37BA-4C03-ABAF-BDADE1F57273}"/>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29" name="AutoShape 1">
          <a:extLst>
            <a:ext uri="{FF2B5EF4-FFF2-40B4-BE49-F238E27FC236}">
              <a16:creationId xmlns:a16="http://schemas.microsoft.com/office/drawing/2014/main" id="{651C445E-B871-41CA-B81F-60F61F7F8ABD}"/>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30" name="AutoShape 1">
          <a:extLst>
            <a:ext uri="{FF2B5EF4-FFF2-40B4-BE49-F238E27FC236}">
              <a16:creationId xmlns:a16="http://schemas.microsoft.com/office/drawing/2014/main" id="{D071F7A8-7B14-40A4-B034-0158356FF828}"/>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31" name="AutoShape 1">
          <a:extLst>
            <a:ext uri="{FF2B5EF4-FFF2-40B4-BE49-F238E27FC236}">
              <a16:creationId xmlns:a16="http://schemas.microsoft.com/office/drawing/2014/main" id="{EE06FEE8-EB1D-492F-BD26-5731AB509D2C}"/>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32" name="AutoShape 1">
          <a:extLst>
            <a:ext uri="{FF2B5EF4-FFF2-40B4-BE49-F238E27FC236}">
              <a16:creationId xmlns:a16="http://schemas.microsoft.com/office/drawing/2014/main" id="{66FCC021-C141-4EC4-94E7-2769D8C9E668}"/>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33" name="AutoShape 1">
          <a:extLst>
            <a:ext uri="{FF2B5EF4-FFF2-40B4-BE49-F238E27FC236}">
              <a16:creationId xmlns:a16="http://schemas.microsoft.com/office/drawing/2014/main" id="{0EE2BA84-E3E7-4BAF-8AB7-7DFE03E5C018}"/>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34" name="AutoShape 1">
          <a:extLst>
            <a:ext uri="{FF2B5EF4-FFF2-40B4-BE49-F238E27FC236}">
              <a16:creationId xmlns:a16="http://schemas.microsoft.com/office/drawing/2014/main" id="{7C61ABC7-2C11-4CD0-AE68-72444E7D10E7}"/>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35" name="AutoShape 1">
          <a:extLst>
            <a:ext uri="{FF2B5EF4-FFF2-40B4-BE49-F238E27FC236}">
              <a16:creationId xmlns:a16="http://schemas.microsoft.com/office/drawing/2014/main" id="{A9966FEB-A1E6-46EA-ABB9-F830B6AB04CD}"/>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36" name="AutoShape 1">
          <a:extLst>
            <a:ext uri="{FF2B5EF4-FFF2-40B4-BE49-F238E27FC236}">
              <a16:creationId xmlns:a16="http://schemas.microsoft.com/office/drawing/2014/main" id="{8A2D32D2-4F54-40BE-9064-526E80898330}"/>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xdr:row>
      <xdr:rowOff>0</xdr:rowOff>
    </xdr:from>
    <xdr:ext cx="297657" cy="323850"/>
    <xdr:sp macro="" textlink="">
      <xdr:nvSpPr>
        <xdr:cNvPr id="37" name="AutoShape 1">
          <a:extLst>
            <a:ext uri="{FF2B5EF4-FFF2-40B4-BE49-F238E27FC236}">
              <a16:creationId xmlns:a16="http://schemas.microsoft.com/office/drawing/2014/main" id="{42777C2F-351C-4168-A4AA-E23F71462A5D}"/>
            </a:ext>
          </a:extLst>
        </xdr:cNvPr>
        <xdr:cNvSpPr>
          <a:spLocks noChangeAspect="1" noChangeArrowheads="1"/>
        </xdr:cNvSpPr>
      </xdr:nvSpPr>
      <xdr:spPr bwMode="auto">
        <a:xfrm>
          <a:off x="214312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297657" cy="323850"/>
    <xdr:sp macro="" textlink="">
      <xdr:nvSpPr>
        <xdr:cNvPr id="38" name="AutoShape 1">
          <a:extLst>
            <a:ext uri="{FF2B5EF4-FFF2-40B4-BE49-F238E27FC236}">
              <a16:creationId xmlns:a16="http://schemas.microsoft.com/office/drawing/2014/main" id="{99CA3520-4DF1-4457-85DB-ED2D29690893}"/>
            </a:ext>
          </a:extLst>
        </xdr:cNvPr>
        <xdr:cNvSpPr>
          <a:spLocks noChangeAspect="1" noChangeArrowheads="1"/>
        </xdr:cNvSpPr>
      </xdr:nvSpPr>
      <xdr:spPr bwMode="auto">
        <a:xfrm>
          <a:off x="104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297657" cy="323850"/>
    <xdr:sp macro="" textlink="">
      <xdr:nvSpPr>
        <xdr:cNvPr id="39" name="AutoShape 1">
          <a:extLst>
            <a:ext uri="{FF2B5EF4-FFF2-40B4-BE49-F238E27FC236}">
              <a16:creationId xmlns:a16="http://schemas.microsoft.com/office/drawing/2014/main" id="{59EA0A8B-8CA2-4FDD-9471-2F6F9055AC82}"/>
            </a:ext>
          </a:extLst>
        </xdr:cNvPr>
        <xdr:cNvSpPr>
          <a:spLocks noChangeAspect="1" noChangeArrowheads="1"/>
        </xdr:cNvSpPr>
      </xdr:nvSpPr>
      <xdr:spPr bwMode="auto">
        <a:xfrm>
          <a:off x="104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297657" cy="323850"/>
    <xdr:sp macro="" textlink="">
      <xdr:nvSpPr>
        <xdr:cNvPr id="40" name="AutoShape 1">
          <a:extLst>
            <a:ext uri="{FF2B5EF4-FFF2-40B4-BE49-F238E27FC236}">
              <a16:creationId xmlns:a16="http://schemas.microsoft.com/office/drawing/2014/main" id="{9891CD50-CBE6-4C20-8FF9-8A4A7A16A08C}"/>
            </a:ext>
          </a:extLst>
        </xdr:cNvPr>
        <xdr:cNvSpPr>
          <a:spLocks noChangeAspect="1" noChangeArrowheads="1"/>
        </xdr:cNvSpPr>
      </xdr:nvSpPr>
      <xdr:spPr bwMode="auto">
        <a:xfrm>
          <a:off x="104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297657" cy="323850"/>
    <xdr:sp macro="" textlink="">
      <xdr:nvSpPr>
        <xdr:cNvPr id="41" name="AutoShape 1">
          <a:extLst>
            <a:ext uri="{FF2B5EF4-FFF2-40B4-BE49-F238E27FC236}">
              <a16:creationId xmlns:a16="http://schemas.microsoft.com/office/drawing/2014/main" id="{35BB15EE-33F6-4AD6-9B54-D6181CBBE3D5}"/>
            </a:ext>
          </a:extLst>
        </xdr:cNvPr>
        <xdr:cNvSpPr>
          <a:spLocks noChangeAspect="1" noChangeArrowheads="1"/>
        </xdr:cNvSpPr>
      </xdr:nvSpPr>
      <xdr:spPr bwMode="auto">
        <a:xfrm>
          <a:off x="104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297657" cy="323850"/>
    <xdr:sp macro="" textlink="">
      <xdr:nvSpPr>
        <xdr:cNvPr id="42" name="AutoShape 1">
          <a:extLst>
            <a:ext uri="{FF2B5EF4-FFF2-40B4-BE49-F238E27FC236}">
              <a16:creationId xmlns:a16="http://schemas.microsoft.com/office/drawing/2014/main" id="{890C0E0D-8B16-4FD0-933C-B53F38B892E5}"/>
            </a:ext>
          </a:extLst>
        </xdr:cNvPr>
        <xdr:cNvSpPr>
          <a:spLocks noChangeAspect="1" noChangeArrowheads="1"/>
        </xdr:cNvSpPr>
      </xdr:nvSpPr>
      <xdr:spPr bwMode="auto">
        <a:xfrm>
          <a:off x="104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1</xdr:col>
      <xdr:colOff>0</xdr:colOff>
      <xdr:row>2</xdr:row>
      <xdr:rowOff>0</xdr:rowOff>
    </xdr:from>
    <xdr:ext cx="297657" cy="323850"/>
    <xdr:sp macro="" textlink="">
      <xdr:nvSpPr>
        <xdr:cNvPr id="43" name="AutoShape 1">
          <a:extLst>
            <a:ext uri="{FF2B5EF4-FFF2-40B4-BE49-F238E27FC236}">
              <a16:creationId xmlns:a16="http://schemas.microsoft.com/office/drawing/2014/main" id="{FFBE1030-175E-431B-A3F3-9B85AACA8A55}"/>
            </a:ext>
          </a:extLst>
        </xdr:cNvPr>
        <xdr:cNvSpPr>
          <a:spLocks noChangeAspect="1" noChangeArrowheads="1"/>
        </xdr:cNvSpPr>
      </xdr:nvSpPr>
      <xdr:spPr bwMode="auto">
        <a:xfrm>
          <a:off x="104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297657" cy="323850"/>
    <xdr:sp macro="" textlink="">
      <xdr:nvSpPr>
        <xdr:cNvPr id="44" name="AutoShape 1">
          <a:extLst>
            <a:ext uri="{FF2B5EF4-FFF2-40B4-BE49-F238E27FC236}">
              <a16:creationId xmlns:a16="http://schemas.microsoft.com/office/drawing/2014/main" id="{041DAF5A-BAEC-4B04-8E8F-8454016ABBA3}"/>
            </a:ext>
          </a:extLst>
        </xdr:cNvPr>
        <xdr:cNvSpPr>
          <a:spLocks noChangeAspect="1" noChangeArrowheads="1"/>
        </xdr:cNvSpPr>
      </xdr:nvSpPr>
      <xdr:spPr bwMode="auto">
        <a:xfrm>
          <a:off x="2324100"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297657" cy="323850"/>
    <xdr:sp macro="" textlink="">
      <xdr:nvSpPr>
        <xdr:cNvPr id="45" name="AutoShape 1">
          <a:extLst>
            <a:ext uri="{FF2B5EF4-FFF2-40B4-BE49-F238E27FC236}">
              <a16:creationId xmlns:a16="http://schemas.microsoft.com/office/drawing/2014/main" id="{10D33E1C-B071-4326-8AED-49F03F094FC9}"/>
            </a:ext>
          </a:extLst>
        </xdr:cNvPr>
        <xdr:cNvSpPr>
          <a:spLocks noChangeAspect="1" noChangeArrowheads="1"/>
        </xdr:cNvSpPr>
      </xdr:nvSpPr>
      <xdr:spPr bwMode="auto">
        <a:xfrm>
          <a:off x="2324100"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297657" cy="323850"/>
    <xdr:sp macro="" textlink="">
      <xdr:nvSpPr>
        <xdr:cNvPr id="46" name="AutoShape 1">
          <a:extLst>
            <a:ext uri="{FF2B5EF4-FFF2-40B4-BE49-F238E27FC236}">
              <a16:creationId xmlns:a16="http://schemas.microsoft.com/office/drawing/2014/main" id="{41DBFB82-7466-4499-8401-5BF5DED8D53A}"/>
            </a:ext>
          </a:extLst>
        </xdr:cNvPr>
        <xdr:cNvSpPr>
          <a:spLocks noChangeAspect="1" noChangeArrowheads="1"/>
        </xdr:cNvSpPr>
      </xdr:nvSpPr>
      <xdr:spPr bwMode="auto">
        <a:xfrm>
          <a:off x="2324100"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297657" cy="323850"/>
    <xdr:sp macro="" textlink="">
      <xdr:nvSpPr>
        <xdr:cNvPr id="47" name="AutoShape 1">
          <a:extLst>
            <a:ext uri="{FF2B5EF4-FFF2-40B4-BE49-F238E27FC236}">
              <a16:creationId xmlns:a16="http://schemas.microsoft.com/office/drawing/2014/main" id="{3D323297-506C-48FD-B803-52C2B74034C0}"/>
            </a:ext>
          </a:extLst>
        </xdr:cNvPr>
        <xdr:cNvSpPr>
          <a:spLocks noChangeAspect="1" noChangeArrowheads="1"/>
        </xdr:cNvSpPr>
      </xdr:nvSpPr>
      <xdr:spPr bwMode="auto">
        <a:xfrm>
          <a:off x="2324100"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297657" cy="323850"/>
    <xdr:sp macro="" textlink="">
      <xdr:nvSpPr>
        <xdr:cNvPr id="48" name="AutoShape 1">
          <a:extLst>
            <a:ext uri="{FF2B5EF4-FFF2-40B4-BE49-F238E27FC236}">
              <a16:creationId xmlns:a16="http://schemas.microsoft.com/office/drawing/2014/main" id="{CDF80CFB-CAE2-45B1-82F7-F6821E131978}"/>
            </a:ext>
          </a:extLst>
        </xdr:cNvPr>
        <xdr:cNvSpPr>
          <a:spLocks noChangeAspect="1" noChangeArrowheads="1"/>
        </xdr:cNvSpPr>
      </xdr:nvSpPr>
      <xdr:spPr bwMode="auto">
        <a:xfrm>
          <a:off x="2324100"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297657" cy="323850"/>
    <xdr:sp macro="" textlink="">
      <xdr:nvSpPr>
        <xdr:cNvPr id="49" name="AutoShape 1">
          <a:extLst>
            <a:ext uri="{FF2B5EF4-FFF2-40B4-BE49-F238E27FC236}">
              <a16:creationId xmlns:a16="http://schemas.microsoft.com/office/drawing/2014/main" id="{C487EA35-8A4B-4D17-B2E8-6A3B55D34B23}"/>
            </a:ext>
          </a:extLst>
        </xdr:cNvPr>
        <xdr:cNvSpPr>
          <a:spLocks noChangeAspect="1" noChangeArrowheads="1"/>
        </xdr:cNvSpPr>
      </xdr:nvSpPr>
      <xdr:spPr bwMode="auto">
        <a:xfrm>
          <a:off x="2324100"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297657" cy="323850"/>
    <xdr:sp macro="" textlink="">
      <xdr:nvSpPr>
        <xdr:cNvPr id="50" name="AutoShape 1">
          <a:extLst>
            <a:ext uri="{FF2B5EF4-FFF2-40B4-BE49-F238E27FC236}">
              <a16:creationId xmlns:a16="http://schemas.microsoft.com/office/drawing/2014/main" id="{33647001-ADD8-4A23-B8A9-5139DDA2A721}"/>
            </a:ext>
          </a:extLst>
        </xdr:cNvPr>
        <xdr:cNvSpPr>
          <a:spLocks noChangeAspect="1" noChangeArrowheads="1"/>
        </xdr:cNvSpPr>
      </xdr:nvSpPr>
      <xdr:spPr bwMode="auto">
        <a:xfrm>
          <a:off x="2324100"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297657" cy="323850"/>
    <xdr:sp macro="" textlink="">
      <xdr:nvSpPr>
        <xdr:cNvPr id="51" name="AutoShape 1">
          <a:extLst>
            <a:ext uri="{FF2B5EF4-FFF2-40B4-BE49-F238E27FC236}">
              <a16:creationId xmlns:a16="http://schemas.microsoft.com/office/drawing/2014/main" id="{EFD7A45A-127F-44F3-AE78-57072F8BFC11}"/>
            </a:ext>
          </a:extLst>
        </xdr:cNvPr>
        <xdr:cNvSpPr>
          <a:spLocks noChangeAspect="1" noChangeArrowheads="1"/>
        </xdr:cNvSpPr>
      </xdr:nvSpPr>
      <xdr:spPr bwMode="auto">
        <a:xfrm>
          <a:off x="2324100"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297657" cy="323850"/>
    <xdr:sp macro="" textlink="">
      <xdr:nvSpPr>
        <xdr:cNvPr id="52" name="AutoShape 1">
          <a:extLst>
            <a:ext uri="{FF2B5EF4-FFF2-40B4-BE49-F238E27FC236}">
              <a16:creationId xmlns:a16="http://schemas.microsoft.com/office/drawing/2014/main" id="{67C776E9-6873-46CE-9C73-74B1413B81A4}"/>
            </a:ext>
          </a:extLst>
        </xdr:cNvPr>
        <xdr:cNvSpPr>
          <a:spLocks noChangeAspect="1" noChangeArrowheads="1"/>
        </xdr:cNvSpPr>
      </xdr:nvSpPr>
      <xdr:spPr bwMode="auto">
        <a:xfrm>
          <a:off x="2324100"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297657" cy="323850"/>
    <xdr:sp macro="" textlink="">
      <xdr:nvSpPr>
        <xdr:cNvPr id="53" name="AutoShape 1">
          <a:extLst>
            <a:ext uri="{FF2B5EF4-FFF2-40B4-BE49-F238E27FC236}">
              <a16:creationId xmlns:a16="http://schemas.microsoft.com/office/drawing/2014/main" id="{1B5D4E42-E741-4A38-B816-A67EF55838BB}"/>
            </a:ext>
          </a:extLst>
        </xdr:cNvPr>
        <xdr:cNvSpPr>
          <a:spLocks noChangeAspect="1" noChangeArrowheads="1"/>
        </xdr:cNvSpPr>
      </xdr:nvSpPr>
      <xdr:spPr bwMode="auto">
        <a:xfrm>
          <a:off x="2324100"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297657" cy="323850"/>
    <xdr:sp macro="" textlink="">
      <xdr:nvSpPr>
        <xdr:cNvPr id="54" name="AutoShape 1">
          <a:extLst>
            <a:ext uri="{FF2B5EF4-FFF2-40B4-BE49-F238E27FC236}">
              <a16:creationId xmlns:a16="http://schemas.microsoft.com/office/drawing/2014/main" id="{A9DACAC9-A7A0-4D33-AD6E-CEAE146E3C83}"/>
            </a:ext>
          </a:extLst>
        </xdr:cNvPr>
        <xdr:cNvSpPr>
          <a:spLocks noChangeAspect="1" noChangeArrowheads="1"/>
        </xdr:cNvSpPr>
      </xdr:nvSpPr>
      <xdr:spPr bwMode="auto">
        <a:xfrm>
          <a:off x="2324100"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2</xdr:row>
      <xdr:rowOff>0</xdr:rowOff>
    </xdr:from>
    <xdr:ext cx="297657" cy="323850"/>
    <xdr:sp macro="" textlink="">
      <xdr:nvSpPr>
        <xdr:cNvPr id="55" name="AutoShape 1">
          <a:extLst>
            <a:ext uri="{FF2B5EF4-FFF2-40B4-BE49-F238E27FC236}">
              <a16:creationId xmlns:a16="http://schemas.microsoft.com/office/drawing/2014/main" id="{B05BE101-C132-4EBE-A047-9B0A5E628DDB}"/>
            </a:ext>
          </a:extLst>
        </xdr:cNvPr>
        <xdr:cNvSpPr>
          <a:spLocks noChangeAspect="1" noChangeArrowheads="1"/>
        </xdr:cNvSpPr>
      </xdr:nvSpPr>
      <xdr:spPr bwMode="auto">
        <a:xfrm>
          <a:off x="2324100"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297657" cy="323850"/>
    <xdr:sp macro="" textlink="">
      <xdr:nvSpPr>
        <xdr:cNvPr id="56" name="AutoShape 1">
          <a:extLst>
            <a:ext uri="{FF2B5EF4-FFF2-40B4-BE49-F238E27FC236}">
              <a16:creationId xmlns:a16="http://schemas.microsoft.com/office/drawing/2014/main" id="{81E818E6-BAB7-43A0-994E-2CB2FC293961}"/>
            </a:ext>
          </a:extLst>
        </xdr:cNvPr>
        <xdr:cNvSpPr>
          <a:spLocks noChangeAspect="1" noChangeArrowheads="1"/>
        </xdr:cNvSpPr>
      </xdr:nvSpPr>
      <xdr:spPr bwMode="auto">
        <a:xfrm>
          <a:off x="4295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297657" cy="323850"/>
    <xdr:sp macro="" textlink="">
      <xdr:nvSpPr>
        <xdr:cNvPr id="57" name="AutoShape 1">
          <a:extLst>
            <a:ext uri="{FF2B5EF4-FFF2-40B4-BE49-F238E27FC236}">
              <a16:creationId xmlns:a16="http://schemas.microsoft.com/office/drawing/2014/main" id="{91F6D4CC-03BC-47DB-AF42-5A54023FED19}"/>
            </a:ext>
          </a:extLst>
        </xdr:cNvPr>
        <xdr:cNvSpPr>
          <a:spLocks noChangeAspect="1" noChangeArrowheads="1"/>
        </xdr:cNvSpPr>
      </xdr:nvSpPr>
      <xdr:spPr bwMode="auto">
        <a:xfrm>
          <a:off x="4295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297657" cy="323850"/>
    <xdr:sp macro="" textlink="">
      <xdr:nvSpPr>
        <xdr:cNvPr id="58" name="AutoShape 1">
          <a:extLst>
            <a:ext uri="{FF2B5EF4-FFF2-40B4-BE49-F238E27FC236}">
              <a16:creationId xmlns:a16="http://schemas.microsoft.com/office/drawing/2014/main" id="{F92DE50F-0D0F-45AF-BDDC-A8FB04172B37}"/>
            </a:ext>
          </a:extLst>
        </xdr:cNvPr>
        <xdr:cNvSpPr>
          <a:spLocks noChangeAspect="1" noChangeArrowheads="1"/>
        </xdr:cNvSpPr>
      </xdr:nvSpPr>
      <xdr:spPr bwMode="auto">
        <a:xfrm>
          <a:off x="4295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297657" cy="323850"/>
    <xdr:sp macro="" textlink="">
      <xdr:nvSpPr>
        <xdr:cNvPr id="59" name="AutoShape 1">
          <a:extLst>
            <a:ext uri="{FF2B5EF4-FFF2-40B4-BE49-F238E27FC236}">
              <a16:creationId xmlns:a16="http://schemas.microsoft.com/office/drawing/2014/main" id="{E14AB300-BCED-4578-8D04-14FD5F12E6E5}"/>
            </a:ext>
          </a:extLst>
        </xdr:cNvPr>
        <xdr:cNvSpPr>
          <a:spLocks noChangeAspect="1" noChangeArrowheads="1"/>
        </xdr:cNvSpPr>
      </xdr:nvSpPr>
      <xdr:spPr bwMode="auto">
        <a:xfrm>
          <a:off x="4295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297657" cy="323850"/>
    <xdr:sp macro="" textlink="">
      <xdr:nvSpPr>
        <xdr:cNvPr id="60" name="AutoShape 1">
          <a:extLst>
            <a:ext uri="{FF2B5EF4-FFF2-40B4-BE49-F238E27FC236}">
              <a16:creationId xmlns:a16="http://schemas.microsoft.com/office/drawing/2014/main" id="{84AB7631-AFED-4D17-B54D-B953DD1E356C}"/>
            </a:ext>
          </a:extLst>
        </xdr:cNvPr>
        <xdr:cNvSpPr>
          <a:spLocks noChangeAspect="1" noChangeArrowheads="1"/>
        </xdr:cNvSpPr>
      </xdr:nvSpPr>
      <xdr:spPr bwMode="auto">
        <a:xfrm>
          <a:off x="4295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297657" cy="323850"/>
    <xdr:sp macro="" textlink="">
      <xdr:nvSpPr>
        <xdr:cNvPr id="61" name="AutoShape 1">
          <a:extLst>
            <a:ext uri="{FF2B5EF4-FFF2-40B4-BE49-F238E27FC236}">
              <a16:creationId xmlns:a16="http://schemas.microsoft.com/office/drawing/2014/main" id="{F05B97F7-E24C-49CB-B2D4-EE996537B4E6}"/>
            </a:ext>
          </a:extLst>
        </xdr:cNvPr>
        <xdr:cNvSpPr>
          <a:spLocks noChangeAspect="1" noChangeArrowheads="1"/>
        </xdr:cNvSpPr>
      </xdr:nvSpPr>
      <xdr:spPr bwMode="auto">
        <a:xfrm>
          <a:off x="4295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297657" cy="323850"/>
    <xdr:sp macro="" textlink="">
      <xdr:nvSpPr>
        <xdr:cNvPr id="62" name="AutoShape 1">
          <a:extLst>
            <a:ext uri="{FF2B5EF4-FFF2-40B4-BE49-F238E27FC236}">
              <a16:creationId xmlns:a16="http://schemas.microsoft.com/office/drawing/2014/main" id="{618494DF-3DD7-42DF-B6E3-6A2FA35AB917}"/>
            </a:ext>
          </a:extLst>
        </xdr:cNvPr>
        <xdr:cNvSpPr>
          <a:spLocks noChangeAspect="1" noChangeArrowheads="1"/>
        </xdr:cNvSpPr>
      </xdr:nvSpPr>
      <xdr:spPr bwMode="auto">
        <a:xfrm>
          <a:off x="4295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297657" cy="323850"/>
    <xdr:sp macro="" textlink="">
      <xdr:nvSpPr>
        <xdr:cNvPr id="63" name="AutoShape 1">
          <a:extLst>
            <a:ext uri="{FF2B5EF4-FFF2-40B4-BE49-F238E27FC236}">
              <a16:creationId xmlns:a16="http://schemas.microsoft.com/office/drawing/2014/main" id="{8BCB441C-8588-4AA1-A654-8A294C36C9DA}"/>
            </a:ext>
          </a:extLst>
        </xdr:cNvPr>
        <xdr:cNvSpPr>
          <a:spLocks noChangeAspect="1" noChangeArrowheads="1"/>
        </xdr:cNvSpPr>
      </xdr:nvSpPr>
      <xdr:spPr bwMode="auto">
        <a:xfrm>
          <a:off x="4295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297657" cy="323850"/>
    <xdr:sp macro="" textlink="">
      <xdr:nvSpPr>
        <xdr:cNvPr id="64" name="AutoShape 1">
          <a:extLst>
            <a:ext uri="{FF2B5EF4-FFF2-40B4-BE49-F238E27FC236}">
              <a16:creationId xmlns:a16="http://schemas.microsoft.com/office/drawing/2014/main" id="{5DF457C8-899D-46EF-954D-7F11707D018D}"/>
            </a:ext>
          </a:extLst>
        </xdr:cNvPr>
        <xdr:cNvSpPr>
          <a:spLocks noChangeAspect="1" noChangeArrowheads="1"/>
        </xdr:cNvSpPr>
      </xdr:nvSpPr>
      <xdr:spPr bwMode="auto">
        <a:xfrm>
          <a:off x="4295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297657" cy="323850"/>
    <xdr:sp macro="" textlink="">
      <xdr:nvSpPr>
        <xdr:cNvPr id="65" name="AutoShape 1">
          <a:extLst>
            <a:ext uri="{FF2B5EF4-FFF2-40B4-BE49-F238E27FC236}">
              <a16:creationId xmlns:a16="http://schemas.microsoft.com/office/drawing/2014/main" id="{17BA7BB1-66AE-4506-8780-2694A3C57621}"/>
            </a:ext>
          </a:extLst>
        </xdr:cNvPr>
        <xdr:cNvSpPr>
          <a:spLocks noChangeAspect="1" noChangeArrowheads="1"/>
        </xdr:cNvSpPr>
      </xdr:nvSpPr>
      <xdr:spPr bwMode="auto">
        <a:xfrm>
          <a:off x="4295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297657" cy="323850"/>
    <xdr:sp macro="" textlink="">
      <xdr:nvSpPr>
        <xdr:cNvPr id="66" name="AutoShape 1">
          <a:extLst>
            <a:ext uri="{FF2B5EF4-FFF2-40B4-BE49-F238E27FC236}">
              <a16:creationId xmlns:a16="http://schemas.microsoft.com/office/drawing/2014/main" id="{D83B2B09-CD00-4653-B1E5-E26B8FF6A2FA}"/>
            </a:ext>
          </a:extLst>
        </xdr:cNvPr>
        <xdr:cNvSpPr>
          <a:spLocks noChangeAspect="1" noChangeArrowheads="1"/>
        </xdr:cNvSpPr>
      </xdr:nvSpPr>
      <xdr:spPr bwMode="auto">
        <a:xfrm>
          <a:off x="4295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2</xdr:row>
      <xdr:rowOff>0</xdr:rowOff>
    </xdr:from>
    <xdr:ext cx="297657" cy="323850"/>
    <xdr:sp macro="" textlink="">
      <xdr:nvSpPr>
        <xdr:cNvPr id="67" name="AutoShape 1">
          <a:extLst>
            <a:ext uri="{FF2B5EF4-FFF2-40B4-BE49-F238E27FC236}">
              <a16:creationId xmlns:a16="http://schemas.microsoft.com/office/drawing/2014/main" id="{CF3CA781-8391-4682-9520-B0783EC59960}"/>
            </a:ext>
          </a:extLst>
        </xdr:cNvPr>
        <xdr:cNvSpPr>
          <a:spLocks noChangeAspect="1" noChangeArrowheads="1"/>
        </xdr:cNvSpPr>
      </xdr:nvSpPr>
      <xdr:spPr bwMode="auto">
        <a:xfrm>
          <a:off x="4295775" y="1047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0</xdr:row>
      <xdr:rowOff>0</xdr:rowOff>
    </xdr:from>
    <xdr:ext cx="297657" cy="323850"/>
    <xdr:sp macro="" textlink="">
      <xdr:nvSpPr>
        <xdr:cNvPr id="68" name="AutoShape 1">
          <a:extLst>
            <a:ext uri="{FF2B5EF4-FFF2-40B4-BE49-F238E27FC236}">
              <a16:creationId xmlns:a16="http://schemas.microsoft.com/office/drawing/2014/main" id="{35B77139-945D-4915-89E9-C7BF2081C503}"/>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0</xdr:row>
      <xdr:rowOff>0</xdr:rowOff>
    </xdr:from>
    <xdr:ext cx="297657" cy="323850"/>
    <xdr:sp macro="" textlink="">
      <xdr:nvSpPr>
        <xdr:cNvPr id="69" name="AutoShape 1">
          <a:extLst>
            <a:ext uri="{FF2B5EF4-FFF2-40B4-BE49-F238E27FC236}">
              <a16:creationId xmlns:a16="http://schemas.microsoft.com/office/drawing/2014/main" id="{D52E11DE-5C86-42FE-87FC-1E0DC6434228}"/>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0</xdr:row>
      <xdr:rowOff>0</xdr:rowOff>
    </xdr:from>
    <xdr:ext cx="297657" cy="323850"/>
    <xdr:sp macro="" textlink="">
      <xdr:nvSpPr>
        <xdr:cNvPr id="70" name="AutoShape 1">
          <a:extLst>
            <a:ext uri="{FF2B5EF4-FFF2-40B4-BE49-F238E27FC236}">
              <a16:creationId xmlns:a16="http://schemas.microsoft.com/office/drawing/2014/main" id="{51F6096D-BBED-4A99-BD31-59F976F81C94}"/>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0</xdr:row>
      <xdr:rowOff>0</xdr:rowOff>
    </xdr:from>
    <xdr:ext cx="297657" cy="323850"/>
    <xdr:sp macro="" textlink="">
      <xdr:nvSpPr>
        <xdr:cNvPr id="71" name="AutoShape 1">
          <a:extLst>
            <a:ext uri="{FF2B5EF4-FFF2-40B4-BE49-F238E27FC236}">
              <a16:creationId xmlns:a16="http://schemas.microsoft.com/office/drawing/2014/main" id="{34333B2A-DE36-40FA-91EB-F3EE855B5FDE}"/>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0</xdr:row>
      <xdr:rowOff>0</xdr:rowOff>
    </xdr:from>
    <xdr:ext cx="297657" cy="323850"/>
    <xdr:sp macro="" textlink="">
      <xdr:nvSpPr>
        <xdr:cNvPr id="72" name="AutoShape 1">
          <a:extLst>
            <a:ext uri="{FF2B5EF4-FFF2-40B4-BE49-F238E27FC236}">
              <a16:creationId xmlns:a16="http://schemas.microsoft.com/office/drawing/2014/main" id="{B2AF8414-E01C-4762-B67C-400D9D0C5F01}"/>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0</xdr:row>
      <xdr:rowOff>0</xdr:rowOff>
    </xdr:from>
    <xdr:ext cx="297657" cy="323850"/>
    <xdr:sp macro="" textlink="">
      <xdr:nvSpPr>
        <xdr:cNvPr id="73" name="AutoShape 1">
          <a:extLst>
            <a:ext uri="{FF2B5EF4-FFF2-40B4-BE49-F238E27FC236}">
              <a16:creationId xmlns:a16="http://schemas.microsoft.com/office/drawing/2014/main" id="{C43AC02B-87FB-4924-A4AC-2DC3E57BA2D3}"/>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0</xdr:row>
      <xdr:rowOff>0</xdr:rowOff>
    </xdr:from>
    <xdr:ext cx="297657" cy="323850"/>
    <xdr:sp macro="" textlink="">
      <xdr:nvSpPr>
        <xdr:cNvPr id="74" name="AutoShape 1">
          <a:extLst>
            <a:ext uri="{FF2B5EF4-FFF2-40B4-BE49-F238E27FC236}">
              <a16:creationId xmlns:a16="http://schemas.microsoft.com/office/drawing/2014/main" id="{6A2E2A6A-DCE5-41E9-A96A-4B84F0B5A41B}"/>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0</xdr:row>
      <xdr:rowOff>0</xdr:rowOff>
    </xdr:from>
    <xdr:ext cx="297657" cy="323850"/>
    <xdr:sp macro="" textlink="">
      <xdr:nvSpPr>
        <xdr:cNvPr id="75" name="AutoShape 1">
          <a:extLst>
            <a:ext uri="{FF2B5EF4-FFF2-40B4-BE49-F238E27FC236}">
              <a16:creationId xmlns:a16="http://schemas.microsoft.com/office/drawing/2014/main" id="{F5412497-ABBF-4636-9C1F-21C7F94D9A7D}"/>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0</xdr:row>
      <xdr:rowOff>0</xdr:rowOff>
    </xdr:from>
    <xdr:ext cx="297657" cy="323850"/>
    <xdr:sp macro="" textlink="">
      <xdr:nvSpPr>
        <xdr:cNvPr id="76" name="AutoShape 1">
          <a:extLst>
            <a:ext uri="{FF2B5EF4-FFF2-40B4-BE49-F238E27FC236}">
              <a16:creationId xmlns:a16="http://schemas.microsoft.com/office/drawing/2014/main" id="{F65D9E24-7B25-408F-9283-D3B23C6A7FED}"/>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0</xdr:row>
      <xdr:rowOff>0</xdr:rowOff>
    </xdr:from>
    <xdr:ext cx="297657" cy="323850"/>
    <xdr:sp macro="" textlink="">
      <xdr:nvSpPr>
        <xdr:cNvPr id="77" name="AutoShape 1">
          <a:extLst>
            <a:ext uri="{FF2B5EF4-FFF2-40B4-BE49-F238E27FC236}">
              <a16:creationId xmlns:a16="http://schemas.microsoft.com/office/drawing/2014/main" id="{2384CC0F-4BB1-40B1-BDF4-71DE66525A10}"/>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0</xdr:row>
      <xdr:rowOff>0</xdr:rowOff>
    </xdr:from>
    <xdr:ext cx="297657" cy="323850"/>
    <xdr:sp macro="" textlink="">
      <xdr:nvSpPr>
        <xdr:cNvPr id="78" name="AutoShape 1">
          <a:extLst>
            <a:ext uri="{FF2B5EF4-FFF2-40B4-BE49-F238E27FC236}">
              <a16:creationId xmlns:a16="http://schemas.microsoft.com/office/drawing/2014/main" id="{D2793880-1E29-4A75-BF2E-493998FC35FF}"/>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0</xdr:row>
      <xdr:rowOff>0</xdr:rowOff>
    </xdr:from>
    <xdr:ext cx="297657" cy="323850"/>
    <xdr:sp macro="" textlink="">
      <xdr:nvSpPr>
        <xdr:cNvPr id="79" name="AutoShape 1">
          <a:extLst>
            <a:ext uri="{FF2B5EF4-FFF2-40B4-BE49-F238E27FC236}">
              <a16:creationId xmlns:a16="http://schemas.microsoft.com/office/drawing/2014/main" id="{828D4111-8751-441E-A6F5-0109BFDCE8C2}"/>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297657" cy="323850"/>
    <xdr:sp macro="" textlink="">
      <xdr:nvSpPr>
        <xdr:cNvPr id="80" name="AutoShape 1">
          <a:extLst>
            <a:ext uri="{FF2B5EF4-FFF2-40B4-BE49-F238E27FC236}">
              <a16:creationId xmlns:a16="http://schemas.microsoft.com/office/drawing/2014/main" id="{FFCF1B1D-2771-4239-83DF-273B07E1F83C}"/>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297657" cy="323850"/>
    <xdr:sp macro="" textlink="">
      <xdr:nvSpPr>
        <xdr:cNvPr id="81" name="AutoShape 1">
          <a:extLst>
            <a:ext uri="{FF2B5EF4-FFF2-40B4-BE49-F238E27FC236}">
              <a16:creationId xmlns:a16="http://schemas.microsoft.com/office/drawing/2014/main" id="{1060FF71-C3E1-4D75-B9B6-560CAFBD7DF4}"/>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297657" cy="323850"/>
    <xdr:sp macro="" textlink="">
      <xdr:nvSpPr>
        <xdr:cNvPr id="82" name="AutoShape 1">
          <a:extLst>
            <a:ext uri="{FF2B5EF4-FFF2-40B4-BE49-F238E27FC236}">
              <a16:creationId xmlns:a16="http://schemas.microsoft.com/office/drawing/2014/main" id="{5E0895CE-D85D-4495-A036-301C22858385}"/>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297657" cy="323850"/>
    <xdr:sp macro="" textlink="">
      <xdr:nvSpPr>
        <xdr:cNvPr id="83" name="AutoShape 1">
          <a:extLst>
            <a:ext uri="{FF2B5EF4-FFF2-40B4-BE49-F238E27FC236}">
              <a16:creationId xmlns:a16="http://schemas.microsoft.com/office/drawing/2014/main" id="{11885910-B2E0-41A4-8E5E-773E564F0565}"/>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297657" cy="323850"/>
    <xdr:sp macro="" textlink="">
      <xdr:nvSpPr>
        <xdr:cNvPr id="84" name="AutoShape 1">
          <a:extLst>
            <a:ext uri="{FF2B5EF4-FFF2-40B4-BE49-F238E27FC236}">
              <a16:creationId xmlns:a16="http://schemas.microsoft.com/office/drawing/2014/main" id="{DF314BF0-3E1D-4F56-9E32-7ACB070078B5}"/>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297657" cy="323850"/>
    <xdr:sp macro="" textlink="">
      <xdr:nvSpPr>
        <xdr:cNvPr id="85" name="AutoShape 1">
          <a:extLst>
            <a:ext uri="{FF2B5EF4-FFF2-40B4-BE49-F238E27FC236}">
              <a16:creationId xmlns:a16="http://schemas.microsoft.com/office/drawing/2014/main" id="{38B0B253-0070-423C-BB59-B601EB755E04}"/>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297657" cy="323850"/>
    <xdr:sp macro="" textlink="">
      <xdr:nvSpPr>
        <xdr:cNvPr id="86" name="AutoShape 1">
          <a:extLst>
            <a:ext uri="{FF2B5EF4-FFF2-40B4-BE49-F238E27FC236}">
              <a16:creationId xmlns:a16="http://schemas.microsoft.com/office/drawing/2014/main" id="{40888EB7-0260-427A-81B3-462AC89E581D}"/>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297657" cy="323850"/>
    <xdr:sp macro="" textlink="">
      <xdr:nvSpPr>
        <xdr:cNvPr id="87" name="AutoShape 1">
          <a:extLst>
            <a:ext uri="{FF2B5EF4-FFF2-40B4-BE49-F238E27FC236}">
              <a16:creationId xmlns:a16="http://schemas.microsoft.com/office/drawing/2014/main" id="{DF5D6524-9C48-4CD6-9321-4AEB2465504A}"/>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297657" cy="323850"/>
    <xdr:sp macro="" textlink="">
      <xdr:nvSpPr>
        <xdr:cNvPr id="88" name="AutoShape 1">
          <a:extLst>
            <a:ext uri="{FF2B5EF4-FFF2-40B4-BE49-F238E27FC236}">
              <a16:creationId xmlns:a16="http://schemas.microsoft.com/office/drawing/2014/main" id="{1BEDD4CE-22FF-4B68-A2B6-E025AA1E489F}"/>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297657" cy="323850"/>
    <xdr:sp macro="" textlink="">
      <xdr:nvSpPr>
        <xdr:cNvPr id="89" name="AutoShape 1">
          <a:extLst>
            <a:ext uri="{FF2B5EF4-FFF2-40B4-BE49-F238E27FC236}">
              <a16:creationId xmlns:a16="http://schemas.microsoft.com/office/drawing/2014/main" id="{49EA1443-0189-4B1F-92EC-9EED67A9978E}"/>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297657" cy="323850"/>
    <xdr:sp macro="" textlink="">
      <xdr:nvSpPr>
        <xdr:cNvPr id="90" name="AutoShape 1">
          <a:extLst>
            <a:ext uri="{FF2B5EF4-FFF2-40B4-BE49-F238E27FC236}">
              <a16:creationId xmlns:a16="http://schemas.microsoft.com/office/drawing/2014/main" id="{E8E926BF-2855-45A6-A630-9237D0FC0FC9}"/>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6</xdr:col>
      <xdr:colOff>0</xdr:colOff>
      <xdr:row>2</xdr:row>
      <xdr:rowOff>0</xdr:rowOff>
    </xdr:from>
    <xdr:ext cx="297657" cy="323850"/>
    <xdr:sp macro="" textlink="">
      <xdr:nvSpPr>
        <xdr:cNvPr id="91" name="AutoShape 1">
          <a:extLst>
            <a:ext uri="{FF2B5EF4-FFF2-40B4-BE49-F238E27FC236}">
              <a16:creationId xmlns:a16="http://schemas.microsoft.com/office/drawing/2014/main" id="{B8754BB1-BCE6-4087-80C2-F523914EB2A5}"/>
            </a:ext>
          </a:extLst>
        </xdr:cNvPr>
        <xdr:cNvSpPr>
          <a:spLocks noChangeAspect="1" noChangeArrowheads="1"/>
        </xdr:cNvSpPr>
      </xdr:nvSpPr>
      <xdr:spPr bwMode="auto">
        <a:xfrm>
          <a:off x="42957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297657" cy="323850"/>
    <xdr:sp macro="" textlink="">
      <xdr:nvSpPr>
        <xdr:cNvPr id="92" name="AutoShape 1">
          <a:extLst>
            <a:ext uri="{FF2B5EF4-FFF2-40B4-BE49-F238E27FC236}">
              <a16:creationId xmlns:a16="http://schemas.microsoft.com/office/drawing/2014/main" id="{B7913787-95F1-4074-BEB9-DBD9CB6AE6D3}"/>
            </a:ext>
          </a:extLst>
        </xdr:cNvPr>
        <xdr:cNvSpPr>
          <a:spLocks noChangeAspect="1" noChangeArrowheads="1"/>
        </xdr:cNvSpPr>
      </xdr:nvSpPr>
      <xdr:spPr bwMode="auto">
        <a:xfrm>
          <a:off x="633412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297657" cy="323850"/>
    <xdr:sp macro="" textlink="">
      <xdr:nvSpPr>
        <xdr:cNvPr id="93" name="AutoShape 1">
          <a:extLst>
            <a:ext uri="{FF2B5EF4-FFF2-40B4-BE49-F238E27FC236}">
              <a16:creationId xmlns:a16="http://schemas.microsoft.com/office/drawing/2014/main" id="{CB13B634-4BFC-4E36-9884-E8FE9BFE92E6}"/>
            </a:ext>
          </a:extLst>
        </xdr:cNvPr>
        <xdr:cNvSpPr>
          <a:spLocks noChangeAspect="1" noChangeArrowheads="1"/>
        </xdr:cNvSpPr>
      </xdr:nvSpPr>
      <xdr:spPr bwMode="auto">
        <a:xfrm>
          <a:off x="633412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297657" cy="323850"/>
    <xdr:sp macro="" textlink="">
      <xdr:nvSpPr>
        <xdr:cNvPr id="94" name="AutoShape 1">
          <a:extLst>
            <a:ext uri="{FF2B5EF4-FFF2-40B4-BE49-F238E27FC236}">
              <a16:creationId xmlns:a16="http://schemas.microsoft.com/office/drawing/2014/main" id="{ED6D39E1-1594-4A78-ADA6-68A5A6D2862B}"/>
            </a:ext>
          </a:extLst>
        </xdr:cNvPr>
        <xdr:cNvSpPr>
          <a:spLocks noChangeAspect="1" noChangeArrowheads="1"/>
        </xdr:cNvSpPr>
      </xdr:nvSpPr>
      <xdr:spPr bwMode="auto">
        <a:xfrm>
          <a:off x="633412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297657" cy="323850"/>
    <xdr:sp macro="" textlink="">
      <xdr:nvSpPr>
        <xdr:cNvPr id="95" name="AutoShape 1">
          <a:extLst>
            <a:ext uri="{FF2B5EF4-FFF2-40B4-BE49-F238E27FC236}">
              <a16:creationId xmlns:a16="http://schemas.microsoft.com/office/drawing/2014/main" id="{AFCDDF3C-C573-4607-BD1B-1A6906E0AE8E}"/>
            </a:ext>
          </a:extLst>
        </xdr:cNvPr>
        <xdr:cNvSpPr>
          <a:spLocks noChangeAspect="1" noChangeArrowheads="1"/>
        </xdr:cNvSpPr>
      </xdr:nvSpPr>
      <xdr:spPr bwMode="auto">
        <a:xfrm>
          <a:off x="633412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297657" cy="323850"/>
    <xdr:sp macro="" textlink="">
      <xdr:nvSpPr>
        <xdr:cNvPr id="96" name="AutoShape 1">
          <a:extLst>
            <a:ext uri="{FF2B5EF4-FFF2-40B4-BE49-F238E27FC236}">
              <a16:creationId xmlns:a16="http://schemas.microsoft.com/office/drawing/2014/main" id="{670B23F2-C2F9-4013-A3CD-3A61784B114A}"/>
            </a:ext>
          </a:extLst>
        </xdr:cNvPr>
        <xdr:cNvSpPr>
          <a:spLocks noChangeAspect="1" noChangeArrowheads="1"/>
        </xdr:cNvSpPr>
      </xdr:nvSpPr>
      <xdr:spPr bwMode="auto">
        <a:xfrm>
          <a:off x="633412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297657" cy="323850"/>
    <xdr:sp macro="" textlink="">
      <xdr:nvSpPr>
        <xdr:cNvPr id="97" name="AutoShape 1">
          <a:extLst>
            <a:ext uri="{FF2B5EF4-FFF2-40B4-BE49-F238E27FC236}">
              <a16:creationId xmlns:a16="http://schemas.microsoft.com/office/drawing/2014/main" id="{DAF88BC0-32C1-46C5-83A8-84B321D3A6BF}"/>
            </a:ext>
          </a:extLst>
        </xdr:cNvPr>
        <xdr:cNvSpPr>
          <a:spLocks noChangeAspect="1" noChangeArrowheads="1"/>
        </xdr:cNvSpPr>
      </xdr:nvSpPr>
      <xdr:spPr bwMode="auto">
        <a:xfrm>
          <a:off x="633412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297657" cy="323850"/>
    <xdr:sp macro="" textlink="">
      <xdr:nvSpPr>
        <xdr:cNvPr id="98" name="AutoShape 1">
          <a:extLst>
            <a:ext uri="{FF2B5EF4-FFF2-40B4-BE49-F238E27FC236}">
              <a16:creationId xmlns:a16="http://schemas.microsoft.com/office/drawing/2014/main" id="{918C17C3-77CD-4BA8-9B05-1A17C271711C}"/>
            </a:ext>
          </a:extLst>
        </xdr:cNvPr>
        <xdr:cNvSpPr>
          <a:spLocks noChangeAspect="1" noChangeArrowheads="1"/>
        </xdr:cNvSpPr>
      </xdr:nvSpPr>
      <xdr:spPr bwMode="auto">
        <a:xfrm>
          <a:off x="633412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297657" cy="323850"/>
    <xdr:sp macro="" textlink="">
      <xdr:nvSpPr>
        <xdr:cNvPr id="99" name="AutoShape 1">
          <a:extLst>
            <a:ext uri="{FF2B5EF4-FFF2-40B4-BE49-F238E27FC236}">
              <a16:creationId xmlns:a16="http://schemas.microsoft.com/office/drawing/2014/main" id="{F5FB3446-8448-4D8A-8A1B-FD56C93A63FE}"/>
            </a:ext>
          </a:extLst>
        </xdr:cNvPr>
        <xdr:cNvSpPr>
          <a:spLocks noChangeAspect="1" noChangeArrowheads="1"/>
        </xdr:cNvSpPr>
      </xdr:nvSpPr>
      <xdr:spPr bwMode="auto">
        <a:xfrm>
          <a:off x="633412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297657" cy="323850"/>
    <xdr:sp macro="" textlink="">
      <xdr:nvSpPr>
        <xdr:cNvPr id="100" name="AutoShape 1">
          <a:extLst>
            <a:ext uri="{FF2B5EF4-FFF2-40B4-BE49-F238E27FC236}">
              <a16:creationId xmlns:a16="http://schemas.microsoft.com/office/drawing/2014/main" id="{41740883-CB95-4F17-B976-F01F02EDF0D0}"/>
            </a:ext>
          </a:extLst>
        </xdr:cNvPr>
        <xdr:cNvSpPr>
          <a:spLocks noChangeAspect="1" noChangeArrowheads="1"/>
        </xdr:cNvSpPr>
      </xdr:nvSpPr>
      <xdr:spPr bwMode="auto">
        <a:xfrm>
          <a:off x="633412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297657" cy="323850"/>
    <xdr:sp macro="" textlink="">
      <xdr:nvSpPr>
        <xdr:cNvPr id="101" name="AutoShape 1">
          <a:extLst>
            <a:ext uri="{FF2B5EF4-FFF2-40B4-BE49-F238E27FC236}">
              <a16:creationId xmlns:a16="http://schemas.microsoft.com/office/drawing/2014/main" id="{52912ECF-0034-4FA6-AFD1-36B8EED9F8CE}"/>
            </a:ext>
          </a:extLst>
        </xdr:cNvPr>
        <xdr:cNvSpPr>
          <a:spLocks noChangeAspect="1" noChangeArrowheads="1"/>
        </xdr:cNvSpPr>
      </xdr:nvSpPr>
      <xdr:spPr bwMode="auto">
        <a:xfrm>
          <a:off x="633412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297657" cy="323850"/>
    <xdr:sp macro="" textlink="">
      <xdr:nvSpPr>
        <xdr:cNvPr id="102" name="AutoShape 1">
          <a:extLst>
            <a:ext uri="{FF2B5EF4-FFF2-40B4-BE49-F238E27FC236}">
              <a16:creationId xmlns:a16="http://schemas.microsoft.com/office/drawing/2014/main" id="{134A1424-1C58-4689-853A-9BC8932D925D}"/>
            </a:ext>
          </a:extLst>
        </xdr:cNvPr>
        <xdr:cNvSpPr>
          <a:spLocks noChangeAspect="1" noChangeArrowheads="1"/>
        </xdr:cNvSpPr>
      </xdr:nvSpPr>
      <xdr:spPr bwMode="auto">
        <a:xfrm>
          <a:off x="633412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7</xdr:col>
      <xdr:colOff>0</xdr:colOff>
      <xdr:row>2</xdr:row>
      <xdr:rowOff>0</xdr:rowOff>
    </xdr:from>
    <xdr:ext cx="297657" cy="323850"/>
    <xdr:sp macro="" textlink="">
      <xdr:nvSpPr>
        <xdr:cNvPr id="103" name="AutoShape 1">
          <a:extLst>
            <a:ext uri="{FF2B5EF4-FFF2-40B4-BE49-F238E27FC236}">
              <a16:creationId xmlns:a16="http://schemas.microsoft.com/office/drawing/2014/main" id="{3A1D0B35-8C05-4A48-AF98-F095E8B13C38}"/>
            </a:ext>
          </a:extLst>
        </xdr:cNvPr>
        <xdr:cNvSpPr>
          <a:spLocks noChangeAspect="1" noChangeArrowheads="1"/>
        </xdr:cNvSpPr>
      </xdr:nvSpPr>
      <xdr:spPr bwMode="auto">
        <a:xfrm>
          <a:off x="633412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2</xdr:row>
      <xdr:rowOff>0</xdr:rowOff>
    </xdr:from>
    <xdr:ext cx="297657" cy="323850"/>
    <xdr:sp macro="" textlink="">
      <xdr:nvSpPr>
        <xdr:cNvPr id="104" name="AutoShape 1">
          <a:extLst>
            <a:ext uri="{FF2B5EF4-FFF2-40B4-BE49-F238E27FC236}">
              <a16:creationId xmlns:a16="http://schemas.microsoft.com/office/drawing/2014/main" id="{82AA95C6-0FAE-46E4-B3A7-0F4936E4ED79}"/>
            </a:ext>
          </a:extLst>
        </xdr:cNvPr>
        <xdr:cNvSpPr>
          <a:spLocks noChangeAspect="1" noChangeArrowheads="1"/>
        </xdr:cNvSpPr>
      </xdr:nvSpPr>
      <xdr:spPr bwMode="auto">
        <a:xfrm>
          <a:off x="83724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2</xdr:row>
      <xdr:rowOff>0</xdr:rowOff>
    </xdr:from>
    <xdr:ext cx="297657" cy="323850"/>
    <xdr:sp macro="" textlink="">
      <xdr:nvSpPr>
        <xdr:cNvPr id="105" name="AutoShape 1">
          <a:extLst>
            <a:ext uri="{FF2B5EF4-FFF2-40B4-BE49-F238E27FC236}">
              <a16:creationId xmlns:a16="http://schemas.microsoft.com/office/drawing/2014/main" id="{E247F187-04A6-433C-AB93-6EFB085F48BA}"/>
            </a:ext>
          </a:extLst>
        </xdr:cNvPr>
        <xdr:cNvSpPr>
          <a:spLocks noChangeAspect="1" noChangeArrowheads="1"/>
        </xdr:cNvSpPr>
      </xdr:nvSpPr>
      <xdr:spPr bwMode="auto">
        <a:xfrm>
          <a:off x="83724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2</xdr:row>
      <xdr:rowOff>0</xdr:rowOff>
    </xdr:from>
    <xdr:ext cx="297657" cy="323850"/>
    <xdr:sp macro="" textlink="">
      <xdr:nvSpPr>
        <xdr:cNvPr id="106" name="AutoShape 1">
          <a:extLst>
            <a:ext uri="{FF2B5EF4-FFF2-40B4-BE49-F238E27FC236}">
              <a16:creationId xmlns:a16="http://schemas.microsoft.com/office/drawing/2014/main" id="{29B56C4B-031C-42ED-8D48-81C3E590C8CF}"/>
            </a:ext>
          </a:extLst>
        </xdr:cNvPr>
        <xdr:cNvSpPr>
          <a:spLocks noChangeAspect="1" noChangeArrowheads="1"/>
        </xdr:cNvSpPr>
      </xdr:nvSpPr>
      <xdr:spPr bwMode="auto">
        <a:xfrm>
          <a:off x="83724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2</xdr:row>
      <xdr:rowOff>0</xdr:rowOff>
    </xdr:from>
    <xdr:ext cx="297657" cy="323850"/>
    <xdr:sp macro="" textlink="">
      <xdr:nvSpPr>
        <xdr:cNvPr id="107" name="AutoShape 1">
          <a:extLst>
            <a:ext uri="{FF2B5EF4-FFF2-40B4-BE49-F238E27FC236}">
              <a16:creationId xmlns:a16="http://schemas.microsoft.com/office/drawing/2014/main" id="{499CD962-4AF9-497B-B614-8295E91C06B9}"/>
            </a:ext>
          </a:extLst>
        </xdr:cNvPr>
        <xdr:cNvSpPr>
          <a:spLocks noChangeAspect="1" noChangeArrowheads="1"/>
        </xdr:cNvSpPr>
      </xdr:nvSpPr>
      <xdr:spPr bwMode="auto">
        <a:xfrm>
          <a:off x="83724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2</xdr:row>
      <xdr:rowOff>0</xdr:rowOff>
    </xdr:from>
    <xdr:ext cx="297657" cy="323850"/>
    <xdr:sp macro="" textlink="">
      <xdr:nvSpPr>
        <xdr:cNvPr id="108" name="AutoShape 1">
          <a:extLst>
            <a:ext uri="{FF2B5EF4-FFF2-40B4-BE49-F238E27FC236}">
              <a16:creationId xmlns:a16="http://schemas.microsoft.com/office/drawing/2014/main" id="{264D2F8B-B1EF-4A49-9AEC-0822F5DAB10B}"/>
            </a:ext>
          </a:extLst>
        </xdr:cNvPr>
        <xdr:cNvSpPr>
          <a:spLocks noChangeAspect="1" noChangeArrowheads="1"/>
        </xdr:cNvSpPr>
      </xdr:nvSpPr>
      <xdr:spPr bwMode="auto">
        <a:xfrm>
          <a:off x="83724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2</xdr:row>
      <xdr:rowOff>0</xdr:rowOff>
    </xdr:from>
    <xdr:ext cx="297657" cy="323850"/>
    <xdr:sp macro="" textlink="">
      <xdr:nvSpPr>
        <xdr:cNvPr id="109" name="AutoShape 1">
          <a:extLst>
            <a:ext uri="{FF2B5EF4-FFF2-40B4-BE49-F238E27FC236}">
              <a16:creationId xmlns:a16="http://schemas.microsoft.com/office/drawing/2014/main" id="{B0AD1512-1D6C-4A9D-943B-0830109AB7CE}"/>
            </a:ext>
          </a:extLst>
        </xdr:cNvPr>
        <xdr:cNvSpPr>
          <a:spLocks noChangeAspect="1" noChangeArrowheads="1"/>
        </xdr:cNvSpPr>
      </xdr:nvSpPr>
      <xdr:spPr bwMode="auto">
        <a:xfrm>
          <a:off x="83724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2</xdr:row>
      <xdr:rowOff>0</xdr:rowOff>
    </xdr:from>
    <xdr:ext cx="297657" cy="323850"/>
    <xdr:sp macro="" textlink="">
      <xdr:nvSpPr>
        <xdr:cNvPr id="110" name="AutoShape 1">
          <a:extLst>
            <a:ext uri="{FF2B5EF4-FFF2-40B4-BE49-F238E27FC236}">
              <a16:creationId xmlns:a16="http://schemas.microsoft.com/office/drawing/2014/main" id="{DD447768-91DA-4C99-8175-F859BF3CABF9}"/>
            </a:ext>
          </a:extLst>
        </xdr:cNvPr>
        <xdr:cNvSpPr>
          <a:spLocks noChangeAspect="1" noChangeArrowheads="1"/>
        </xdr:cNvSpPr>
      </xdr:nvSpPr>
      <xdr:spPr bwMode="auto">
        <a:xfrm>
          <a:off x="83724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2</xdr:row>
      <xdr:rowOff>0</xdr:rowOff>
    </xdr:from>
    <xdr:ext cx="297657" cy="323850"/>
    <xdr:sp macro="" textlink="">
      <xdr:nvSpPr>
        <xdr:cNvPr id="111" name="AutoShape 1">
          <a:extLst>
            <a:ext uri="{FF2B5EF4-FFF2-40B4-BE49-F238E27FC236}">
              <a16:creationId xmlns:a16="http://schemas.microsoft.com/office/drawing/2014/main" id="{C644ED5E-323D-4806-8D69-FF248D625699}"/>
            </a:ext>
          </a:extLst>
        </xdr:cNvPr>
        <xdr:cNvSpPr>
          <a:spLocks noChangeAspect="1" noChangeArrowheads="1"/>
        </xdr:cNvSpPr>
      </xdr:nvSpPr>
      <xdr:spPr bwMode="auto">
        <a:xfrm>
          <a:off x="83724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2</xdr:row>
      <xdr:rowOff>0</xdr:rowOff>
    </xdr:from>
    <xdr:ext cx="297657" cy="323850"/>
    <xdr:sp macro="" textlink="">
      <xdr:nvSpPr>
        <xdr:cNvPr id="112" name="AutoShape 1">
          <a:extLst>
            <a:ext uri="{FF2B5EF4-FFF2-40B4-BE49-F238E27FC236}">
              <a16:creationId xmlns:a16="http://schemas.microsoft.com/office/drawing/2014/main" id="{4CED5A1D-55E0-433E-808F-67E0F667A8F0}"/>
            </a:ext>
          </a:extLst>
        </xdr:cNvPr>
        <xdr:cNvSpPr>
          <a:spLocks noChangeAspect="1" noChangeArrowheads="1"/>
        </xdr:cNvSpPr>
      </xdr:nvSpPr>
      <xdr:spPr bwMode="auto">
        <a:xfrm>
          <a:off x="83724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2</xdr:row>
      <xdr:rowOff>0</xdr:rowOff>
    </xdr:from>
    <xdr:ext cx="297657" cy="323850"/>
    <xdr:sp macro="" textlink="">
      <xdr:nvSpPr>
        <xdr:cNvPr id="113" name="AutoShape 1">
          <a:extLst>
            <a:ext uri="{FF2B5EF4-FFF2-40B4-BE49-F238E27FC236}">
              <a16:creationId xmlns:a16="http://schemas.microsoft.com/office/drawing/2014/main" id="{7B31B471-AC39-4C59-905A-1C0C6012FEC2}"/>
            </a:ext>
          </a:extLst>
        </xdr:cNvPr>
        <xdr:cNvSpPr>
          <a:spLocks noChangeAspect="1" noChangeArrowheads="1"/>
        </xdr:cNvSpPr>
      </xdr:nvSpPr>
      <xdr:spPr bwMode="auto">
        <a:xfrm>
          <a:off x="83724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2</xdr:row>
      <xdr:rowOff>0</xdr:rowOff>
    </xdr:from>
    <xdr:ext cx="297657" cy="323850"/>
    <xdr:sp macro="" textlink="">
      <xdr:nvSpPr>
        <xdr:cNvPr id="114" name="AutoShape 1">
          <a:extLst>
            <a:ext uri="{FF2B5EF4-FFF2-40B4-BE49-F238E27FC236}">
              <a16:creationId xmlns:a16="http://schemas.microsoft.com/office/drawing/2014/main" id="{6DA74492-9ED6-4A21-8888-9148F9E67165}"/>
            </a:ext>
          </a:extLst>
        </xdr:cNvPr>
        <xdr:cNvSpPr>
          <a:spLocks noChangeAspect="1" noChangeArrowheads="1"/>
        </xdr:cNvSpPr>
      </xdr:nvSpPr>
      <xdr:spPr bwMode="auto">
        <a:xfrm>
          <a:off x="83724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2</xdr:row>
      <xdr:rowOff>0</xdr:rowOff>
    </xdr:from>
    <xdr:ext cx="297657" cy="323850"/>
    <xdr:sp macro="" textlink="">
      <xdr:nvSpPr>
        <xdr:cNvPr id="115" name="AutoShape 1">
          <a:extLst>
            <a:ext uri="{FF2B5EF4-FFF2-40B4-BE49-F238E27FC236}">
              <a16:creationId xmlns:a16="http://schemas.microsoft.com/office/drawing/2014/main" id="{34518858-D11A-4E6F-A6C1-E896A820A628}"/>
            </a:ext>
          </a:extLst>
        </xdr:cNvPr>
        <xdr:cNvSpPr>
          <a:spLocks noChangeAspect="1" noChangeArrowheads="1"/>
        </xdr:cNvSpPr>
      </xdr:nvSpPr>
      <xdr:spPr bwMode="auto">
        <a:xfrm>
          <a:off x="8372475" y="295275"/>
          <a:ext cx="297657" cy="323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7.xml><?xml version="1.0" encoding="utf-8"?>
<xdr:wsDr xmlns:xdr="http://schemas.openxmlformats.org/drawingml/2006/spreadsheetDrawing" xmlns:a="http://schemas.openxmlformats.org/drawingml/2006/main">
  <xdr:oneCellAnchor>
    <xdr:from>
      <xdr:col>3</xdr:col>
      <xdr:colOff>323852</xdr:colOff>
      <xdr:row>1</xdr:row>
      <xdr:rowOff>1</xdr:rowOff>
    </xdr:from>
    <xdr:ext cx="5480796" cy="419217"/>
    <xdr:sp macro="" textlink="">
      <xdr:nvSpPr>
        <xdr:cNvPr id="2" name="Retângulo 1">
          <a:extLst>
            <a:ext uri="{FF2B5EF4-FFF2-40B4-BE49-F238E27FC236}">
              <a16:creationId xmlns:a16="http://schemas.microsoft.com/office/drawing/2014/main" id="{ED7A1B8A-52BC-4199-A86E-8016C8090ADF}"/>
            </a:ext>
          </a:extLst>
        </xdr:cNvPr>
        <xdr:cNvSpPr/>
      </xdr:nvSpPr>
      <xdr:spPr>
        <a:xfrm>
          <a:off x="1876427" y="95251"/>
          <a:ext cx="5480796" cy="419217"/>
        </a:xfrm>
        <a:prstGeom prst="rect">
          <a:avLst/>
        </a:prstGeom>
        <a:noFill/>
      </xdr:spPr>
      <xdr:txBody>
        <a:bodyPr wrap="square" lIns="91440" tIns="45720" rIns="91440" bIns="45720">
          <a:spAutoFit/>
        </a:bodyPr>
        <a:lstStyle/>
        <a:p>
          <a:pPr algn="ctr"/>
          <a:r>
            <a:rPr lang="pt-BR" sz="2000" b="1" cap="none" spc="50" baseline="0">
              <a:ln w="9525" cmpd="sng">
                <a:solidFill>
                  <a:schemeClr val="accent1"/>
                </a:solidFill>
                <a:prstDash val="solid"/>
              </a:ln>
              <a:solidFill>
                <a:srgbClr val="70AD47">
                  <a:tint val="1000"/>
                </a:srgbClr>
              </a:solidFill>
              <a:effectLst>
                <a:glow rad="38100">
                  <a:schemeClr val="accent1">
                    <a:alpha val="40000"/>
                  </a:schemeClr>
                </a:glow>
              </a:effectLst>
              <a:latin typeface="Century Gothic" panose="020B0502020202020204" pitchFamily="34" charset="0"/>
            </a:rPr>
            <a:t>C I R C U I T O   E S C O L A R   2 0 2 4</a:t>
          </a:r>
          <a:endParaRPr lang="pt-BR" sz="20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clientData/>
  </xdr:oneCellAnchor>
  <xdr:oneCellAnchor>
    <xdr:from>
      <xdr:col>4</xdr:col>
      <xdr:colOff>238835</xdr:colOff>
      <xdr:row>1</xdr:row>
      <xdr:rowOff>513663</xdr:rowOff>
    </xdr:from>
    <xdr:ext cx="4429418" cy="502152"/>
    <xdr:sp macro="" textlink="">
      <xdr:nvSpPr>
        <xdr:cNvPr id="4" name="Retângulo 3">
          <a:extLst>
            <a:ext uri="{FF2B5EF4-FFF2-40B4-BE49-F238E27FC236}">
              <a16:creationId xmlns:a16="http://schemas.microsoft.com/office/drawing/2014/main" id="{751A3CA4-595D-4BF7-A68F-9A57CE63C241}"/>
            </a:ext>
          </a:extLst>
        </xdr:cNvPr>
        <xdr:cNvSpPr/>
      </xdr:nvSpPr>
      <xdr:spPr>
        <a:xfrm>
          <a:off x="2311923" y="614516"/>
          <a:ext cx="4429418" cy="502152"/>
        </a:xfrm>
        <a:prstGeom prst="rect">
          <a:avLst/>
        </a:prstGeom>
        <a:noFill/>
      </xdr:spPr>
      <xdr:txBody>
        <a:bodyPr wrap="none" lIns="91440" tIns="45720" rIns="91440" bIns="45720">
          <a:noAutofit/>
        </a:bodyPr>
        <a:lstStyle/>
        <a:p>
          <a:pPr algn="ctr"/>
          <a:r>
            <a:rPr lang="pt-BR" sz="28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V Ô L E I   D E  </a:t>
          </a:r>
          <a:r>
            <a:rPr lang="pt-BR" sz="2800" b="0" cap="none" spc="0" baseline="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 A R E I A</a:t>
          </a:r>
          <a:endParaRPr lang="pt-BR" sz="28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endParaRPr>
        </a:p>
      </xdr:txBody>
    </xdr:sp>
    <xdr:clientData/>
  </xdr:oneCellAnchor>
  <xdr:oneCellAnchor>
    <xdr:from>
      <xdr:col>2</xdr:col>
      <xdr:colOff>319370</xdr:colOff>
      <xdr:row>1</xdr:row>
      <xdr:rowOff>142876</xdr:rowOff>
    </xdr:from>
    <xdr:ext cx="716335" cy="754155"/>
    <xdr:pic>
      <xdr:nvPicPr>
        <xdr:cNvPr id="5" name="Imagem 4">
          <a:extLst>
            <a:ext uri="{FF2B5EF4-FFF2-40B4-BE49-F238E27FC236}">
              <a16:creationId xmlns:a16="http://schemas.microsoft.com/office/drawing/2014/main" id="{61C23E70-7C0C-4CB9-8DA1-E822D4B3EB3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4170" y="238126"/>
          <a:ext cx="716335" cy="754155"/>
        </a:xfrm>
        <a:prstGeom prst="rect">
          <a:avLst/>
        </a:prstGeom>
        <a:noFill/>
        <a:ln>
          <a:noFill/>
        </a:ln>
      </xdr:spPr>
    </xdr:pic>
    <xdr:clientData/>
  </xdr:oneCellAnchor>
  <xdr:oneCellAnchor>
    <xdr:from>
      <xdr:col>20</xdr:col>
      <xdr:colOff>95251</xdr:colOff>
      <xdr:row>1</xdr:row>
      <xdr:rowOff>0</xdr:rowOff>
    </xdr:from>
    <xdr:ext cx="8039099" cy="615361"/>
    <xdr:sp macro="" textlink="">
      <xdr:nvSpPr>
        <xdr:cNvPr id="6" name="Retângulo 5">
          <a:extLst>
            <a:ext uri="{FF2B5EF4-FFF2-40B4-BE49-F238E27FC236}">
              <a16:creationId xmlns:a16="http://schemas.microsoft.com/office/drawing/2014/main" id="{893EEDCB-78F0-48D8-8C71-7942B06317E9}"/>
            </a:ext>
          </a:extLst>
        </xdr:cNvPr>
        <xdr:cNvSpPr/>
      </xdr:nvSpPr>
      <xdr:spPr>
        <a:xfrm>
          <a:off x="10858501" y="95250"/>
          <a:ext cx="8039099" cy="615361"/>
        </a:xfrm>
        <a:prstGeom prst="rect">
          <a:avLst/>
        </a:prstGeom>
        <a:noFill/>
      </xdr:spPr>
      <xdr:txBody>
        <a:bodyPr wrap="square" lIns="91440" tIns="45720" rIns="91440" bIns="45720">
          <a:spAutoFit/>
        </a:bodyPr>
        <a:lstStyle/>
        <a:p>
          <a:pPr algn="ctr"/>
          <a:r>
            <a:rPr lang="pt-BR" sz="3200" b="1" cap="none" spc="50" baseline="0">
              <a:ln w="9525" cmpd="sng">
                <a:solidFill>
                  <a:schemeClr val="accent1"/>
                </a:solidFill>
                <a:prstDash val="solid"/>
              </a:ln>
              <a:solidFill>
                <a:srgbClr val="70AD47">
                  <a:tint val="1000"/>
                </a:srgbClr>
              </a:solidFill>
              <a:effectLst>
                <a:glow rad="38100">
                  <a:schemeClr val="accent1">
                    <a:alpha val="40000"/>
                  </a:schemeClr>
                </a:glow>
              </a:effectLst>
              <a:latin typeface="Century Gothic" panose="020B0502020202020204" pitchFamily="34" charset="0"/>
            </a:rPr>
            <a:t>C I R C U I T O   E S C O L A R   2 0 2 4</a:t>
          </a:r>
          <a:endParaRPr lang="pt-BR" sz="32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clientData/>
  </xdr:oneCellAnchor>
  <xdr:oneCellAnchor>
    <xdr:from>
      <xdr:col>20</xdr:col>
      <xdr:colOff>1926442</xdr:colOff>
      <xdr:row>1</xdr:row>
      <xdr:rowOff>424016</xdr:rowOff>
    </xdr:from>
    <xdr:ext cx="4429418" cy="502152"/>
    <xdr:sp macro="" textlink="">
      <xdr:nvSpPr>
        <xdr:cNvPr id="8" name="Retângulo 7">
          <a:extLst>
            <a:ext uri="{FF2B5EF4-FFF2-40B4-BE49-F238E27FC236}">
              <a16:creationId xmlns:a16="http://schemas.microsoft.com/office/drawing/2014/main" id="{548955B8-73C3-4ADE-8194-C2CCAA102635}"/>
            </a:ext>
          </a:extLst>
        </xdr:cNvPr>
        <xdr:cNvSpPr/>
      </xdr:nvSpPr>
      <xdr:spPr>
        <a:xfrm>
          <a:off x="12689692" y="519266"/>
          <a:ext cx="4429418" cy="502152"/>
        </a:xfrm>
        <a:prstGeom prst="rect">
          <a:avLst/>
        </a:prstGeom>
        <a:noFill/>
      </xdr:spPr>
      <xdr:txBody>
        <a:bodyPr wrap="none" lIns="91440" tIns="45720" rIns="91440" bIns="45720">
          <a:noAutofit/>
        </a:bodyPr>
        <a:lstStyle/>
        <a:p>
          <a:pPr algn="ctr"/>
          <a:r>
            <a:rPr lang="pt-BR" sz="34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V Ô L E I   D E   A R E I A</a:t>
          </a:r>
        </a:p>
      </xdr:txBody>
    </xdr:sp>
    <xdr:clientData/>
  </xdr:oneCellAnchor>
  <xdr:twoCellAnchor editAs="oneCell">
    <xdr:from>
      <xdr:col>19</xdr:col>
      <xdr:colOff>414617</xdr:colOff>
      <xdr:row>1</xdr:row>
      <xdr:rowOff>190500</xdr:rowOff>
    </xdr:from>
    <xdr:to>
      <xdr:col>20</xdr:col>
      <xdr:colOff>280147</xdr:colOff>
      <xdr:row>2</xdr:row>
      <xdr:rowOff>392727</xdr:rowOff>
    </xdr:to>
    <xdr:pic>
      <xdr:nvPicPr>
        <xdr:cNvPr id="9" name="Imagem 8">
          <a:extLst>
            <a:ext uri="{FF2B5EF4-FFF2-40B4-BE49-F238E27FC236}">
              <a16:creationId xmlns:a16="http://schemas.microsoft.com/office/drawing/2014/main" id="{C70D0E17-8FA9-4E63-84BB-CD4D944EE4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39642" y="285750"/>
          <a:ext cx="903755" cy="973752"/>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oneCellAnchor>
    <xdr:from>
      <xdr:col>3</xdr:col>
      <xdr:colOff>323852</xdr:colOff>
      <xdr:row>1</xdr:row>
      <xdr:rowOff>1</xdr:rowOff>
    </xdr:from>
    <xdr:ext cx="5480796" cy="419217"/>
    <xdr:sp macro="" textlink="">
      <xdr:nvSpPr>
        <xdr:cNvPr id="2" name="Retângulo 1">
          <a:extLst>
            <a:ext uri="{FF2B5EF4-FFF2-40B4-BE49-F238E27FC236}">
              <a16:creationId xmlns:a16="http://schemas.microsoft.com/office/drawing/2014/main" id="{5C4CB8B1-382D-4683-A649-95062CEDCDF1}"/>
            </a:ext>
          </a:extLst>
        </xdr:cNvPr>
        <xdr:cNvSpPr/>
      </xdr:nvSpPr>
      <xdr:spPr>
        <a:xfrm>
          <a:off x="1876427" y="95251"/>
          <a:ext cx="5480796" cy="419217"/>
        </a:xfrm>
        <a:prstGeom prst="rect">
          <a:avLst/>
        </a:prstGeom>
        <a:noFill/>
      </xdr:spPr>
      <xdr:txBody>
        <a:bodyPr wrap="square" lIns="91440" tIns="45720" rIns="91440" bIns="45720">
          <a:spAutoFit/>
        </a:bodyPr>
        <a:lstStyle/>
        <a:p>
          <a:pPr algn="ctr"/>
          <a:r>
            <a:rPr lang="pt-BR" sz="2000" b="1" cap="none" spc="50" baseline="0">
              <a:ln w="9525" cmpd="sng">
                <a:solidFill>
                  <a:schemeClr val="accent1"/>
                </a:solidFill>
                <a:prstDash val="solid"/>
              </a:ln>
              <a:solidFill>
                <a:srgbClr val="70AD47">
                  <a:tint val="1000"/>
                </a:srgbClr>
              </a:solidFill>
              <a:effectLst>
                <a:glow rad="38100">
                  <a:schemeClr val="accent1">
                    <a:alpha val="40000"/>
                  </a:schemeClr>
                </a:glow>
              </a:effectLst>
              <a:latin typeface="Century Gothic" panose="020B0502020202020204" pitchFamily="34" charset="0"/>
            </a:rPr>
            <a:t>C I R C U I T O   E S C O L A R   2 0 2 4</a:t>
          </a:r>
          <a:endParaRPr lang="pt-BR" sz="20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clientData/>
  </xdr:oneCellAnchor>
  <xdr:oneCellAnchor>
    <xdr:from>
      <xdr:col>4</xdr:col>
      <xdr:colOff>238835</xdr:colOff>
      <xdr:row>1</xdr:row>
      <xdr:rowOff>390398</xdr:rowOff>
    </xdr:from>
    <xdr:ext cx="4429418" cy="502152"/>
    <xdr:sp macro="" textlink="">
      <xdr:nvSpPr>
        <xdr:cNvPr id="4" name="Retângulo 3">
          <a:extLst>
            <a:ext uri="{FF2B5EF4-FFF2-40B4-BE49-F238E27FC236}">
              <a16:creationId xmlns:a16="http://schemas.microsoft.com/office/drawing/2014/main" id="{7FD3027F-4DC9-4E77-8ADF-E1058DA9CBD4}"/>
            </a:ext>
          </a:extLst>
        </xdr:cNvPr>
        <xdr:cNvSpPr/>
      </xdr:nvSpPr>
      <xdr:spPr>
        <a:xfrm>
          <a:off x="2311923" y="491251"/>
          <a:ext cx="4429418" cy="502152"/>
        </a:xfrm>
        <a:prstGeom prst="rect">
          <a:avLst/>
        </a:prstGeom>
        <a:noFill/>
      </xdr:spPr>
      <xdr:txBody>
        <a:bodyPr wrap="none" lIns="91440" tIns="45720" rIns="91440" bIns="45720">
          <a:noAutofit/>
        </a:bodyPr>
        <a:lstStyle/>
        <a:p>
          <a:pPr algn="ctr"/>
          <a:r>
            <a:rPr lang="pt-BR" sz="28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V Ô L E I   D E  </a:t>
          </a:r>
          <a:r>
            <a:rPr lang="pt-BR" sz="2800" b="0" cap="none" spc="0" baseline="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 A R E I A</a:t>
          </a:r>
          <a:endParaRPr lang="pt-BR" sz="28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endParaRPr>
        </a:p>
      </xdr:txBody>
    </xdr:sp>
    <xdr:clientData/>
  </xdr:oneCellAnchor>
  <xdr:oneCellAnchor>
    <xdr:from>
      <xdr:col>2</xdr:col>
      <xdr:colOff>319370</xdr:colOff>
      <xdr:row>1</xdr:row>
      <xdr:rowOff>142876</xdr:rowOff>
    </xdr:from>
    <xdr:ext cx="716335" cy="754155"/>
    <xdr:pic>
      <xdr:nvPicPr>
        <xdr:cNvPr id="5" name="Imagem 4">
          <a:extLst>
            <a:ext uri="{FF2B5EF4-FFF2-40B4-BE49-F238E27FC236}">
              <a16:creationId xmlns:a16="http://schemas.microsoft.com/office/drawing/2014/main" id="{79833601-3785-4F19-BFFD-80FF636F88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4170" y="238126"/>
          <a:ext cx="716335" cy="754155"/>
        </a:xfrm>
        <a:prstGeom prst="rect">
          <a:avLst/>
        </a:prstGeom>
        <a:noFill/>
        <a:ln>
          <a:noFill/>
        </a:ln>
      </xdr:spPr>
    </xdr:pic>
    <xdr:clientData/>
  </xdr:oneCellAnchor>
  <xdr:oneCellAnchor>
    <xdr:from>
      <xdr:col>20</xdr:col>
      <xdr:colOff>95251</xdr:colOff>
      <xdr:row>1</xdr:row>
      <xdr:rowOff>0</xdr:rowOff>
    </xdr:from>
    <xdr:ext cx="8039099" cy="615361"/>
    <xdr:sp macro="" textlink="">
      <xdr:nvSpPr>
        <xdr:cNvPr id="6" name="Retângulo 5">
          <a:extLst>
            <a:ext uri="{FF2B5EF4-FFF2-40B4-BE49-F238E27FC236}">
              <a16:creationId xmlns:a16="http://schemas.microsoft.com/office/drawing/2014/main" id="{FF9071C0-8A82-452F-9539-42E6A4814646}"/>
            </a:ext>
          </a:extLst>
        </xdr:cNvPr>
        <xdr:cNvSpPr/>
      </xdr:nvSpPr>
      <xdr:spPr>
        <a:xfrm>
          <a:off x="10858501" y="95250"/>
          <a:ext cx="8039099" cy="615361"/>
        </a:xfrm>
        <a:prstGeom prst="rect">
          <a:avLst/>
        </a:prstGeom>
        <a:noFill/>
      </xdr:spPr>
      <xdr:txBody>
        <a:bodyPr wrap="square" lIns="91440" tIns="45720" rIns="91440" bIns="45720">
          <a:spAutoFit/>
        </a:bodyPr>
        <a:lstStyle/>
        <a:p>
          <a:pPr algn="ctr"/>
          <a:r>
            <a:rPr lang="pt-BR" sz="3200" b="1" cap="none" spc="50" baseline="0">
              <a:ln w="9525" cmpd="sng">
                <a:solidFill>
                  <a:schemeClr val="accent1"/>
                </a:solidFill>
                <a:prstDash val="solid"/>
              </a:ln>
              <a:solidFill>
                <a:srgbClr val="70AD47">
                  <a:tint val="1000"/>
                </a:srgbClr>
              </a:solidFill>
              <a:effectLst>
                <a:glow rad="38100">
                  <a:schemeClr val="accent1">
                    <a:alpha val="40000"/>
                  </a:schemeClr>
                </a:glow>
              </a:effectLst>
              <a:latin typeface="Century Gothic" panose="020B0502020202020204" pitchFamily="34" charset="0"/>
            </a:rPr>
            <a:t>C I R C U I T O   E S C O L A R   2 0 2 4</a:t>
          </a:r>
          <a:endParaRPr lang="pt-BR" sz="32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clientData/>
  </xdr:oneCellAnchor>
  <xdr:oneCellAnchor>
    <xdr:from>
      <xdr:col>20</xdr:col>
      <xdr:colOff>1623883</xdr:colOff>
      <xdr:row>1</xdr:row>
      <xdr:rowOff>592104</xdr:rowOff>
    </xdr:from>
    <xdr:ext cx="4429418" cy="502152"/>
    <xdr:sp macro="" textlink="">
      <xdr:nvSpPr>
        <xdr:cNvPr id="8" name="Retângulo 7">
          <a:extLst>
            <a:ext uri="{FF2B5EF4-FFF2-40B4-BE49-F238E27FC236}">
              <a16:creationId xmlns:a16="http://schemas.microsoft.com/office/drawing/2014/main" id="{7F6056D3-711C-4F85-8B0E-ECE47D7C86A0}"/>
            </a:ext>
          </a:extLst>
        </xdr:cNvPr>
        <xdr:cNvSpPr/>
      </xdr:nvSpPr>
      <xdr:spPr>
        <a:xfrm>
          <a:off x="12392736" y="692957"/>
          <a:ext cx="4429418" cy="502152"/>
        </a:xfrm>
        <a:prstGeom prst="rect">
          <a:avLst/>
        </a:prstGeom>
        <a:noFill/>
      </xdr:spPr>
      <xdr:txBody>
        <a:bodyPr wrap="none" lIns="91440" tIns="45720" rIns="91440" bIns="45720">
          <a:noAutofit/>
        </a:bodyPr>
        <a:lstStyle/>
        <a:p>
          <a:pPr algn="ctr"/>
          <a:r>
            <a:rPr lang="pt-BR" sz="34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V Ô L E I   D E   A R E I A</a:t>
          </a:r>
        </a:p>
      </xdr:txBody>
    </xdr:sp>
    <xdr:clientData/>
  </xdr:oneCellAnchor>
  <xdr:twoCellAnchor editAs="oneCell">
    <xdr:from>
      <xdr:col>19</xdr:col>
      <xdr:colOff>414617</xdr:colOff>
      <xdr:row>1</xdr:row>
      <xdr:rowOff>190500</xdr:rowOff>
    </xdr:from>
    <xdr:to>
      <xdr:col>20</xdr:col>
      <xdr:colOff>280147</xdr:colOff>
      <xdr:row>2</xdr:row>
      <xdr:rowOff>392727</xdr:rowOff>
    </xdr:to>
    <xdr:pic>
      <xdr:nvPicPr>
        <xdr:cNvPr id="9" name="Imagem 8">
          <a:extLst>
            <a:ext uri="{FF2B5EF4-FFF2-40B4-BE49-F238E27FC236}">
              <a16:creationId xmlns:a16="http://schemas.microsoft.com/office/drawing/2014/main" id="{138EE95F-E790-4333-8E89-EB628A92F5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39642" y="285750"/>
          <a:ext cx="903755" cy="973752"/>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oneCellAnchor>
    <xdr:from>
      <xdr:col>3</xdr:col>
      <xdr:colOff>323852</xdr:colOff>
      <xdr:row>1</xdr:row>
      <xdr:rowOff>1</xdr:rowOff>
    </xdr:from>
    <xdr:ext cx="5480796" cy="419217"/>
    <xdr:sp macro="" textlink="">
      <xdr:nvSpPr>
        <xdr:cNvPr id="2" name="Retângulo 1">
          <a:extLst>
            <a:ext uri="{FF2B5EF4-FFF2-40B4-BE49-F238E27FC236}">
              <a16:creationId xmlns:a16="http://schemas.microsoft.com/office/drawing/2014/main" id="{D0759D4D-B298-4D30-BF46-26C50757572F}"/>
            </a:ext>
          </a:extLst>
        </xdr:cNvPr>
        <xdr:cNvSpPr/>
      </xdr:nvSpPr>
      <xdr:spPr>
        <a:xfrm>
          <a:off x="1876427" y="95251"/>
          <a:ext cx="5480796" cy="419217"/>
        </a:xfrm>
        <a:prstGeom prst="rect">
          <a:avLst/>
        </a:prstGeom>
        <a:noFill/>
      </xdr:spPr>
      <xdr:txBody>
        <a:bodyPr wrap="square" lIns="91440" tIns="45720" rIns="91440" bIns="45720">
          <a:spAutoFit/>
        </a:bodyPr>
        <a:lstStyle/>
        <a:p>
          <a:pPr algn="ctr"/>
          <a:r>
            <a:rPr lang="pt-BR" sz="2000" b="1" cap="none" spc="50" baseline="0">
              <a:ln w="9525" cmpd="sng">
                <a:solidFill>
                  <a:schemeClr val="accent1"/>
                </a:solidFill>
                <a:prstDash val="solid"/>
              </a:ln>
              <a:solidFill>
                <a:srgbClr val="70AD47">
                  <a:tint val="1000"/>
                </a:srgbClr>
              </a:solidFill>
              <a:effectLst>
                <a:glow rad="38100">
                  <a:schemeClr val="accent1">
                    <a:alpha val="40000"/>
                  </a:schemeClr>
                </a:glow>
              </a:effectLst>
              <a:latin typeface="Century Gothic" panose="020B0502020202020204" pitchFamily="34" charset="0"/>
            </a:rPr>
            <a:t>C I R C U I T O   E S C O L A R   2 0 2 4</a:t>
          </a:r>
          <a:endParaRPr lang="pt-BR" sz="20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clientData/>
  </xdr:oneCellAnchor>
  <xdr:oneCellAnchor>
    <xdr:from>
      <xdr:col>4</xdr:col>
      <xdr:colOff>205218</xdr:colOff>
      <xdr:row>1</xdr:row>
      <xdr:rowOff>356780</xdr:rowOff>
    </xdr:from>
    <xdr:ext cx="4429418" cy="502152"/>
    <xdr:sp macro="" textlink="">
      <xdr:nvSpPr>
        <xdr:cNvPr id="4" name="Retângulo 3">
          <a:extLst>
            <a:ext uri="{FF2B5EF4-FFF2-40B4-BE49-F238E27FC236}">
              <a16:creationId xmlns:a16="http://schemas.microsoft.com/office/drawing/2014/main" id="{CCA3DE9C-493D-469B-8E16-A3693FB96A2A}"/>
            </a:ext>
          </a:extLst>
        </xdr:cNvPr>
        <xdr:cNvSpPr/>
      </xdr:nvSpPr>
      <xdr:spPr>
        <a:xfrm>
          <a:off x="2278306" y="457633"/>
          <a:ext cx="4429418" cy="502152"/>
        </a:xfrm>
        <a:prstGeom prst="rect">
          <a:avLst/>
        </a:prstGeom>
        <a:noFill/>
      </xdr:spPr>
      <xdr:txBody>
        <a:bodyPr wrap="none" lIns="91440" tIns="45720" rIns="91440" bIns="45720">
          <a:noAutofit/>
        </a:bodyPr>
        <a:lstStyle/>
        <a:p>
          <a:pPr algn="ctr"/>
          <a:r>
            <a:rPr lang="pt-BR" sz="28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V Ô L E I   D E  </a:t>
          </a:r>
          <a:r>
            <a:rPr lang="pt-BR" sz="2800" b="0" cap="none" spc="0" baseline="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 A R E I A</a:t>
          </a:r>
          <a:endParaRPr lang="pt-BR" sz="28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endParaRPr>
        </a:p>
      </xdr:txBody>
    </xdr:sp>
    <xdr:clientData/>
  </xdr:oneCellAnchor>
  <xdr:oneCellAnchor>
    <xdr:from>
      <xdr:col>2</xdr:col>
      <xdr:colOff>319370</xdr:colOff>
      <xdr:row>1</xdr:row>
      <xdr:rowOff>142876</xdr:rowOff>
    </xdr:from>
    <xdr:ext cx="716335" cy="754155"/>
    <xdr:pic>
      <xdr:nvPicPr>
        <xdr:cNvPr id="5" name="Imagem 4">
          <a:extLst>
            <a:ext uri="{FF2B5EF4-FFF2-40B4-BE49-F238E27FC236}">
              <a16:creationId xmlns:a16="http://schemas.microsoft.com/office/drawing/2014/main" id="{1A56316C-FEA9-4DC6-B938-376AA249E99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24170" y="238126"/>
          <a:ext cx="716335" cy="754155"/>
        </a:xfrm>
        <a:prstGeom prst="rect">
          <a:avLst/>
        </a:prstGeom>
        <a:noFill/>
        <a:ln>
          <a:noFill/>
        </a:ln>
      </xdr:spPr>
    </xdr:pic>
    <xdr:clientData/>
  </xdr:oneCellAnchor>
  <xdr:oneCellAnchor>
    <xdr:from>
      <xdr:col>20</xdr:col>
      <xdr:colOff>95251</xdr:colOff>
      <xdr:row>1</xdr:row>
      <xdr:rowOff>0</xdr:rowOff>
    </xdr:from>
    <xdr:ext cx="8039099" cy="615361"/>
    <xdr:sp macro="" textlink="">
      <xdr:nvSpPr>
        <xdr:cNvPr id="6" name="Retângulo 5">
          <a:extLst>
            <a:ext uri="{FF2B5EF4-FFF2-40B4-BE49-F238E27FC236}">
              <a16:creationId xmlns:a16="http://schemas.microsoft.com/office/drawing/2014/main" id="{172036F1-4172-48F2-B2A4-DE50569A642A}"/>
            </a:ext>
          </a:extLst>
        </xdr:cNvPr>
        <xdr:cNvSpPr/>
      </xdr:nvSpPr>
      <xdr:spPr>
        <a:xfrm>
          <a:off x="10858501" y="95250"/>
          <a:ext cx="8039099" cy="615361"/>
        </a:xfrm>
        <a:prstGeom prst="rect">
          <a:avLst/>
        </a:prstGeom>
        <a:noFill/>
      </xdr:spPr>
      <xdr:txBody>
        <a:bodyPr wrap="square" lIns="91440" tIns="45720" rIns="91440" bIns="45720">
          <a:spAutoFit/>
        </a:bodyPr>
        <a:lstStyle/>
        <a:p>
          <a:pPr algn="ctr"/>
          <a:r>
            <a:rPr lang="pt-BR" sz="3200" b="1" cap="none" spc="50" baseline="0">
              <a:ln w="9525" cmpd="sng">
                <a:solidFill>
                  <a:schemeClr val="accent1"/>
                </a:solidFill>
                <a:prstDash val="solid"/>
              </a:ln>
              <a:solidFill>
                <a:srgbClr val="70AD47">
                  <a:tint val="1000"/>
                </a:srgbClr>
              </a:solidFill>
              <a:effectLst>
                <a:glow rad="38100">
                  <a:schemeClr val="accent1">
                    <a:alpha val="40000"/>
                  </a:schemeClr>
                </a:glow>
              </a:effectLst>
              <a:latin typeface="Century Gothic" panose="020B0502020202020204" pitchFamily="34" charset="0"/>
            </a:rPr>
            <a:t>C I R C U I T O   E S C O L A R   2 0 2 4</a:t>
          </a:r>
          <a:endParaRPr lang="pt-BR" sz="3200" b="1" cap="none" spc="50">
            <a:ln w="9525" cmpd="sng">
              <a:solidFill>
                <a:schemeClr val="accent1"/>
              </a:solidFill>
              <a:prstDash val="solid"/>
            </a:ln>
            <a:solidFill>
              <a:srgbClr val="70AD47">
                <a:tint val="1000"/>
              </a:srgbClr>
            </a:solidFill>
            <a:effectLst>
              <a:glow rad="38100">
                <a:schemeClr val="accent1">
                  <a:alpha val="40000"/>
                </a:schemeClr>
              </a:glow>
            </a:effectLst>
          </a:endParaRPr>
        </a:p>
      </xdr:txBody>
    </xdr:sp>
    <xdr:clientData/>
  </xdr:oneCellAnchor>
  <xdr:oneCellAnchor>
    <xdr:from>
      <xdr:col>20</xdr:col>
      <xdr:colOff>1657501</xdr:colOff>
      <xdr:row>1</xdr:row>
      <xdr:rowOff>502457</xdr:rowOff>
    </xdr:from>
    <xdr:ext cx="4429418" cy="502152"/>
    <xdr:sp macro="" textlink="">
      <xdr:nvSpPr>
        <xdr:cNvPr id="8" name="Retângulo 7">
          <a:extLst>
            <a:ext uri="{FF2B5EF4-FFF2-40B4-BE49-F238E27FC236}">
              <a16:creationId xmlns:a16="http://schemas.microsoft.com/office/drawing/2014/main" id="{F9FE7068-CAD0-4FEA-9B7E-9E4D100D8973}"/>
            </a:ext>
          </a:extLst>
        </xdr:cNvPr>
        <xdr:cNvSpPr/>
      </xdr:nvSpPr>
      <xdr:spPr>
        <a:xfrm>
          <a:off x="12426354" y="603310"/>
          <a:ext cx="4429418" cy="502152"/>
        </a:xfrm>
        <a:prstGeom prst="rect">
          <a:avLst/>
        </a:prstGeom>
        <a:noFill/>
      </xdr:spPr>
      <xdr:txBody>
        <a:bodyPr wrap="none" lIns="91440" tIns="45720" rIns="91440" bIns="45720">
          <a:noAutofit/>
        </a:bodyPr>
        <a:lstStyle/>
        <a:p>
          <a:pPr algn="ctr"/>
          <a:r>
            <a:rPr lang="pt-BR" sz="3400" b="0" cap="none" spc="0">
              <a:ln w="0"/>
              <a:gradFill>
                <a:gsLst>
                  <a:gs pos="0">
                    <a:schemeClr val="accent5">
                      <a:lumMod val="50000"/>
                    </a:schemeClr>
                  </a:gs>
                  <a:gs pos="50000">
                    <a:schemeClr val="accent5"/>
                  </a:gs>
                  <a:gs pos="100000">
                    <a:schemeClr val="accent5">
                      <a:lumMod val="60000"/>
                      <a:lumOff val="40000"/>
                    </a:schemeClr>
                  </a:gs>
                </a:gsLst>
                <a:lin ang="5400000"/>
              </a:gradFill>
              <a:effectLst>
                <a:reflection blurRad="6350" stA="53000" endA="300" endPos="35500" dir="5400000" sy="-90000" algn="bl" rotWithShape="0"/>
              </a:effectLst>
            </a:rPr>
            <a:t>V Ô L E I   D E   A R E I A</a:t>
          </a:r>
        </a:p>
      </xdr:txBody>
    </xdr:sp>
    <xdr:clientData/>
  </xdr:oneCellAnchor>
  <xdr:twoCellAnchor editAs="oneCell">
    <xdr:from>
      <xdr:col>19</xdr:col>
      <xdr:colOff>414617</xdr:colOff>
      <xdr:row>1</xdr:row>
      <xdr:rowOff>190500</xdr:rowOff>
    </xdr:from>
    <xdr:to>
      <xdr:col>20</xdr:col>
      <xdr:colOff>280147</xdr:colOff>
      <xdr:row>2</xdr:row>
      <xdr:rowOff>392727</xdr:rowOff>
    </xdr:to>
    <xdr:pic>
      <xdr:nvPicPr>
        <xdr:cNvPr id="9" name="Imagem 8">
          <a:extLst>
            <a:ext uri="{FF2B5EF4-FFF2-40B4-BE49-F238E27FC236}">
              <a16:creationId xmlns:a16="http://schemas.microsoft.com/office/drawing/2014/main" id="{3F279434-5A23-4EA5-BD8D-BABBAB05EF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39642" y="285750"/>
          <a:ext cx="903755" cy="973752"/>
        </a:xfrm>
        <a:prstGeom prst="rect">
          <a:avLst/>
        </a:prstGeom>
        <a:noFill/>
        <a:ln>
          <a:noFill/>
        </a:ln>
      </xdr:spPr>
    </xdr:pic>
    <xdr:clientData/>
  </xdr:twoCellAnchor>
</xdr:wsDr>
</file>

<file path=xl/theme/theme1.xml><?xml version="1.0" encoding="utf-8"?>
<a:theme xmlns:a="http://schemas.openxmlformats.org/drawingml/2006/main" name="Tema do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66FF"/>
  </sheetPr>
  <dimension ref="B1:AA133"/>
  <sheetViews>
    <sheetView showGridLines="0" topLeftCell="K69" zoomScale="85" zoomScaleNormal="85" workbookViewId="0">
      <selection activeCell="C89" sqref="C89"/>
    </sheetView>
  </sheetViews>
  <sheetFormatPr defaultColWidth="25.28515625" defaultRowHeight="16.5" x14ac:dyDescent="0.25"/>
  <cols>
    <col min="1" max="1" width="1.42578125" style="1" customWidth="1"/>
    <col min="2" max="2" width="3.140625" style="55" bestFit="1" customWidth="1"/>
    <col min="3" max="3" width="40.140625" style="2" bestFit="1" customWidth="1"/>
    <col min="4" max="4" width="7.7109375" style="1" customWidth="1"/>
    <col min="5" max="6" width="3.7109375" style="1" customWidth="1"/>
    <col min="7" max="7" width="18.7109375" style="1" customWidth="1"/>
    <col min="8" max="8" width="7.7109375" style="1" customWidth="1"/>
    <col min="9" max="9" width="3.7109375" style="1" customWidth="1"/>
    <col min="10" max="10" width="3.5703125" style="1" customWidth="1"/>
    <col min="11" max="11" width="18.7109375" style="1" customWidth="1"/>
    <col min="12" max="12" width="7.7109375" style="1" customWidth="1"/>
    <col min="13" max="14" width="3.7109375" style="1" customWidth="1"/>
    <col min="15" max="15" width="18.7109375" style="1" customWidth="1"/>
    <col min="16" max="16" width="7.7109375" style="1" customWidth="1"/>
    <col min="17" max="17" width="2.28515625" style="17" customWidth="1"/>
    <col min="18" max="18" width="1.42578125" style="13" customWidth="1"/>
    <col min="19" max="19" width="9.7109375" style="1" customWidth="1"/>
    <col min="20" max="20" width="15.5703125" style="1" customWidth="1"/>
    <col min="21" max="21" width="39" style="1" customWidth="1"/>
    <col min="22" max="16384" width="25.28515625" style="1"/>
  </cols>
  <sheetData>
    <row r="1" spans="2:27" ht="7.5" customHeight="1" x14ac:dyDescent="0.25">
      <c r="Q1" s="13"/>
    </row>
    <row r="2" spans="2:27" s="3" customFormat="1" ht="60.75" customHeight="1" x14ac:dyDescent="0.25">
      <c r="B2" s="127"/>
      <c r="C2" s="127"/>
      <c r="D2" s="127"/>
      <c r="E2" s="127"/>
      <c r="F2" s="127"/>
      <c r="G2" s="127"/>
      <c r="H2" s="127"/>
      <c r="I2" s="127"/>
      <c r="J2" s="127"/>
      <c r="K2" s="127"/>
      <c r="L2" s="127"/>
      <c r="M2" s="127"/>
      <c r="N2" s="127"/>
      <c r="O2" s="127"/>
      <c r="P2" s="127"/>
      <c r="Q2" s="18"/>
      <c r="R2" s="18"/>
      <c r="S2" s="127"/>
      <c r="T2" s="127"/>
      <c r="U2" s="127"/>
      <c r="V2" s="127"/>
      <c r="W2" s="127"/>
      <c r="X2" s="127"/>
      <c r="Y2" s="127"/>
    </row>
    <row r="3" spans="2:27" s="3" customFormat="1" ht="60.75" customHeight="1" x14ac:dyDescent="0.25">
      <c r="B3" s="127"/>
      <c r="C3" s="127"/>
      <c r="D3" s="127"/>
      <c r="E3" s="127"/>
      <c r="F3" s="127"/>
      <c r="G3" s="127"/>
      <c r="H3" s="127"/>
      <c r="I3" s="127"/>
      <c r="J3" s="127"/>
      <c r="K3" s="127"/>
      <c r="L3" s="127"/>
      <c r="M3" s="127"/>
      <c r="N3" s="127"/>
      <c r="O3" s="127"/>
      <c r="P3" s="127"/>
      <c r="Q3" s="18"/>
      <c r="R3" s="18"/>
      <c r="S3" s="127"/>
      <c r="T3" s="127"/>
      <c r="U3" s="127"/>
      <c r="V3" s="127"/>
      <c r="W3" s="127"/>
      <c r="X3" s="127"/>
      <c r="Y3" s="127"/>
      <c r="Z3" s="1"/>
      <c r="AA3" s="1"/>
    </row>
    <row r="4" spans="2:27" s="3" customFormat="1" ht="13.5" customHeight="1" x14ac:dyDescent="0.25">
      <c r="B4" s="127"/>
      <c r="C4" s="127"/>
      <c r="D4" s="127"/>
      <c r="E4" s="127"/>
      <c r="F4" s="127"/>
      <c r="G4" s="127"/>
      <c r="H4" s="127"/>
      <c r="I4" s="127"/>
      <c r="J4" s="127"/>
      <c r="K4" s="127"/>
      <c r="L4" s="127"/>
      <c r="M4" s="127"/>
      <c r="N4" s="127"/>
      <c r="O4" s="127"/>
      <c r="P4" s="127"/>
      <c r="Q4" s="18"/>
      <c r="R4" s="18"/>
      <c r="S4" s="4"/>
      <c r="T4" s="4"/>
      <c r="U4" s="4"/>
      <c r="V4" s="4"/>
      <c r="W4" s="4"/>
      <c r="X4" s="4"/>
      <c r="Y4" s="4"/>
    </row>
    <row r="5" spans="2:27" s="3" customFormat="1" ht="30" customHeight="1" x14ac:dyDescent="0.25">
      <c r="B5" s="124" t="s">
        <v>44</v>
      </c>
      <c r="C5" s="124"/>
      <c r="D5" s="125"/>
      <c r="E5" s="5"/>
      <c r="G5" s="4"/>
      <c r="H5" s="4"/>
      <c r="Q5" s="18"/>
      <c r="R5" s="18"/>
      <c r="S5" s="124" t="s">
        <v>11</v>
      </c>
      <c r="T5" s="124"/>
      <c r="U5" s="6" t="s">
        <v>12</v>
      </c>
      <c r="V5" s="7" t="s">
        <v>13</v>
      </c>
      <c r="X5" s="4"/>
      <c r="Y5" s="4"/>
    </row>
    <row r="6" spans="2:27" ht="30" customHeight="1" x14ac:dyDescent="0.25">
      <c r="B6" s="126" t="s">
        <v>23</v>
      </c>
      <c r="C6" s="126"/>
      <c r="D6" s="126"/>
      <c r="E6" s="126"/>
      <c r="F6" s="126"/>
      <c r="G6" s="126"/>
      <c r="H6" s="126"/>
      <c r="I6" s="126"/>
      <c r="J6" s="126"/>
      <c r="K6" s="126"/>
      <c r="L6" s="126"/>
      <c r="M6" s="126"/>
      <c r="N6" s="126"/>
      <c r="O6" s="126"/>
      <c r="P6" s="126"/>
      <c r="S6" s="126" t="s">
        <v>23</v>
      </c>
      <c r="T6" s="126"/>
      <c r="U6" s="126"/>
      <c r="V6" s="126"/>
      <c r="W6" s="126"/>
      <c r="X6" s="126"/>
      <c r="Y6" s="126"/>
    </row>
    <row r="7" spans="2:27" ht="28.5" customHeight="1" thickBot="1" x14ac:dyDescent="0.3">
      <c r="B7" s="56"/>
      <c r="C7" s="75"/>
      <c r="D7" s="76"/>
      <c r="E7" s="51"/>
      <c r="F7" s="51"/>
      <c r="G7" s="39"/>
      <c r="H7" s="51"/>
      <c r="I7" s="51"/>
      <c r="J7" s="51"/>
      <c r="K7" s="76"/>
      <c r="L7" s="76"/>
      <c r="M7" s="76"/>
      <c r="N7" s="76"/>
      <c r="O7" s="76"/>
      <c r="P7" s="77"/>
      <c r="S7" s="122" t="s">
        <v>3</v>
      </c>
      <c r="T7" s="123"/>
      <c r="U7" s="38" t="s">
        <v>14</v>
      </c>
      <c r="V7" s="38" t="s">
        <v>0</v>
      </c>
      <c r="W7" s="38" t="s">
        <v>15</v>
      </c>
      <c r="X7" s="38" t="s">
        <v>16</v>
      </c>
      <c r="Y7" s="38" t="s">
        <v>17</v>
      </c>
    </row>
    <row r="8" spans="2:27" ht="18" customHeight="1" x14ac:dyDescent="0.25">
      <c r="B8" s="121">
        <v>1</v>
      </c>
      <c r="C8" s="88" t="s">
        <v>40</v>
      </c>
      <c r="D8" s="119">
        <v>1</v>
      </c>
      <c r="E8" s="39">
        <f>IF(D8&lt;&gt;"",D8,"")</f>
        <v>1</v>
      </c>
      <c r="F8" s="39" t="str">
        <f>IF(D8&lt;&gt;"",IF(C8="","",C8),"")</f>
        <v>LUIZA/LUIZA/LAURA/MARIANA</v>
      </c>
      <c r="G8" s="39">
        <f>IF(E8&lt;&gt;"",IF(E10&lt;&gt;"",SMALL(E8:F10,1),""),"")</f>
        <v>0</v>
      </c>
      <c r="H8" s="39"/>
      <c r="I8" s="39"/>
      <c r="J8" s="39"/>
      <c r="K8" s="8"/>
      <c r="L8" s="8"/>
      <c r="M8" s="78"/>
      <c r="N8" s="78"/>
      <c r="O8" s="78"/>
      <c r="P8" s="79"/>
      <c r="S8" s="9">
        <f>IF(U8&lt;&gt;"",1,"")</f>
        <v>1</v>
      </c>
      <c r="T8" s="10" t="str">
        <f>IF(S8&lt;&gt;"","LUGAR","")</f>
        <v>LUGAR</v>
      </c>
      <c r="U8" s="11" t="str">
        <f>IF(P36&lt;&gt;"",IF(P38&lt;&gt;"",IF(P36=P38,"",IF(P36&gt;P38,O36,O38)),""),"")</f>
        <v>LUIZA/LUIZA/LAURA/MARIANA</v>
      </c>
      <c r="V8" s="11" t="str">
        <f>IF(U8="","",VLOOKUP(U8,LISTAS!$F$5:$G$204,2,0))</f>
        <v>LICEU JARDIM</v>
      </c>
      <c r="W8" s="11" t="str">
        <f>IF(U8="","",VLOOKUP(U8,LISTAS!$F$5:$I$204,4,0))</f>
        <v>SUB 12 FEMININO</v>
      </c>
      <c r="X8" s="11">
        <f t="shared" ref="X8:X38" si="0">IF(S8="","",IF(S8=1,400,IF(S8=2,340,IF(S8=3,300,IF(S8=4,280,IF(S8=5,270,IF(S8=6,260,IF(S8=7,250,IF(S8=8,240,IF(S8=9,200,IF(S8=10,200,IF(S8=11,200,IF(S8=12,200,IF(S8=13,200,IF(S8=14,200,IF(S8=15,200,IF(S8=16,200,IF(S8&gt;16,"",""))))))))))))))))))</f>
        <v>400</v>
      </c>
      <c r="Y8" s="11">
        <f>IF(S8="","",IF($V$5="NÃO","",IF(S8=1,400,IF(S8=2,340,IF(S8=3,300,IF(S8=4,280,IF(S8=5,270,IF(S8=6,260,IF(S8=7,250,IF(S8=8,240,IF(S8=9,200,IF(S8=10,200,IF(S8=11,200,IF(S8=12,200,IF(S8=13,200,IF(S8=14,200,IF(S8=15,200,IF(S8=16,200,IF(S8&gt;16,"","")))))))))))))))))))</f>
        <v>400</v>
      </c>
    </row>
    <row r="9" spans="2:27" ht="18" customHeight="1" thickBot="1" x14ac:dyDescent="0.3">
      <c r="B9" s="121"/>
      <c r="C9" s="89" t="str">
        <f>IF(C8="","",VLOOKUP(C8,LISTAS!$F$5:$H$204,2,0))</f>
        <v>LICEU JARDIM</v>
      </c>
      <c r="D9" s="120"/>
      <c r="E9" s="39"/>
      <c r="F9" s="39"/>
      <c r="G9" s="39"/>
      <c r="H9" s="39"/>
      <c r="I9" s="39"/>
      <c r="J9" s="39"/>
      <c r="K9" s="8"/>
      <c r="L9" s="8"/>
      <c r="M9" s="78"/>
      <c r="N9" s="78"/>
      <c r="O9" s="78"/>
      <c r="P9" s="79"/>
      <c r="S9" s="9">
        <f>IF(U9&lt;&gt;"",1+COUNTIF(S8,"1"),"")</f>
        <v>2</v>
      </c>
      <c r="T9" s="10" t="str">
        <f t="shared" ref="T9:T23" si="1">IF(S9&lt;&gt;"","LUGAR","")</f>
        <v>LUGAR</v>
      </c>
      <c r="U9" s="11" t="str">
        <f>IF(P36&lt;&gt;"",IF(P38&lt;&gt;"",IF(P36=P38,"",IF(P36&lt;P38,O36,O38)),""),"")</f>
        <v>MARINA/MARIA/JULIA/JULIA</v>
      </c>
      <c r="V9" s="11" t="str">
        <f>IF(U9="","",VLOOKUP(U9,LISTAS!$F$5:$G$204,2,0))</f>
        <v>LICEU JARDIM</v>
      </c>
      <c r="W9" s="11" t="str">
        <f>IF(U9="","",VLOOKUP(U9,LISTAS!$F$5:$I$204,4,0))</f>
        <v>SUB 12 FEMININO</v>
      </c>
      <c r="X9" s="11">
        <f t="shared" si="0"/>
        <v>340</v>
      </c>
      <c r="Y9" s="11">
        <f t="shared" ref="Y9:Y38" si="2">IF(S9="","",IF($V$5="NÃO","",IF(S9=1,400,IF(S9=2,340,IF(S9=3,300,IF(S9=4,280,IF(S9=5,270,IF(S9=6,260,IF(S9=7,250,IF(S9=8,240,IF(S9=9,200,IF(S9=10,200,IF(S9=11,200,IF(S9=12,200,IF(S9=13,200,IF(S9=14,200,IF(S9=15,200,IF(S9=16,200,IF(S9&gt;16,"","")))))))))))))))))))</f>
        <v>340</v>
      </c>
    </row>
    <row r="10" spans="2:27" ht="18" customHeight="1" x14ac:dyDescent="0.25">
      <c r="B10" s="118">
        <v>16</v>
      </c>
      <c r="C10" s="88"/>
      <c r="D10" s="119">
        <v>0</v>
      </c>
      <c r="E10" s="40">
        <f>IF(D10&lt;&gt;"",D10,"")</f>
        <v>0</v>
      </c>
      <c r="F10" s="39" t="str">
        <f>IF(D10&lt;&gt;"",IF(C10="","",C10),"")</f>
        <v/>
      </c>
      <c r="G10" s="39" t="str">
        <f>VLOOKUP(G8,E8:F10,2,0)</f>
        <v/>
      </c>
      <c r="H10" s="39"/>
      <c r="I10" s="39"/>
      <c r="J10" s="39"/>
      <c r="K10" s="8"/>
      <c r="L10" s="8"/>
      <c r="M10" s="78"/>
      <c r="N10" s="78"/>
      <c r="O10" s="78"/>
      <c r="P10" s="79"/>
      <c r="S10" s="9">
        <f>IF(U10&lt;&gt;"",1+COUNTIF(S8:S9,"1")+COUNTIF(S8:S9,"2"),"")</f>
        <v>3</v>
      </c>
      <c r="T10" s="10" t="str">
        <f t="shared" si="1"/>
        <v>LUGAR</v>
      </c>
      <c r="U10" s="14" t="str">
        <f>IF(U8&lt;&gt;"",IF(K20=U8,K22,IF(K22=U8,K20,IF(K52=U8,K54,IF(K54=U8,K52)))),"")</f>
        <v>GIOVANNA/LORENA/MARCELA/RAFAELA/VITORIA</v>
      </c>
      <c r="V10" s="11" t="str">
        <f>IF(U10="","",VLOOKUP(U10,LISTAS!$F$5:$G$204,2,0))</f>
        <v>VILLARE - SCS</v>
      </c>
      <c r="W10" s="11" t="str">
        <f>IF(U10="","",VLOOKUP(U10,LISTAS!$F$5:$I$204,4,0))</f>
        <v>SUB 12 FEMININO</v>
      </c>
      <c r="X10" s="11">
        <f t="shared" si="0"/>
        <v>300</v>
      </c>
      <c r="Y10" s="11">
        <f t="shared" si="2"/>
        <v>300</v>
      </c>
    </row>
    <row r="11" spans="2:27" ht="18" customHeight="1" thickBot="1" x14ac:dyDescent="0.3">
      <c r="B11" s="118"/>
      <c r="C11" s="89" t="str">
        <f>IF(C10="","",VLOOKUP(C10,LISTAS!$F$5:$H$204,2,0))</f>
        <v/>
      </c>
      <c r="D11" s="120"/>
      <c r="E11" s="42"/>
      <c r="F11" s="39"/>
      <c r="G11" s="39"/>
      <c r="H11" s="39"/>
      <c r="I11" s="39"/>
      <c r="J11" s="39"/>
      <c r="K11" s="8"/>
      <c r="L11" s="8"/>
      <c r="M11" s="78"/>
      <c r="N11" s="78"/>
      <c r="O11" s="78"/>
      <c r="P11" s="79"/>
      <c r="S11" s="9">
        <f>IF(U11&lt;&gt;"",1+COUNTIF(S8:S10,"1")+COUNTIF(S8:S10,"2")+COUNTIF(S8:S10,"3"),"")</f>
        <v>4</v>
      </c>
      <c r="T11" s="10" t="str">
        <f t="shared" si="1"/>
        <v>LUGAR</v>
      </c>
      <c r="U11" s="14" t="str">
        <f>IF(U9&lt;&gt;"",IF(K20=U9,K22,IF(K22=U9,K20,IF(K52=U9,K54,IF(K54=U9,K52)))),"")</f>
        <v>LAURA/LIVIA/MANUELA/MAYSA</v>
      </c>
      <c r="V11" s="11" t="str">
        <f>IF(U11="","",VLOOKUP(U11,LISTAS!$F$5:$G$204,2,0))</f>
        <v>ARBOS - SBC</v>
      </c>
      <c r="W11" s="11" t="str">
        <f>IF(U11="","",VLOOKUP(U11,LISTAS!$F$5:$I$204,4,0))</f>
        <v>SUB 12 FEMININO</v>
      </c>
      <c r="X11" s="11">
        <f t="shared" si="0"/>
        <v>280</v>
      </c>
      <c r="Y11" s="11">
        <f t="shared" si="2"/>
        <v>280</v>
      </c>
    </row>
    <row r="12" spans="2:27" ht="18" customHeight="1" x14ac:dyDescent="0.25">
      <c r="B12" s="57"/>
      <c r="C12" s="8"/>
      <c r="D12" s="8"/>
      <c r="E12" s="39"/>
      <c r="F12" s="41"/>
      <c r="G12" s="88" t="str">
        <f>IF(D8&lt;&gt;"",IF(D10&lt;&gt;"",IF(D8=D10,"",IF(D8&gt;D10,C8,C10)),""),"")</f>
        <v>LUIZA/LUIZA/LAURA/MARIANA</v>
      </c>
      <c r="H12" s="119">
        <v>1</v>
      </c>
      <c r="I12" s="39">
        <f>IF(H12&lt;&gt;"",H12,"")</f>
        <v>1</v>
      </c>
      <c r="J12" s="39" t="str">
        <f>IF(H12&lt;&gt;"",IF(G12="","",G12),"")</f>
        <v>LUIZA/LUIZA/LAURA/MARIANA</v>
      </c>
      <c r="K12" s="39">
        <f>IF(I12&lt;&gt;"",IF(I14&lt;&gt;"",SMALL(I12:J14,1),""),"")</f>
        <v>0</v>
      </c>
      <c r="L12" s="8"/>
      <c r="M12" s="8"/>
      <c r="N12" s="8"/>
      <c r="O12" s="8"/>
      <c r="P12" s="12"/>
      <c r="S12" s="9">
        <f>IF(U12&lt;&gt;"",1+COUNTIF(S8:S11,"1")+COUNTIF(S8:S11,"2")+COUNTIF(S8:S11,"3")+COUNTIF(S8:S11,"4"),"")</f>
        <v>5</v>
      </c>
      <c r="T12" s="10" t="str">
        <f t="shared" si="1"/>
        <v>LUGAR</v>
      </c>
      <c r="U12" s="14" t="str">
        <f>IF(U8&lt;&gt;"",IF(G12=U8,G14,IF(G14=U8,G12,IF(G28=U8,G30,IF(G30=U8,G28,IF(G44=U8,G46,IF(G46=U8,G44,IF(G60=U8,G62,IF(G62=U8,G60)))))))),"")</f>
        <v>RAFAELA/ISABELE/MANUELA/YASMIN/GIOVANA/SOPHIA</v>
      </c>
      <c r="V12" s="11" t="str">
        <f>IF(U12="","",VLOOKUP(U12,LISTAS!$F$5:$G$204,2,0))</f>
        <v>ARBOS - SCS</v>
      </c>
      <c r="W12" s="11" t="str">
        <f>IF(U12="","",VLOOKUP(U12,LISTAS!$F$5:$I$204,4,0))</f>
        <v/>
      </c>
      <c r="X12" s="11">
        <f t="shared" si="0"/>
        <v>270</v>
      </c>
      <c r="Y12" s="11">
        <f t="shared" si="2"/>
        <v>270</v>
      </c>
    </row>
    <row r="13" spans="2:27" ht="18" customHeight="1" thickBot="1" x14ac:dyDescent="0.3">
      <c r="B13" s="57"/>
      <c r="C13" s="8"/>
      <c r="D13" s="8"/>
      <c r="E13" s="39"/>
      <c r="F13" s="41"/>
      <c r="G13" s="89" t="str">
        <f>IF(G12="","",VLOOKUP(G12,LISTAS!$F$5:$H$204,2,0))</f>
        <v>LICEU JARDIM</v>
      </c>
      <c r="H13" s="120"/>
      <c r="I13" s="39"/>
      <c r="J13" s="39"/>
      <c r="K13" s="39"/>
      <c r="L13" s="8"/>
      <c r="M13" s="8"/>
      <c r="N13" s="8"/>
      <c r="O13" s="8"/>
      <c r="P13" s="12"/>
      <c r="S13" s="9">
        <f>IF(U13&lt;&gt;"",1+COUNTIF(S8:S12,"1")+COUNTIF(S8:S12,"2")+COUNTIF(S8:S12,"3")+COUNTIF(S8:S12,"4")+COUNTIF(S8:S12,"5"),"")</f>
        <v>6</v>
      </c>
      <c r="T13" s="10" t="str">
        <f t="shared" si="1"/>
        <v>LUGAR</v>
      </c>
      <c r="U13" s="14" t="str">
        <f>IF(U9&lt;&gt;"",IF(G12=U9,G14,IF(G14=U9,G12,IF(G28=U9,G30,IF(G30=U9,G28,IF(G44=U9,G46,IF(G46=U9,G44,IF(G60=U9,G62,IF(G62=U9,G60)))))))),"")</f>
        <v>CECILIA/GIOVANA/MANUELA/REBECA</v>
      </c>
      <c r="V13" s="11" t="str">
        <f>IF(U13="","",VLOOKUP(U13,LISTAS!$F$5:$G$204,2,0))</f>
        <v>IEBURIX SBC</v>
      </c>
      <c r="W13" s="11" t="str">
        <f>IF(U13="","",VLOOKUP(U13,LISTAS!$F$5:$I$204,4,0))</f>
        <v>SUB 12 FEMININO</v>
      </c>
      <c r="X13" s="11">
        <f t="shared" si="0"/>
        <v>260</v>
      </c>
      <c r="Y13" s="11">
        <f t="shared" si="2"/>
        <v>260</v>
      </c>
    </row>
    <row r="14" spans="2:27" ht="18" customHeight="1" x14ac:dyDescent="0.25">
      <c r="B14" s="57"/>
      <c r="C14" s="8"/>
      <c r="D14" s="8"/>
      <c r="E14" s="42"/>
      <c r="F14" s="43"/>
      <c r="G14" s="88" t="str">
        <f>IF(D16&lt;&gt;"",IF(D18&lt;&gt;"",IF(D16=D18,"",IF(D16&gt;D18,C16,C18)),""),"")</f>
        <v>RAFAELA/ISABELE/MANUELA/YASMIN/GIOVANA/SOPHIA</v>
      </c>
      <c r="H14" s="119">
        <v>0</v>
      </c>
      <c r="I14" s="40">
        <f>IF(H14&lt;&gt;"",H14,"")</f>
        <v>0</v>
      </c>
      <c r="J14" s="39" t="str">
        <f>IF(H14&lt;&gt;"",IF(G14="","",G14),"")</f>
        <v>RAFAELA/ISABELE/MANUELA/YASMIN/GIOVANA/SOPHIA</v>
      </c>
      <c r="K14" s="39" t="str">
        <f>VLOOKUP(K12,I12:J14,2,0)</f>
        <v>RAFAELA/ISABELE/MANUELA/YASMIN/GIOVANA/SOPHIA</v>
      </c>
      <c r="L14" s="8"/>
      <c r="M14" s="8"/>
      <c r="N14" s="8"/>
      <c r="O14" s="8"/>
      <c r="P14" s="12"/>
      <c r="S14" s="9">
        <f>IF(U14&lt;&gt;"",1+COUNTIF(S8:S13,"1")+COUNTIF(S8:S13,"2")+COUNTIF(S8:S13,"3")+COUNTIF(S8:S13,"4")+COUNTIF(S8:S13,"5")+COUNTIF(S8:S13,"6"),"")</f>
        <v>7</v>
      </c>
      <c r="T14" s="10" t="str">
        <f t="shared" si="1"/>
        <v>LUGAR</v>
      </c>
      <c r="U14" s="14" t="str">
        <f>IF(U10&lt;&gt;"",IF(G12=U10,G14,IF(G14=U10,G12,IF(G28=U10,G30,IF(G30=U10,G28,IF(G44=U10,G46,IF(G46=U10,G44,IF(G60=U10,G62,IF(G62=U10,G60)))))))),"")</f>
        <v>CLARA/ISABELA/ISABELA/MELISSA</v>
      </c>
      <c r="V14" s="11" t="str">
        <f>IF(U14="","",VLOOKUP(U14,LISTAS!$F$5:$G$204,2,0))</f>
        <v>ARBOS - S.A</v>
      </c>
      <c r="W14" s="11" t="str">
        <f>IF(U14="","",VLOOKUP(U14,LISTAS!$F$5:$I$204,4,0))</f>
        <v>SUB 12 FEMININO</v>
      </c>
      <c r="X14" s="11">
        <f t="shared" si="0"/>
        <v>250</v>
      </c>
      <c r="Y14" s="11">
        <f t="shared" si="2"/>
        <v>250</v>
      </c>
    </row>
    <row r="15" spans="2:27" ht="18" customHeight="1" thickBot="1" x14ac:dyDescent="0.3">
      <c r="B15" s="57"/>
      <c r="C15" s="8"/>
      <c r="D15" s="8"/>
      <c r="E15" s="42"/>
      <c r="F15" s="39"/>
      <c r="G15" s="89" t="str">
        <f>IF(G14="","",VLOOKUP(G14,LISTAS!$F$5:$H$204,2,0))</f>
        <v>ARBOS - SCS</v>
      </c>
      <c r="H15" s="120"/>
      <c r="I15" s="42"/>
      <c r="J15" s="39"/>
      <c r="K15" s="39"/>
      <c r="L15" s="8"/>
      <c r="M15" s="8"/>
      <c r="N15" s="8"/>
      <c r="O15" s="8"/>
      <c r="P15" s="12"/>
      <c r="S15" s="9">
        <f>IF(U15&lt;&gt;"",1+COUNTIF(S8:S14,"1")+COUNTIF(S8:S14,"2")+COUNTIF(S8:S14,"3")+COUNTIF(S8:S14,"4")+COUNTIF(S8:S14,"5")+COUNTIF(S8:S14,"6")+COUNTIF(S8:S14,"7"),"")</f>
        <v>8</v>
      </c>
      <c r="T15" s="10" t="str">
        <f t="shared" si="1"/>
        <v>LUGAR</v>
      </c>
      <c r="U15" s="14" t="str">
        <f>IF(U11&lt;&gt;"",IF(G12=U11,G14,IF(G14=U11,G12,IF(G28=U11,G30,IF(G30=U11,G28,IF(G44=U11,G46,IF(G46=U11,G44,IF(G60=U11,G62,IF(G62=U11,G60)))))))),"")</f>
        <v>ISABELA/DANIELA/SARAH/HELOISA</v>
      </c>
      <c r="V15" s="11" t="str">
        <f>IF(U15="","",VLOOKUP(U15,LISTAS!$F$5:$G$204,2,0))</f>
        <v>CCDA - DIAD</v>
      </c>
      <c r="W15" s="11" t="str">
        <f>IF(U15="","",VLOOKUP(U15,LISTAS!$F$5:$I$204,4,0))</f>
        <v>SUB 12 FEMININO</v>
      </c>
      <c r="X15" s="11">
        <f t="shared" si="0"/>
        <v>240</v>
      </c>
      <c r="Y15" s="11">
        <f t="shared" si="2"/>
        <v>240</v>
      </c>
    </row>
    <row r="16" spans="2:27" ht="18" customHeight="1" x14ac:dyDescent="0.25">
      <c r="B16" s="121">
        <v>7</v>
      </c>
      <c r="C16" s="88"/>
      <c r="D16" s="119">
        <v>0</v>
      </c>
      <c r="E16" s="87">
        <f>IF(D16&lt;&gt;"",D16,"")</f>
        <v>0</v>
      </c>
      <c r="F16" s="39" t="str">
        <f>IF(D16&lt;&gt;"",IF(C16="","",C16),"")</f>
        <v/>
      </c>
      <c r="G16" s="39">
        <f>IF(E16&lt;&gt;"",IF(E18&lt;&gt;"",SMALL(E16:F18,1),""),"")</f>
        <v>0</v>
      </c>
      <c r="H16" s="39"/>
      <c r="I16" s="42"/>
      <c r="J16" s="39"/>
      <c r="K16" s="39"/>
      <c r="L16" s="8"/>
      <c r="M16" s="8"/>
      <c r="N16" s="8"/>
      <c r="O16" s="8"/>
      <c r="P16" s="12"/>
      <c r="S16" s="9" t="str">
        <f>IF(U16&lt;&gt;"",1+COUNTIF(S8:S15,"1")+COUNTIF(S8:S15,"2")+COUNTIF(S8:S15,"3")+COUNTIF(S8:S15,"4")+COUNTIF(S8:S15,"5")+COUNTIF(S8:S15,"6")+COUNTIF(S8:S15,"7")+COUNTIF(S8:S15,"8"),"")</f>
        <v/>
      </c>
      <c r="T16" s="10" t="str">
        <f t="shared" si="1"/>
        <v/>
      </c>
      <c r="U16" s="14" t="str">
        <f>IF(U8&lt;&gt;"",IF(C8=U8,G10,IF(C10=U8,G10,IF(C16=U8,G18,IF(C18=U8,G18,IF(C24=U8,G26,IF(C26=U8,G26,IF(C32=U8,G34,IF(C34=U8,G34,IF(C40=U8,G42,IF(C42=U8,G42,IF(C48=U8,G50,IF(C50=U8,G50,IF(C56=U8,G58,IF(C58=U8,G58,IF(C64=U8,G66,IF(C66=U8,G66)))))))))))))))),"")</f>
        <v/>
      </c>
      <c r="V16" s="11" t="str">
        <f>IF(U16="","",VLOOKUP(U16,LISTAS!$F$5:$G$204,2,0))</f>
        <v/>
      </c>
      <c r="W16" s="11" t="str">
        <f>IF(U16="","",VLOOKUP(U16,LISTAS!$F$5:$I$204,4,0))</f>
        <v/>
      </c>
      <c r="X16" s="11" t="str">
        <f t="shared" si="0"/>
        <v/>
      </c>
      <c r="Y16" s="11" t="str">
        <f t="shared" si="2"/>
        <v/>
      </c>
    </row>
    <row r="17" spans="2:25" ht="18" customHeight="1" thickBot="1" x14ac:dyDescent="0.3">
      <c r="B17" s="121"/>
      <c r="C17" s="89" t="str">
        <f>IF(C16="","",VLOOKUP(C16,LISTAS!$F$5:$H$204,2,0))</f>
        <v/>
      </c>
      <c r="D17" s="120"/>
      <c r="E17" s="44" t="str">
        <f>IF(D17&lt;&gt;"",D17,"")</f>
        <v/>
      </c>
      <c r="F17" s="39"/>
      <c r="G17" s="39"/>
      <c r="H17" s="39"/>
      <c r="I17" s="42"/>
      <c r="J17" s="39"/>
      <c r="K17" s="39"/>
      <c r="L17" s="8"/>
      <c r="M17" s="8"/>
      <c r="N17" s="8"/>
      <c r="O17" s="8"/>
      <c r="P17" s="12"/>
      <c r="S17" s="9" t="str">
        <f>IF(U17&lt;&gt;"",1+COUNTIF(S8:S16,"1")+COUNTIF(S8:S16,"2")+COUNTIF(S8:S16,"3")+COUNTIF(S8:S16,"4")+COUNTIF(S8:S16,"5")+COUNTIF(S8:S16,"6")+COUNTIF(S8:S16,"7")+COUNTIF(S8:S16,"8")+COUNTIF(S8:S16,"9"),"")</f>
        <v/>
      </c>
      <c r="T17" s="10" t="str">
        <f t="shared" si="1"/>
        <v/>
      </c>
      <c r="U17" s="14" t="str">
        <f>IF(U9&lt;&gt;"",IF(C8=U9,G10,IF(C10=U9,G10,IF(C16=U9,G18,IF(C18=U9,G18,IF(C24=U9,G26,IF(C26=U9,G26,IF(C32=U9,G34,IF(C34=U9,G34,IF(C40=U9,G42,IF(C42=U9,G42,IF(C48=U9,G50,IF(C50=U9,G50,IF(C56=U9,G58,IF(C58=U9,G58,IF(C64=U9,G66,IF(C66=U9,G66)))))))))))))))),"")</f>
        <v/>
      </c>
      <c r="V17" s="11" t="str">
        <f>IF(U17="","",VLOOKUP(U17,LISTAS!$F$5:$G$204,2,0))</f>
        <v/>
      </c>
      <c r="W17" s="11" t="str">
        <f>IF(U17="","",VLOOKUP(U17,LISTAS!$F$5:$I$204,4,0))</f>
        <v/>
      </c>
      <c r="X17" s="11" t="str">
        <f t="shared" si="0"/>
        <v/>
      </c>
      <c r="Y17" s="11" t="str">
        <f t="shared" si="2"/>
        <v/>
      </c>
    </row>
    <row r="18" spans="2:25" ht="18" customHeight="1" x14ac:dyDescent="0.25">
      <c r="B18" s="118">
        <v>9</v>
      </c>
      <c r="C18" s="88" t="s">
        <v>196</v>
      </c>
      <c r="D18" s="119">
        <v>1</v>
      </c>
      <c r="E18" s="45">
        <f>IF(D18&lt;&gt;"",D18,"")</f>
        <v>1</v>
      </c>
      <c r="F18" s="39" t="str">
        <f>IF(D18&lt;&gt;"",IF(C18="","",C18),"")</f>
        <v>RAFAELA/ISABELE/MANUELA/YASMIN/GIOVANA/SOPHIA</v>
      </c>
      <c r="G18" s="39" t="str">
        <f>VLOOKUP(G16,E16:F18,2,0)</f>
        <v/>
      </c>
      <c r="H18" s="39"/>
      <c r="I18" s="42"/>
      <c r="J18" s="39"/>
      <c r="K18" s="8"/>
      <c r="L18" s="8"/>
      <c r="M18" s="39"/>
      <c r="N18" s="39"/>
      <c r="O18" s="39"/>
      <c r="P18" s="12"/>
      <c r="S18" s="9" t="str">
        <f>IF(U18&lt;&gt;"",1+COUNTIF(S8:S17,"1")+COUNTIF(S8:S17,"2")+COUNTIF(S8:S17,"3")+COUNTIF(S8:S17,"4")+COUNTIF(S8:S17,"5")+COUNTIF(S8:S17,"6")+COUNTIF(S8:S17,"7")+COUNTIF(S8:S17,"8")+COUNTIF(S8:S17,"9")+COUNTIF(S8:S17,"10"),"")</f>
        <v/>
      </c>
      <c r="T18" s="10" t="str">
        <f t="shared" si="1"/>
        <v/>
      </c>
      <c r="U18" s="14" t="str">
        <f>IF(U10&lt;&gt;"",IF(C8=U10,G10,IF(C10=U10,G10,IF(C16=U10,G18,IF(C18=U10,G18,IF(C24=U10,G26,IF(C26=U10,G26,IF(C32=U10,G34,IF(C34=U10,G34,IF(C40=U10,G42,IF(C42=U10,G42,IF(C48=U10,G50,IF(C50=U10,G50,IF(C56=U10,G58,IF(C58=U10,G58,IF(C64=U10,G66,IF(C66=U10,G66)))))))))))))))),"")</f>
        <v/>
      </c>
      <c r="V18" s="11" t="str">
        <f>IF(U18="","",VLOOKUP(U18,LISTAS!$F$5:$G$204,2,0))</f>
        <v/>
      </c>
      <c r="W18" s="11" t="str">
        <f>IF(U18="","",VLOOKUP(U18,LISTAS!$F$5:$I$204,4,0))</f>
        <v/>
      </c>
      <c r="X18" s="11" t="str">
        <f t="shared" si="0"/>
        <v/>
      </c>
      <c r="Y18" s="11" t="str">
        <f t="shared" si="2"/>
        <v/>
      </c>
    </row>
    <row r="19" spans="2:25" ht="18" customHeight="1" thickBot="1" x14ac:dyDescent="0.3">
      <c r="B19" s="118"/>
      <c r="C19" s="89" t="str">
        <f>IF(C18="","",VLOOKUP(C18,LISTAS!$F$5:$H$204,2,0))</f>
        <v>ARBOS - SCS</v>
      </c>
      <c r="D19" s="120"/>
      <c r="E19" s="39"/>
      <c r="F19" s="39"/>
      <c r="G19" s="39"/>
      <c r="H19" s="39"/>
      <c r="I19" s="42"/>
      <c r="J19" s="39"/>
      <c r="K19" s="8"/>
      <c r="L19" s="8"/>
      <c r="M19" s="39"/>
      <c r="N19" s="39"/>
      <c r="O19" s="39"/>
      <c r="P19" s="12"/>
      <c r="S19" s="9" t="str">
        <f>IF(U19&lt;&gt;"",1+COUNTIF(S8:S18,"1")+COUNTIF(S8:S18,"2")+COUNTIF(S8:S18,"3")+COUNTIF(S8:S18,"4")+COUNTIF(S8:S18,"5")+COUNTIF(S8:S18,"6")+COUNTIF(S8:S18,"7")+COUNTIF(S8:S18,"8")+COUNTIF(S8:S18,"9")+COUNTIF(S8:S18,"10")+COUNTIF(S8:S18,"11"),"")</f>
        <v/>
      </c>
      <c r="T19" s="10" t="str">
        <f t="shared" si="1"/>
        <v/>
      </c>
      <c r="U19" s="14" t="str">
        <f>IF(U11&lt;&gt;"",IF(C8=U11,G10,IF(C10=U11,G10,IF(C16=U11,G18,IF(C18=U11,G18,IF(C24=U11,G26,IF(C26=U11,G26,IF(C32=U11,G34,IF(C34=U11,G34,IF(C40=U11,G42,IF(C42=U11,G42,IF(C48=U11,G50,IF(C50=U11,G50,IF(C56=U11,G58,IF(C58=U11,G58,IF(C64=U11,G66,IF(C66=U11,G66)))))))))))))))),"")</f>
        <v/>
      </c>
      <c r="V19" s="11" t="str">
        <f>IF(U19="","",VLOOKUP(U19,LISTAS!$F$5:$G$204,2,0))</f>
        <v/>
      </c>
      <c r="W19" s="11" t="str">
        <f>IF(U19="","",VLOOKUP(U19,LISTAS!$F$5:$I$204,4,0))</f>
        <v/>
      </c>
      <c r="X19" s="11" t="str">
        <f t="shared" si="0"/>
        <v/>
      </c>
      <c r="Y19" s="11" t="str">
        <f t="shared" si="2"/>
        <v/>
      </c>
    </row>
    <row r="20" spans="2:25" ht="18" customHeight="1" x14ac:dyDescent="0.25">
      <c r="B20" s="57"/>
      <c r="C20" s="8"/>
      <c r="D20" s="8"/>
      <c r="E20" s="39"/>
      <c r="F20" s="39"/>
      <c r="G20" s="39"/>
      <c r="H20" s="39"/>
      <c r="I20" s="42"/>
      <c r="J20" s="39"/>
      <c r="K20" s="88" t="str">
        <f>IF(H12&lt;&gt;"",IF(H14&lt;&gt;"",IF(H12=H14,"",IF(H12&gt;H14,G12,G14)),""),"")</f>
        <v>LUIZA/LUIZA/LAURA/MARIANA</v>
      </c>
      <c r="L20" s="119">
        <v>1</v>
      </c>
      <c r="M20" s="39">
        <f>IF(L20&lt;&gt;"",L20,"")</f>
        <v>1</v>
      </c>
      <c r="N20" s="39" t="str">
        <f>IF(L20&lt;&gt;"",IF(K20="","",K20),"")</f>
        <v>LUIZA/LUIZA/LAURA/MARIANA</v>
      </c>
      <c r="O20" s="39">
        <f>IF(M20&lt;&gt;"",IF(M22&lt;&gt;"",SMALL(M20:N22,1),""),"")</f>
        <v>0</v>
      </c>
      <c r="P20" s="12"/>
      <c r="R20" s="17"/>
      <c r="S20" s="9" t="str">
        <f>IF(U20&lt;&gt;"",1+COUNTIF(S8:S19,"1")+COUNTIF(S8:S19,"2")+COUNTIF(S8:S19,"3")+COUNTIF(S8:S19,"4")+COUNTIF(S8:S19,"5")+COUNTIF(S8:S19,"6")+COUNTIF(S8:S19,"7")+COUNTIF(S8:S19,"8")+COUNTIF(S8:S19,"9")+COUNTIF(S8:S19,"10")+COUNTIF(S8:S19,"11")+COUNTIF(S8:S19,"12"),"")</f>
        <v/>
      </c>
      <c r="T20" s="10" t="str">
        <f t="shared" si="1"/>
        <v/>
      </c>
      <c r="U20" s="14" t="str">
        <f>IF(U12&lt;&gt;"",IF(C8=U12,G10,IF(C10=U12,G10,IF(C16=U12,G18,IF(C18=U12,G18,IF(C24=U12,G26,IF(C26=U12,G26,IF(C32=U12,G34,IF(C34=U12,G34,IF(C40=U12,G42,IF(C42=U12,G42,IF(C48=U12,G50,IF(C50=U12,G50,IF(C56=U12,G58,IF(C58=U12,G58,IF(C64=U12,G66,IF(C66=U12,G66)))))))))))))))),"")</f>
        <v/>
      </c>
      <c r="V20" s="11" t="str">
        <f>IF(U20="","",VLOOKUP(U20,LISTAS!$F$5:$G$204,2,0))</f>
        <v/>
      </c>
      <c r="W20" s="11" t="str">
        <f>IF(U20="","",VLOOKUP(U20,LISTAS!$F$5:$I$204,4,0))</f>
        <v/>
      </c>
      <c r="X20" s="11" t="str">
        <f t="shared" si="0"/>
        <v/>
      </c>
      <c r="Y20" s="11" t="str">
        <f t="shared" si="2"/>
        <v/>
      </c>
    </row>
    <row r="21" spans="2:25" ht="18" customHeight="1" thickBot="1" x14ac:dyDescent="0.3">
      <c r="B21" s="57"/>
      <c r="C21" s="8"/>
      <c r="D21" s="8"/>
      <c r="E21" s="39"/>
      <c r="F21" s="39"/>
      <c r="G21" s="39"/>
      <c r="H21" s="39"/>
      <c r="I21" s="42"/>
      <c r="J21" s="39"/>
      <c r="K21" s="89" t="str">
        <f>IF(K20="","",VLOOKUP(K20,LISTAS!$F$5:$H$204,2,0))</f>
        <v>LICEU JARDIM</v>
      </c>
      <c r="L21" s="120"/>
      <c r="M21" s="39"/>
      <c r="N21" s="39"/>
      <c r="O21" s="39"/>
      <c r="P21" s="12"/>
      <c r="R21" s="17"/>
      <c r="S21" s="9" t="str">
        <f>IF(U21&lt;&gt;"",1+COUNTIF(S8:S20,"1")+COUNTIF(S8:S20,"2")+COUNTIF(S8:S20,"3")+COUNTIF(S8:S20,"4")+COUNTIF(S8:S20,"5")+COUNTIF(S8:S20,"6")+COUNTIF(S8:S20,"7")+COUNTIF(S8:S20,"8")+COUNTIF(S8:S20,"9")+COUNTIF(S8:S20,"10")+COUNTIF(S8:S20,"11")+COUNTIF(S8:S20,"12")+COUNTIF(S8:S20,"13"),"")</f>
        <v/>
      </c>
      <c r="T21" s="10" t="str">
        <f t="shared" si="1"/>
        <v/>
      </c>
      <c r="U21" s="14" t="str">
        <f>IF(U13&lt;&gt;"",IF(C8=U13,G10,IF(C10=U13,G10,IF(C16=U13,G18,IF(C18=U13,G18,IF(C24=U13,G26,IF(C26=U13,G26,IF(C32=U13,G34,IF(C34=U13,G34,IF(C40=U13,G42,IF(C42=U13,G42,IF(C48=U13,G50,IF(C50=U13,G50,IF(C56=U13,G58,IF(C58=U13,G58,IF(C64=U13,G66,IF(C66=U13,G66)))))))))))))))),"")</f>
        <v/>
      </c>
      <c r="V21" s="11" t="str">
        <f>IF(U21="","",VLOOKUP(U21,LISTAS!$F$5:$G$204,2,0))</f>
        <v/>
      </c>
      <c r="W21" s="11" t="str">
        <f>IF(U21="","",VLOOKUP(U21,LISTAS!$F$5:$I$204,4,0))</f>
        <v/>
      </c>
      <c r="X21" s="11" t="str">
        <f t="shared" si="0"/>
        <v/>
      </c>
      <c r="Y21" s="11" t="str">
        <f t="shared" si="2"/>
        <v/>
      </c>
    </row>
    <row r="22" spans="2:25" ht="18" customHeight="1" x14ac:dyDescent="0.25">
      <c r="B22" s="57"/>
      <c r="C22" s="8"/>
      <c r="D22" s="8"/>
      <c r="E22" s="39"/>
      <c r="F22" s="39"/>
      <c r="G22" s="39"/>
      <c r="H22" s="39"/>
      <c r="I22" s="42"/>
      <c r="J22" s="43"/>
      <c r="K22" s="88" t="str">
        <f>IF(H28&lt;&gt;"",IF(H30&lt;&gt;"",IF(H28=H30,"",IF(H28&gt;H30,G28,G30)),""),"")</f>
        <v>GIOVANNA/LORENA/MARCELA/RAFAELA/VITORIA</v>
      </c>
      <c r="L22" s="119">
        <v>0</v>
      </c>
      <c r="M22" s="40">
        <f>IF(L22&lt;&gt;"",L22,"")</f>
        <v>0</v>
      </c>
      <c r="N22" s="39" t="str">
        <f>IF(L22&lt;&gt;"",IF(K22="","",K22),"")</f>
        <v>GIOVANNA/LORENA/MARCELA/RAFAELA/VITORIA</v>
      </c>
      <c r="O22" s="39" t="str">
        <f>VLOOKUP(O20,M20:N22,2,0)</f>
        <v>GIOVANNA/LORENA/MARCELA/RAFAELA/VITORIA</v>
      </c>
      <c r="P22" s="12"/>
      <c r="Q22" s="13"/>
      <c r="S22" s="9" t="str">
        <f>IF(U22&lt;&gt;"",1+COUNTIF(S8:S21,"1")+COUNTIF(S8:S21,"2")+COUNTIF(S8:S21,"3")+COUNTIF(S8:S21,"4")+COUNTIF(S8:S21,"5")+COUNTIF(S8:S21,"6")+COUNTIF(S8:S21,"7")+COUNTIF(S8:S21,"8")+COUNTIF(S8:S21,"9")+COUNTIF(S8:S21,"10")+COUNTIF(S8:S21,"11")+COUNTIF(S8:S21,"12")+COUNTIF(S8:S21,"13")+COUNTIF(S8:S21,"14"),"")</f>
        <v/>
      </c>
      <c r="T22" s="10" t="str">
        <f t="shared" si="1"/>
        <v/>
      </c>
      <c r="U22" s="14" t="str">
        <f>IF(U14&lt;&gt;"",IF(C8=U14,G10,IF(C10=U14,G10,IF(C16=U14,G18,IF(C18=U14,G18,IF(C24=U14,G26,IF(C26=U14,G26,IF(C32=U14,G34,IF(C34=U14,G34,IF(C40=U14,G42,IF(C42=U14,G42,IF(C48=U14,G50,IF(C50=U14,G50,IF(C56=U14,G58,IF(C58=U14,G58,IF(C64=U14,G66,IF(C66=U14,G66)))))))))))))))),"")</f>
        <v/>
      </c>
      <c r="V22" s="11" t="str">
        <f>IF(U22="","",VLOOKUP(U22,LISTAS!$F$5:$G$204,2,0))</f>
        <v/>
      </c>
      <c r="W22" s="11" t="str">
        <f>IF(U22="","",VLOOKUP(U22,LISTAS!$F$5:$I$204,4,0))</f>
        <v/>
      </c>
      <c r="X22" s="11" t="str">
        <f t="shared" si="0"/>
        <v/>
      </c>
      <c r="Y22" s="11" t="str">
        <f t="shared" si="2"/>
        <v/>
      </c>
    </row>
    <row r="23" spans="2:25" ht="18" customHeight="1" thickBot="1" x14ac:dyDescent="0.3">
      <c r="B23" s="57"/>
      <c r="C23" s="8"/>
      <c r="D23" s="8"/>
      <c r="E23" s="39"/>
      <c r="F23" s="39"/>
      <c r="G23" s="39"/>
      <c r="H23" s="39"/>
      <c r="I23" s="42"/>
      <c r="J23" s="39"/>
      <c r="K23" s="89" t="str">
        <f>IF(K22="","",VLOOKUP(K22,LISTAS!$F$5:$H$204,2,0))</f>
        <v>VILLARE - SCS</v>
      </c>
      <c r="L23" s="120"/>
      <c r="M23" s="42"/>
      <c r="N23" s="39"/>
      <c r="O23" s="39"/>
      <c r="P23" s="12"/>
      <c r="Q23" s="13"/>
      <c r="S23" s="9" t="str">
        <f>IF(U23&lt;&gt;"",1+COUNTIF(S8:S22,"1")+COUNTIF(S8:S22,"2")+COUNTIF(S8:S22,"3")+COUNTIF(S8:S22,"4")+COUNTIF(S8:S22,"5")+COUNTIF(S8:S22,"6")+COUNTIF(S8:S22,"7")+COUNTIF(S8:S22,"8")+COUNTIF(S8:S22,"9")+COUNTIF(S8:S22,"10")+COUNTIF(S8:S22,"11")+COUNTIF(S8:S22,"12")+COUNTIF(S8:S22,"13")+COUNTIF(S8:S22,"14")+COUNTIF(S8:S22,"15"),"")</f>
        <v/>
      </c>
      <c r="T23" s="10" t="str">
        <f t="shared" si="1"/>
        <v/>
      </c>
      <c r="U23" s="14" t="str">
        <f>IF(U15&lt;&gt;"",IF(C8=U15,G10,IF(C10=U15,G10,IF(C16=U15,G18,IF(C18=U15,G18,IF(C24=U15,G26,IF(C26=U15,G26,IF(C32=U15,G34,IF(C34=U15,G34,IF(C40=U15,G42,IF(C42=U15,G42,IF(C48=U15,G50,IF(C50=U15,G50,IF(C56=U15,G58,IF(C58=U15,G58,IF(C64=U15,G66,IF(C66=U15,G66)))))))))))))))),"")</f>
        <v/>
      </c>
      <c r="V23" s="11" t="str">
        <f>IF(U23="","",VLOOKUP(U23,LISTAS!$F$5:$G$204,2,0))</f>
        <v/>
      </c>
      <c r="W23" s="11" t="str">
        <f>IF(U23="","",VLOOKUP(U23,LISTAS!$F$5:$I$204,4,0))</f>
        <v/>
      </c>
      <c r="X23" s="11" t="str">
        <f t="shared" si="0"/>
        <v/>
      </c>
      <c r="Y23" s="11" t="str">
        <f t="shared" si="2"/>
        <v/>
      </c>
    </row>
    <row r="24" spans="2:25" ht="18" customHeight="1" x14ac:dyDescent="0.25">
      <c r="B24" s="121">
        <v>6</v>
      </c>
      <c r="C24" s="88" t="s">
        <v>93</v>
      </c>
      <c r="D24" s="119">
        <v>1</v>
      </c>
      <c r="E24" s="39">
        <f>IF(D24&lt;&gt;"",D24,"")</f>
        <v>1</v>
      </c>
      <c r="F24" s="39" t="str">
        <f>IF(D24&lt;&gt;"",IF(C24="","",C24),"")</f>
        <v>CLARA/ISABELA/ISABELA/MELISSA</v>
      </c>
      <c r="G24" s="39">
        <f>IF(E24&lt;&gt;"",IF(E26&lt;&gt;"",SMALL(E24:F26,1),""),"")</f>
        <v>0</v>
      </c>
      <c r="H24" s="39"/>
      <c r="I24" s="42"/>
      <c r="J24" s="39"/>
      <c r="K24" s="8"/>
      <c r="L24" s="8"/>
      <c r="M24" s="42"/>
      <c r="N24" s="39"/>
      <c r="O24" s="39"/>
      <c r="P24" s="12"/>
      <c r="Q24" s="13"/>
      <c r="S24" s="9"/>
      <c r="T24" s="10"/>
      <c r="U24" s="11"/>
      <c r="V24" s="11" t="str">
        <f>IF(U24="","",VLOOKUP(U24,LISTAS!$F$5:$G$204,2,0))</f>
        <v/>
      </c>
      <c r="W24" s="11" t="str">
        <f>IF(U24="","",VLOOKUP(U24,LISTAS!$F$5:$I$204,4,0))</f>
        <v/>
      </c>
      <c r="X24" s="11" t="str">
        <f t="shared" si="0"/>
        <v/>
      </c>
      <c r="Y24" s="11" t="str">
        <f t="shared" si="2"/>
        <v/>
      </c>
    </row>
    <row r="25" spans="2:25" ht="18" customHeight="1" thickBot="1" x14ac:dyDescent="0.3">
      <c r="B25" s="121"/>
      <c r="C25" s="89" t="str">
        <f>IF(C24="","",VLOOKUP(C24,LISTAS!$F$5:$H$204,2,0))</f>
        <v>ARBOS - S.A</v>
      </c>
      <c r="D25" s="120"/>
      <c r="E25" s="39"/>
      <c r="F25" s="39"/>
      <c r="G25" s="39"/>
      <c r="H25" s="39"/>
      <c r="I25" s="42"/>
      <c r="J25" s="39"/>
      <c r="K25" s="8"/>
      <c r="L25" s="8"/>
      <c r="M25" s="42"/>
      <c r="N25" s="39"/>
      <c r="O25" s="39"/>
      <c r="P25" s="12"/>
      <c r="Q25" s="13"/>
      <c r="S25" s="9"/>
      <c r="T25" s="10"/>
      <c r="U25" s="11"/>
      <c r="V25" s="11" t="str">
        <f>IF(U25="","",VLOOKUP(U25,LISTAS!$F$5:$G$204,2,0))</f>
        <v/>
      </c>
      <c r="W25" s="11" t="str">
        <f>IF(U25="","",VLOOKUP(U25,LISTAS!$F$5:$I$204,4,0))</f>
        <v/>
      </c>
      <c r="X25" s="11" t="str">
        <f t="shared" si="0"/>
        <v/>
      </c>
      <c r="Y25" s="11" t="str">
        <f t="shared" si="2"/>
        <v/>
      </c>
    </row>
    <row r="26" spans="2:25" ht="18" customHeight="1" x14ac:dyDescent="0.25">
      <c r="B26" s="118">
        <v>11</v>
      </c>
      <c r="C26" s="88"/>
      <c r="D26" s="119">
        <v>0</v>
      </c>
      <c r="E26" s="40">
        <f>IF(D26&lt;&gt;"",D26,"")</f>
        <v>0</v>
      </c>
      <c r="F26" s="39" t="str">
        <f>IF(D26&lt;&gt;"",IF(C26="","",C26),"")</f>
        <v/>
      </c>
      <c r="G26" s="39" t="str">
        <f>VLOOKUP(G24,E24:F26,2,0)</f>
        <v/>
      </c>
      <c r="H26" s="39"/>
      <c r="I26" s="42"/>
      <c r="J26" s="39"/>
      <c r="K26" s="8"/>
      <c r="L26" s="8"/>
      <c r="M26" s="80"/>
      <c r="N26" s="8"/>
      <c r="O26" s="8"/>
      <c r="P26" s="12"/>
      <c r="R26" s="17"/>
      <c r="S26" s="9"/>
      <c r="T26" s="10"/>
      <c r="U26" s="11"/>
      <c r="V26" s="11" t="str">
        <f>IF(U26="","",VLOOKUP(U26,LISTAS!$F$5:$G$204,2,0))</f>
        <v/>
      </c>
      <c r="W26" s="11" t="str">
        <f>IF(U26="","",VLOOKUP(U26,LISTAS!$F$5:$I$204,4,0))</f>
        <v/>
      </c>
      <c r="X26" s="11" t="str">
        <f t="shared" si="0"/>
        <v/>
      </c>
      <c r="Y26" s="11" t="str">
        <f t="shared" si="2"/>
        <v/>
      </c>
    </row>
    <row r="27" spans="2:25" ht="18" customHeight="1" thickBot="1" x14ac:dyDescent="0.3">
      <c r="B27" s="118"/>
      <c r="C27" s="89" t="str">
        <f>IF(C26="","",VLOOKUP(C26,LISTAS!$F$5:$H$204,2,0))</f>
        <v/>
      </c>
      <c r="D27" s="120"/>
      <c r="E27" s="42"/>
      <c r="F27" s="39"/>
      <c r="G27" s="39"/>
      <c r="H27" s="39"/>
      <c r="I27" s="42"/>
      <c r="J27" s="39"/>
      <c r="K27" s="8"/>
      <c r="L27" s="8"/>
      <c r="M27" s="80"/>
      <c r="N27" s="8"/>
      <c r="O27" s="8"/>
      <c r="P27" s="12"/>
      <c r="S27" s="9"/>
      <c r="T27" s="10"/>
      <c r="U27" s="11"/>
      <c r="V27" s="11" t="str">
        <f>IF(U27="","",VLOOKUP(U27,LISTAS!$F$5:$G$204,2,0))</f>
        <v/>
      </c>
      <c r="W27" s="11" t="str">
        <f>IF(U27="","",VLOOKUP(U27,LISTAS!$F$5:$I$204,4,0))</f>
        <v/>
      </c>
      <c r="X27" s="11" t="str">
        <f t="shared" si="0"/>
        <v/>
      </c>
      <c r="Y27" s="11" t="str">
        <f t="shared" si="2"/>
        <v/>
      </c>
    </row>
    <row r="28" spans="2:25" ht="18" customHeight="1" x14ac:dyDescent="0.25">
      <c r="B28" s="57"/>
      <c r="C28" s="8"/>
      <c r="D28" s="8"/>
      <c r="E28" s="39"/>
      <c r="F28" s="81"/>
      <c r="G28" s="88" t="str">
        <f>IF(D24&lt;&gt;"",IF(D26&lt;&gt;"",IF(D24=D26,"",IF(D24&gt;D26,C24,C26)),""),"")</f>
        <v>CLARA/ISABELA/ISABELA/MELISSA</v>
      </c>
      <c r="H28" s="119">
        <v>0</v>
      </c>
      <c r="I28" s="87">
        <f>IF(H28&lt;&gt;"",H28,"")</f>
        <v>0</v>
      </c>
      <c r="J28" s="39" t="str">
        <f>IF(H28&lt;&gt;"",IF(G28="","",G28),"")</f>
        <v>CLARA/ISABELA/ISABELA/MELISSA</v>
      </c>
      <c r="K28" s="39">
        <f>IF(I28&lt;&gt;"",IF(I30&lt;&gt;"",SMALL(I28:J30,1),""),"")</f>
        <v>0</v>
      </c>
      <c r="L28" s="8"/>
      <c r="M28" s="80"/>
      <c r="N28" s="8"/>
      <c r="O28" s="8"/>
      <c r="P28" s="12"/>
      <c r="S28" s="9"/>
      <c r="T28" s="10"/>
      <c r="U28" s="11"/>
      <c r="V28" s="11" t="str">
        <f>IF(U28="","",VLOOKUP(U28,LISTAS!$F$5:$G$204,2,0))</f>
        <v/>
      </c>
      <c r="W28" s="11" t="str">
        <f>IF(U28="","",VLOOKUP(U28,LISTAS!$F$5:$I$204,4,0))</f>
        <v/>
      </c>
      <c r="X28" s="11" t="str">
        <f t="shared" si="0"/>
        <v/>
      </c>
      <c r="Y28" s="11" t="str">
        <f t="shared" si="2"/>
        <v/>
      </c>
    </row>
    <row r="29" spans="2:25" ht="18" customHeight="1" thickBot="1" x14ac:dyDescent="0.3">
      <c r="B29" s="57"/>
      <c r="C29" s="8"/>
      <c r="D29" s="8"/>
      <c r="E29" s="39"/>
      <c r="F29" s="81"/>
      <c r="G29" s="89" t="str">
        <f>IF(G28="","",VLOOKUP(G28,LISTAS!$F$5:$H$204,2,0))</f>
        <v>ARBOS - S.A</v>
      </c>
      <c r="H29" s="120"/>
      <c r="I29" s="44" t="str">
        <f>IF(H29&lt;&gt;"",H29,"")</f>
        <v/>
      </c>
      <c r="J29" s="39"/>
      <c r="K29" s="39"/>
      <c r="L29" s="8"/>
      <c r="M29" s="80"/>
      <c r="N29" s="8"/>
      <c r="O29" s="8"/>
      <c r="P29" s="12"/>
      <c r="S29" s="9"/>
      <c r="T29" s="10"/>
      <c r="U29" s="11"/>
      <c r="V29" s="11" t="str">
        <f>IF(U29="","",VLOOKUP(U29,LISTAS!$F$5:$G$204,2,0))</f>
        <v/>
      </c>
      <c r="W29" s="11" t="str">
        <f>IF(U29="","",VLOOKUP(U29,LISTAS!$F$5:$I$204,4,0))</f>
        <v/>
      </c>
      <c r="X29" s="11" t="str">
        <f t="shared" si="0"/>
        <v/>
      </c>
      <c r="Y29" s="11" t="str">
        <f t="shared" si="2"/>
        <v/>
      </c>
    </row>
    <row r="30" spans="2:25" ht="18" customHeight="1" x14ac:dyDescent="0.25">
      <c r="B30" s="57"/>
      <c r="C30" s="8"/>
      <c r="D30" s="8"/>
      <c r="E30" s="42"/>
      <c r="F30" s="82"/>
      <c r="G30" s="88" t="str">
        <f>IF(D32&lt;&gt;"",IF(D34&lt;&gt;"",IF(D32=D34,"",IF(D32&gt;D34,C32,C34)),""),"")</f>
        <v>GIOVANNA/LORENA/MARCELA/RAFAELA/VITORIA</v>
      </c>
      <c r="H30" s="119">
        <v>1</v>
      </c>
      <c r="I30" s="45">
        <f>IF(H30&lt;&gt;"",H30,"")</f>
        <v>1</v>
      </c>
      <c r="J30" s="39" t="str">
        <f>IF(H30&lt;&gt;"",IF(G30="","",G30),"")</f>
        <v>GIOVANNA/LORENA/MARCELA/RAFAELA/VITORIA</v>
      </c>
      <c r="K30" s="39" t="str">
        <f>VLOOKUP(K28,I28:J30,2,0)</f>
        <v>CLARA/ISABELA/ISABELA/MELISSA</v>
      </c>
      <c r="L30" s="8"/>
      <c r="M30" s="80"/>
      <c r="N30" s="8"/>
      <c r="O30" s="8"/>
      <c r="P30" s="12"/>
      <c r="S30" s="9"/>
      <c r="T30" s="10"/>
      <c r="U30" s="11"/>
      <c r="V30" s="11" t="str">
        <f>IF(U30="","",VLOOKUP(U30,LISTAS!$F$5:$G$204,2,0))</f>
        <v/>
      </c>
      <c r="W30" s="11" t="str">
        <f>IF(U30="","",VLOOKUP(U30,LISTAS!$F$5:$I$204,4,0))</f>
        <v/>
      </c>
      <c r="X30" s="11" t="str">
        <f t="shared" si="0"/>
        <v/>
      </c>
      <c r="Y30" s="11" t="str">
        <f t="shared" si="2"/>
        <v/>
      </c>
    </row>
    <row r="31" spans="2:25" ht="18" customHeight="1" thickBot="1" x14ac:dyDescent="0.3">
      <c r="B31" s="57"/>
      <c r="C31" s="8"/>
      <c r="D31" s="8"/>
      <c r="E31" s="42"/>
      <c r="F31" s="8"/>
      <c r="G31" s="89" t="str">
        <f>IF(G30="","",VLOOKUP(G30,LISTAS!$F$5:$H$204,2,0))</f>
        <v>VILLARE - SCS</v>
      </c>
      <c r="H31" s="120"/>
      <c r="I31" s="39"/>
      <c r="J31" s="39"/>
      <c r="K31" s="39"/>
      <c r="L31" s="8"/>
      <c r="M31" s="80"/>
      <c r="N31" s="8"/>
      <c r="O31" s="8"/>
      <c r="P31" s="12"/>
      <c r="S31" s="9"/>
      <c r="T31" s="10"/>
      <c r="U31" s="11"/>
      <c r="V31" s="11" t="str">
        <f>IF(U31="","",VLOOKUP(U31,LISTAS!$F$5:$G$204,2,0))</f>
        <v/>
      </c>
      <c r="W31" s="11" t="str">
        <f>IF(U31="","",VLOOKUP(U31,LISTAS!$F$5:$I$204,4,0))</f>
        <v/>
      </c>
      <c r="X31" s="11" t="str">
        <f t="shared" si="0"/>
        <v/>
      </c>
      <c r="Y31" s="11" t="str">
        <f t="shared" si="2"/>
        <v/>
      </c>
    </row>
    <row r="32" spans="2:25" ht="18" customHeight="1" x14ac:dyDescent="0.25">
      <c r="B32" s="121">
        <v>4</v>
      </c>
      <c r="C32" s="88"/>
      <c r="D32" s="119">
        <v>0</v>
      </c>
      <c r="E32" s="87">
        <f>IF(D32&lt;&gt;"",D32,"")</f>
        <v>0</v>
      </c>
      <c r="F32" s="39" t="str">
        <f>IF(D32&lt;&gt;"",IF(C32="","",C32),"")</f>
        <v/>
      </c>
      <c r="G32" s="39">
        <f>IF(E32&lt;&gt;"",IF(E34&lt;&gt;"",SMALL(E32:F34,1),""),"")</f>
        <v>0</v>
      </c>
      <c r="H32" s="39"/>
      <c r="I32" s="39"/>
      <c r="J32" s="39"/>
      <c r="K32" s="39"/>
      <c r="L32" s="39"/>
      <c r="M32" s="42"/>
      <c r="N32" s="39"/>
      <c r="O32" s="8"/>
      <c r="P32" s="12"/>
      <c r="S32" s="9"/>
      <c r="T32" s="10"/>
      <c r="U32" s="11"/>
      <c r="V32" s="11" t="str">
        <f>IF(U32="","",VLOOKUP(U32,LISTAS!$F$5:$G$204,2,0))</f>
        <v/>
      </c>
      <c r="W32" s="11" t="str">
        <f>IF(U32="","",VLOOKUP(U32,LISTAS!$F$5:$I$204,4,0))</f>
        <v/>
      </c>
      <c r="X32" s="11" t="str">
        <f t="shared" si="0"/>
        <v/>
      </c>
      <c r="Y32" s="11" t="str">
        <f t="shared" si="2"/>
        <v/>
      </c>
    </row>
    <row r="33" spans="2:25" ht="18" customHeight="1" thickBot="1" x14ac:dyDescent="0.3">
      <c r="B33" s="121"/>
      <c r="C33" s="89" t="str">
        <f>IF(C32="","",VLOOKUP(C32,LISTAS!$F$5:$H$204,2,0))</f>
        <v/>
      </c>
      <c r="D33" s="120"/>
      <c r="E33" s="44" t="str">
        <f>IF(D33&lt;&gt;"",D33,"")</f>
        <v/>
      </c>
      <c r="F33" s="39"/>
      <c r="G33" s="39"/>
      <c r="H33" s="39"/>
      <c r="I33" s="39"/>
      <c r="J33" s="39"/>
      <c r="K33" s="39"/>
      <c r="L33" s="39"/>
      <c r="M33" s="42"/>
      <c r="N33" s="39"/>
      <c r="O33" s="8"/>
      <c r="P33" s="12"/>
      <c r="S33" s="9"/>
      <c r="T33" s="10"/>
      <c r="U33" s="11"/>
      <c r="V33" s="11" t="str">
        <f>IF(U33="","",VLOOKUP(U33,LISTAS!$F$5:$G$204,2,0))</f>
        <v/>
      </c>
      <c r="W33" s="11" t="str">
        <f>IF(U33="","",VLOOKUP(U33,LISTAS!$F$5:$I$204,4,0))</f>
        <v/>
      </c>
      <c r="X33" s="11" t="str">
        <f t="shared" si="0"/>
        <v/>
      </c>
      <c r="Y33" s="11" t="str">
        <f t="shared" si="2"/>
        <v/>
      </c>
    </row>
    <row r="34" spans="2:25" ht="18" customHeight="1" x14ac:dyDescent="0.25">
      <c r="B34" s="118">
        <v>13</v>
      </c>
      <c r="C34" s="88" t="s">
        <v>110</v>
      </c>
      <c r="D34" s="119">
        <v>1</v>
      </c>
      <c r="E34" s="45">
        <f>IF(D34&lt;&gt;"",D34,"")</f>
        <v>1</v>
      </c>
      <c r="F34" s="39" t="str">
        <f>IF(D34&lt;&gt;"",IF(C34="","",C34),"")</f>
        <v>GIOVANNA/LORENA/MARCELA/RAFAELA/VITORIA</v>
      </c>
      <c r="G34" s="39" t="str">
        <f>VLOOKUP(G32,E32:F34,2,0)</f>
        <v/>
      </c>
      <c r="H34" s="39"/>
      <c r="I34" s="39"/>
      <c r="J34" s="39"/>
      <c r="K34" s="39"/>
      <c r="L34" s="39"/>
      <c r="M34" s="42"/>
      <c r="N34" s="39"/>
      <c r="O34" s="8"/>
      <c r="P34" s="12"/>
      <c r="S34" s="9"/>
      <c r="T34" s="10"/>
      <c r="U34" s="11"/>
      <c r="V34" s="11" t="str">
        <f>IF(U34="","",VLOOKUP(U34,LISTAS!$F$5:$G$204,2,0))</f>
        <v/>
      </c>
      <c r="W34" s="11" t="str">
        <f>IF(U34="","",VLOOKUP(U34,LISTAS!$F$5:$I$204,4,0))</f>
        <v/>
      </c>
      <c r="X34" s="11" t="str">
        <f t="shared" si="0"/>
        <v/>
      </c>
      <c r="Y34" s="11" t="str">
        <f t="shared" si="2"/>
        <v/>
      </c>
    </row>
    <row r="35" spans="2:25" ht="18" customHeight="1" thickBot="1" x14ac:dyDescent="0.3">
      <c r="B35" s="118"/>
      <c r="C35" s="89" t="str">
        <f>IF(C34="","",VLOOKUP(C34,LISTAS!$F$5:$H$204,2,0))</f>
        <v>VILLARE - SCS</v>
      </c>
      <c r="D35" s="120"/>
      <c r="E35" s="39"/>
      <c r="F35" s="39"/>
      <c r="G35" s="39"/>
      <c r="H35" s="39"/>
      <c r="I35" s="39"/>
      <c r="J35" s="39"/>
      <c r="K35" s="39"/>
      <c r="L35" s="39"/>
      <c r="M35" s="42"/>
      <c r="N35" s="39"/>
      <c r="O35" s="8"/>
      <c r="P35" s="8"/>
      <c r="S35" s="9"/>
      <c r="T35" s="10"/>
      <c r="U35" s="11"/>
      <c r="V35" s="11" t="str">
        <f>IF(U35="","",VLOOKUP(U35,LISTAS!$F$5:$G$204,2,0))</f>
        <v/>
      </c>
      <c r="W35" s="11" t="str">
        <f>IF(U35="","",VLOOKUP(U35,LISTAS!$F$5:$I$204,4,0))</f>
        <v/>
      </c>
      <c r="X35" s="11" t="str">
        <f t="shared" si="0"/>
        <v/>
      </c>
      <c r="Y35" s="11" t="str">
        <f t="shared" si="2"/>
        <v/>
      </c>
    </row>
    <row r="36" spans="2:25" ht="18" customHeight="1" x14ac:dyDescent="0.25">
      <c r="B36" s="57"/>
      <c r="C36" s="8"/>
      <c r="D36" s="8"/>
      <c r="E36" s="39"/>
      <c r="F36" s="39"/>
      <c r="G36" s="39"/>
      <c r="H36" s="39"/>
      <c r="I36" s="39"/>
      <c r="J36" s="39"/>
      <c r="K36" s="39"/>
      <c r="L36" s="39"/>
      <c r="M36" s="42"/>
      <c r="N36" s="39"/>
      <c r="O36" s="88" t="str">
        <f>IF(L20&lt;&gt;"",IF(L22&lt;&gt;"",IF(L20=L22,"",IF(L20&gt;L22,K20,K22)),""),"")</f>
        <v>LUIZA/LUIZA/LAURA/MARIANA</v>
      </c>
      <c r="P36" s="119">
        <v>1</v>
      </c>
      <c r="S36" s="9"/>
      <c r="T36" s="10"/>
      <c r="U36" s="11"/>
      <c r="V36" s="11" t="str">
        <f>IF(U36="","",VLOOKUP(U36,LISTAS!$F$5:$G$204,2,0))</f>
        <v/>
      </c>
      <c r="W36" s="11" t="str">
        <f>IF(U36="","",VLOOKUP(U36,LISTAS!$F$5:$I$204,4,0))</f>
        <v/>
      </c>
      <c r="X36" s="11" t="str">
        <f t="shared" si="0"/>
        <v/>
      </c>
      <c r="Y36" s="11" t="str">
        <f t="shared" si="2"/>
        <v/>
      </c>
    </row>
    <row r="37" spans="2:25" ht="18" customHeight="1" thickBot="1" x14ac:dyDescent="0.3">
      <c r="B37" s="57"/>
      <c r="C37" s="8"/>
      <c r="D37" s="8"/>
      <c r="E37" s="39"/>
      <c r="F37" s="39"/>
      <c r="G37" s="39"/>
      <c r="H37" s="39"/>
      <c r="I37" s="39"/>
      <c r="J37" s="39"/>
      <c r="K37" s="39"/>
      <c r="L37" s="39"/>
      <c r="M37" s="42"/>
      <c r="N37" s="39"/>
      <c r="O37" s="89" t="str">
        <f>IF(O36="","",VLOOKUP(O36,LISTAS!$F$5:$H$204,2,0))</f>
        <v>LICEU JARDIM</v>
      </c>
      <c r="P37" s="120"/>
      <c r="S37" s="9"/>
      <c r="T37" s="10"/>
      <c r="U37" s="11"/>
      <c r="V37" s="11" t="str">
        <f>IF(U37="","",VLOOKUP(U37,LISTAS!$F$5:$G$204,2,0))</f>
        <v/>
      </c>
      <c r="W37" s="11" t="str">
        <f>IF(U37="","",VLOOKUP(U37,LISTAS!$F$5:$I$204,4,0))</f>
        <v/>
      </c>
      <c r="X37" s="11" t="str">
        <f t="shared" si="0"/>
        <v/>
      </c>
      <c r="Y37" s="11" t="str">
        <f t="shared" si="2"/>
        <v/>
      </c>
    </row>
    <row r="38" spans="2:25" ht="18" customHeight="1" x14ac:dyDescent="0.25">
      <c r="B38" s="57"/>
      <c r="C38" s="8"/>
      <c r="D38" s="8"/>
      <c r="E38" s="39"/>
      <c r="F38" s="39"/>
      <c r="G38" s="39"/>
      <c r="H38" s="39"/>
      <c r="I38" s="39"/>
      <c r="J38" s="39"/>
      <c r="K38" s="39"/>
      <c r="L38" s="39"/>
      <c r="M38" s="42"/>
      <c r="N38" s="43"/>
      <c r="O38" s="88" t="str">
        <f>IF(L52&lt;&gt;"",IF(L54&lt;&gt;"",IF(L52=L54,"",IF(L52&gt;L54,K52,K54)),""),"")</f>
        <v>MARINA/MARIA/JULIA/JULIA</v>
      </c>
      <c r="P38" s="119">
        <v>0</v>
      </c>
      <c r="S38" s="9"/>
      <c r="T38" s="10"/>
      <c r="U38" s="11"/>
      <c r="V38" s="11" t="str">
        <f>IF(U38="","",VLOOKUP(U38,LISTAS!$F$5:$G$204,2,0))</f>
        <v/>
      </c>
      <c r="W38" s="11" t="str">
        <f>IF(U38="","",VLOOKUP(U38,LISTAS!$F$5:$I$204,4,0))</f>
        <v/>
      </c>
      <c r="X38" s="11" t="str">
        <f t="shared" si="0"/>
        <v/>
      </c>
      <c r="Y38" s="11" t="str">
        <f t="shared" si="2"/>
        <v/>
      </c>
    </row>
    <row r="39" spans="2:25" ht="18" customHeight="1" thickBot="1" x14ac:dyDescent="0.3">
      <c r="B39" s="57"/>
      <c r="C39" s="8"/>
      <c r="D39" s="8"/>
      <c r="E39" s="39"/>
      <c r="F39" s="39"/>
      <c r="G39" s="39"/>
      <c r="H39" s="39"/>
      <c r="I39" s="39"/>
      <c r="J39" s="39"/>
      <c r="K39" s="39"/>
      <c r="L39" s="39"/>
      <c r="M39" s="42"/>
      <c r="N39" s="39"/>
      <c r="O39" s="89" t="str">
        <f>IF(O38="","",VLOOKUP(O38,LISTAS!$F$5:$H$204,2,0))</f>
        <v>LICEU JARDIM</v>
      </c>
      <c r="P39" s="120"/>
      <c r="S39" s="9"/>
      <c r="T39" s="10"/>
      <c r="U39" s="11"/>
      <c r="V39" s="11" t="str">
        <f>IF(U39="","",VLOOKUP(U39,LISTAS!$F$5:$G$204,2,0))</f>
        <v/>
      </c>
      <c r="W39" s="11" t="str">
        <f>IF(U39="","",VLOOKUP(U39,LISTAS!$F$5:$I$204,4,0))</f>
        <v/>
      </c>
      <c r="X39" s="11" t="str">
        <f t="shared" ref="X39:X68" si="3">IF(S39="","",IF(S39=1,400,IF(S39=2,340,IF(S39=3,300,IF(S39=4,280,IF(S39=5,270,IF(S39=6,260,IF(S39=7,250,IF(S39=8,240,IF(S39=9,200,IF(S39=10,200,IF(S39=11,200,IF(S39=12,200,IF(S39=13,200,IF(S39=14,200,IF(S39=15,200,IF(S39=16,200,IF(S39&gt;16,"",""))))))))))))))))))</f>
        <v/>
      </c>
      <c r="Y39" s="11" t="str">
        <f t="shared" ref="Y39:Y68" si="4">IF(S39="","",IF($V$5="NÃO","",IF(S39=1,400,IF(S39=2,340,IF(S39=3,300,IF(S39=4,280,IF(S39=5,270,IF(S39=6,260,IF(S39=7,250,IF(S39=8,240,IF(S39=9,200,IF(S39=10,200,IF(S39=11,200,IF(S39=12,200,IF(S39=13,200,IF(S39=14,200,IF(S39=15,200,IF(S39=16,200,IF(S39&gt;16,"","")))))))))))))))))))</f>
        <v/>
      </c>
    </row>
    <row r="40" spans="2:25" ht="18" customHeight="1" x14ac:dyDescent="0.25">
      <c r="B40" s="121">
        <v>3</v>
      </c>
      <c r="C40" s="88" t="s">
        <v>124</v>
      </c>
      <c r="D40" s="119">
        <v>1</v>
      </c>
      <c r="E40" s="39">
        <f>IF(D40&lt;&gt;"",D40,"")</f>
        <v>1</v>
      </c>
      <c r="F40" s="39" t="str">
        <f>IF(D40&lt;&gt;"",IF(C40="","",C40),"")</f>
        <v>LAURA/LIVIA/MANUELA/MAYSA</v>
      </c>
      <c r="G40" s="39">
        <f>IF(E40&lt;&gt;"",IF(E42&lt;&gt;"",SMALL(E40:F42,1),""),"")</f>
        <v>0</v>
      </c>
      <c r="H40" s="39"/>
      <c r="I40" s="39"/>
      <c r="J40" s="39"/>
      <c r="K40" s="39"/>
      <c r="L40" s="39"/>
      <c r="M40" s="42"/>
      <c r="N40" s="39"/>
      <c r="O40" s="8"/>
      <c r="P40" s="12"/>
      <c r="S40" s="9"/>
      <c r="T40" s="10"/>
      <c r="U40" s="11"/>
      <c r="V40" s="11" t="str">
        <f>IF(U40="","",VLOOKUP(U40,LISTAS!$F$5:$G$204,2,0))</f>
        <v/>
      </c>
      <c r="W40" s="11" t="str">
        <f>IF(U40="","",VLOOKUP(U40,LISTAS!$F$5:$I$204,4,0))</f>
        <v/>
      </c>
      <c r="X40" s="11" t="str">
        <f t="shared" si="3"/>
        <v/>
      </c>
      <c r="Y40" s="11" t="str">
        <f t="shared" si="4"/>
        <v/>
      </c>
    </row>
    <row r="41" spans="2:25" ht="17.25" thickBot="1" x14ac:dyDescent="0.3">
      <c r="B41" s="121"/>
      <c r="C41" s="89" t="str">
        <f>IF(C40="","",VLOOKUP(C40,LISTAS!$F$5:$H$204,2,0))</f>
        <v>ARBOS - SBC</v>
      </c>
      <c r="D41" s="120"/>
      <c r="E41" s="39"/>
      <c r="F41" s="39"/>
      <c r="G41" s="39"/>
      <c r="H41" s="39"/>
      <c r="I41" s="39"/>
      <c r="J41" s="39"/>
      <c r="K41" s="39"/>
      <c r="L41" s="39"/>
      <c r="M41" s="42"/>
      <c r="N41" s="39"/>
      <c r="O41" s="8"/>
      <c r="P41" s="12"/>
      <c r="S41" s="9"/>
      <c r="T41" s="10"/>
      <c r="U41" s="11"/>
      <c r="V41" s="11" t="str">
        <f>IF(U41="","",VLOOKUP(U41,LISTAS!$F$5:$G$204,2,0))</f>
        <v/>
      </c>
      <c r="W41" s="11" t="str">
        <f>IF(U41="","",VLOOKUP(U41,LISTAS!$F$5:$I$204,4,0))</f>
        <v/>
      </c>
      <c r="X41" s="11" t="str">
        <f t="shared" si="3"/>
        <v/>
      </c>
      <c r="Y41" s="11" t="str">
        <f t="shared" si="4"/>
        <v/>
      </c>
    </row>
    <row r="42" spans="2:25" x14ac:dyDescent="0.25">
      <c r="B42" s="118">
        <v>14</v>
      </c>
      <c r="C42" s="88"/>
      <c r="D42" s="119">
        <v>0</v>
      </c>
      <c r="E42" s="40">
        <f>IF(D42&lt;&gt;"",D42,"")</f>
        <v>0</v>
      </c>
      <c r="F42" s="39" t="str">
        <f>IF(D42&lt;&gt;"",IF(C42="","",C42),"")</f>
        <v/>
      </c>
      <c r="G42" s="39" t="str">
        <f>VLOOKUP(G40,E40:F42,2,0)</f>
        <v/>
      </c>
      <c r="H42" s="39"/>
      <c r="I42" s="39"/>
      <c r="J42" s="39"/>
      <c r="K42" s="39"/>
      <c r="L42" s="39"/>
      <c r="M42" s="42"/>
      <c r="N42" s="39"/>
      <c r="O42" s="8"/>
      <c r="P42" s="12"/>
      <c r="S42" s="9"/>
      <c r="T42" s="10"/>
      <c r="U42" s="11"/>
      <c r="V42" s="11" t="str">
        <f>IF(U42="","",VLOOKUP(U42,LISTAS!$F$5:$G$204,2,0))</f>
        <v/>
      </c>
      <c r="W42" s="11" t="str">
        <f>IF(U42="","",VLOOKUP(U42,LISTAS!$F$5:$I$204,4,0))</f>
        <v/>
      </c>
      <c r="X42" s="11" t="str">
        <f t="shared" si="3"/>
        <v/>
      </c>
      <c r="Y42" s="11" t="str">
        <f t="shared" si="4"/>
        <v/>
      </c>
    </row>
    <row r="43" spans="2:25" ht="18" customHeight="1" thickBot="1" x14ac:dyDescent="0.3">
      <c r="B43" s="118"/>
      <c r="C43" s="89" t="str">
        <f>IF(C42="","",VLOOKUP(C42,LISTAS!$F$5:$H$204,2,0))</f>
        <v/>
      </c>
      <c r="D43" s="120"/>
      <c r="E43" s="42"/>
      <c r="F43" s="39"/>
      <c r="G43" s="39"/>
      <c r="H43" s="39"/>
      <c r="I43" s="39"/>
      <c r="J43" s="39"/>
      <c r="K43" s="39"/>
      <c r="L43" s="39"/>
      <c r="M43" s="42"/>
      <c r="N43" s="39"/>
      <c r="O43" s="8"/>
      <c r="P43" s="12"/>
      <c r="S43" s="9"/>
      <c r="T43" s="10"/>
      <c r="U43" s="11"/>
      <c r="V43" s="11" t="str">
        <f>IF(U43="","",VLOOKUP(U43,LISTAS!$F$5:$G$204,2,0))</f>
        <v/>
      </c>
      <c r="W43" s="11" t="str">
        <f>IF(U43="","",VLOOKUP(U43,LISTAS!$F$5:$I$204,4,0))</f>
        <v/>
      </c>
      <c r="X43" s="11" t="str">
        <f t="shared" si="3"/>
        <v/>
      </c>
      <c r="Y43" s="11" t="str">
        <f t="shared" si="4"/>
        <v/>
      </c>
    </row>
    <row r="44" spans="2:25" ht="18" customHeight="1" x14ac:dyDescent="0.25">
      <c r="B44" s="57"/>
      <c r="C44" s="8"/>
      <c r="D44" s="8"/>
      <c r="E44" s="39"/>
      <c r="F44" s="81"/>
      <c r="G44" s="88" t="str">
        <f>IF(D40&lt;&gt;"",IF(D42&lt;&gt;"",IF(D40=D42,"",IF(D40&gt;D42,C40,C42)),""),"")</f>
        <v>LAURA/LIVIA/MANUELA/MAYSA</v>
      </c>
      <c r="H44" s="119">
        <v>1</v>
      </c>
      <c r="I44" s="39">
        <f>IF(H44&lt;&gt;"",H44,"")</f>
        <v>1</v>
      </c>
      <c r="J44" s="39" t="str">
        <f>IF(H44&lt;&gt;"",IF(G44="","",G44),"")</f>
        <v>LAURA/LIVIA/MANUELA/MAYSA</v>
      </c>
      <c r="K44" s="39">
        <f>IF(I44&lt;&gt;"",IF(I46&lt;&gt;"",SMALL(I44:J46,1),""),"")</f>
        <v>0</v>
      </c>
      <c r="L44" s="8"/>
      <c r="M44" s="80"/>
      <c r="N44" s="8"/>
      <c r="O44" s="8"/>
      <c r="P44" s="12"/>
      <c r="S44" s="9"/>
      <c r="T44" s="10"/>
      <c r="U44" s="11"/>
      <c r="V44" s="11" t="str">
        <f>IF(U44="","",VLOOKUP(U44,LISTAS!$F$5:$G$204,2,0))</f>
        <v/>
      </c>
      <c r="W44" s="11" t="str">
        <f>IF(U44="","",VLOOKUP(U44,LISTAS!$F$5:$I$204,4,0))</f>
        <v/>
      </c>
      <c r="X44" s="11" t="str">
        <f t="shared" si="3"/>
        <v/>
      </c>
      <c r="Y44" s="11" t="str">
        <f t="shared" si="4"/>
        <v/>
      </c>
    </row>
    <row r="45" spans="2:25" ht="18" customHeight="1" thickBot="1" x14ac:dyDescent="0.3">
      <c r="B45" s="57"/>
      <c r="C45" s="8"/>
      <c r="D45" s="8"/>
      <c r="E45" s="39"/>
      <c r="F45" s="81"/>
      <c r="G45" s="89" t="str">
        <f>IF(G44="","",VLOOKUP(G44,LISTAS!$F$5:$H$204,2,0))</f>
        <v>ARBOS - SBC</v>
      </c>
      <c r="H45" s="120"/>
      <c r="I45" s="39"/>
      <c r="J45" s="39"/>
      <c r="K45" s="39"/>
      <c r="L45" s="8"/>
      <c r="M45" s="80"/>
      <c r="N45" s="8"/>
      <c r="O45" s="8"/>
      <c r="P45" s="12"/>
      <c r="S45" s="9"/>
      <c r="T45" s="10"/>
      <c r="U45" s="11"/>
      <c r="V45" s="11" t="str">
        <f>IF(U45="","",VLOOKUP(U45,LISTAS!$F$5:$G$204,2,0))</f>
        <v/>
      </c>
      <c r="W45" s="11" t="str">
        <f>IF(U45="","",VLOOKUP(U45,LISTAS!$F$5:$I$204,4,0))</f>
        <v/>
      </c>
      <c r="X45" s="11" t="str">
        <f t="shared" si="3"/>
        <v/>
      </c>
      <c r="Y45" s="11" t="str">
        <f t="shared" si="4"/>
        <v/>
      </c>
    </row>
    <row r="46" spans="2:25" ht="18" customHeight="1" x14ac:dyDescent="0.25">
      <c r="B46" s="57"/>
      <c r="C46" s="8"/>
      <c r="D46" s="8"/>
      <c r="E46" s="42"/>
      <c r="F46" s="82"/>
      <c r="G46" s="88" t="str">
        <f>IF(D48&lt;&gt;"",IF(D50&lt;&gt;"",IF(D48=D50,"",IF(D48&gt;D50,C48,C50)),""),"")</f>
        <v>ISABELA/DANIELA/SARAH/HELOISA</v>
      </c>
      <c r="H46" s="119">
        <v>0</v>
      </c>
      <c r="I46" s="40">
        <f>IF(H46&lt;&gt;"",H46,"")</f>
        <v>0</v>
      </c>
      <c r="J46" s="39" t="str">
        <f>IF(H46&lt;&gt;"",IF(G46="","",G46),"")</f>
        <v>ISABELA/DANIELA/SARAH/HELOISA</v>
      </c>
      <c r="K46" s="39" t="str">
        <f>VLOOKUP(K44,I44:J46,2,0)</f>
        <v>ISABELA/DANIELA/SARAH/HELOISA</v>
      </c>
      <c r="L46" s="8"/>
      <c r="M46" s="80"/>
      <c r="N46" s="8"/>
      <c r="O46" s="8"/>
      <c r="P46" s="12"/>
      <c r="S46" s="9"/>
      <c r="T46" s="10"/>
      <c r="U46" s="11"/>
      <c r="V46" s="11" t="str">
        <f>IF(U46="","",VLOOKUP(U46,LISTAS!$F$5:$G$204,2,0))</f>
        <v/>
      </c>
      <c r="W46" s="11" t="str">
        <f>IF(U46="","",VLOOKUP(U46,LISTAS!$F$5:$I$204,4,0))</f>
        <v/>
      </c>
      <c r="X46" s="11" t="str">
        <f t="shared" si="3"/>
        <v/>
      </c>
      <c r="Y46" s="11" t="str">
        <f t="shared" si="4"/>
        <v/>
      </c>
    </row>
    <row r="47" spans="2:25" ht="18" customHeight="1" thickBot="1" x14ac:dyDescent="0.3">
      <c r="B47" s="57"/>
      <c r="C47" s="8"/>
      <c r="D47" s="8"/>
      <c r="E47" s="42"/>
      <c r="F47" s="8"/>
      <c r="G47" s="89" t="str">
        <f>IF(G46="","",VLOOKUP(G46,LISTAS!$F$5:$H$204,2,0))</f>
        <v>CCDA - DIAD</v>
      </c>
      <c r="H47" s="120"/>
      <c r="I47" s="42"/>
      <c r="J47" s="39"/>
      <c r="K47" s="39"/>
      <c r="L47" s="8"/>
      <c r="M47" s="80"/>
      <c r="N47" s="8"/>
      <c r="O47" s="8"/>
      <c r="P47" s="12"/>
      <c r="S47" s="9"/>
      <c r="T47" s="10"/>
      <c r="U47" s="11"/>
      <c r="V47" s="11" t="str">
        <f>IF(U47="","",VLOOKUP(U47,LISTAS!$F$5:$G$204,2,0))</f>
        <v/>
      </c>
      <c r="W47" s="11" t="str">
        <f>IF(U47="","",VLOOKUP(U47,LISTAS!$F$5:$I$204,4,0))</f>
        <v/>
      </c>
      <c r="X47" s="11" t="str">
        <f t="shared" si="3"/>
        <v/>
      </c>
      <c r="Y47" s="11" t="str">
        <f t="shared" si="4"/>
        <v/>
      </c>
    </row>
    <row r="48" spans="2:25" ht="18" customHeight="1" x14ac:dyDescent="0.25">
      <c r="B48" s="121">
        <v>5</v>
      </c>
      <c r="C48" s="88"/>
      <c r="D48" s="119">
        <v>0</v>
      </c>
      <c r="E48" s="87">
        <f>IF(D48&lt;&gt;"",D48,"")</f>
        <v>0</v>
      </c>
      <c r="F48" s="39" t="str">
        <f>IF(D48&lt;&gt;"",IF(C48="","",C48),"")</f>
        <v/>
      </c>
      <c r="G48" s="39">
        <f>IF(E48&lt;&gt;"",IF(E50&lt;&gt;"",SMALL(E48:F50,1),""),"")</f>
        <v>0</v>
      </c>
      <c r="H48" s="39"/>
      <c r="I48" s="42"/>
      <c r="J48" s="39"/>
      <c r="K48" s="8"/>
      <c r="L48" s="8"/>
      <c r="M48" s="80"/>
      <c r="N48" s="8"/>
      <c r="O48" s="8"/>
      <c r="P48" s="12"/>
      <c r="S48" s="9"/>
      <c r="T48" s="10"/>
      <c r="U48" s="11"/>
      <c r="V48" s="11" t="str">
        <f>IF(U48="","",VLOOKUP(U48,LISTAS!$F$5:$G$204,2,0))</f>
        <v/>
      </c>
      <c r="W48" s="11" t="str">
        <f>IF(U48="","",VLOOKUP(U48,LISTAS!$F$5:$I$204,4,0))</f>
        <v/>
      </c>
      <c r="X48" s="11" t="str">
        <f t="shared" si="3"/>
        <v/>
      </c>
      <c r="Y48" s="11" t="str">
        <f t="shared" si="4"/>
        <v/>
      </c>
    </row>
    <row r="49" spans="2:25" ht="18" customHeight="1" thickBot="1" x14ac:dyDescent="0.3">
      <c r="B49" s="121"/>
      <c r="C49" s="89" t="str">
        <f>IF(C48="","",VLOOKUP(C48,LISTAS!$F$5:$H$204,2,0))</f>
        <v/>
      </c>
      <c r="D49" s="120"/>
      <c r="E49" s="44" t="str">
        <f>IF(D49&lt;&gt;"",D49,"")</f>
        <v/>
      </c>
      <c r="F49" s="39"/>
      <c r="G49" s="39"/>
      <c r="H49" s="39"/>
      <c r="I49" s="42"/>
      <c r="J49" s="39"/>
      <c r="K49" s="8"/>
      <c r="L49" s="8"/>
      <c r="M49" s="80"/>
      <c r="N49" s="8"/>
      <c r="O49" s="8"/>
      <c r="P49" s="12"/>
      <c r="S49" s="9"/>
      <c r="T49" s="10"/>
      <c r="U49" s="11"/>
      <c r="V49" s="11" t="str">
        <f>IF(U49="","",VLOOKUP(U49,LISTAS!$F$5:$G$204,2,0))</f>
        <v/>
      </c>
      <c r="W49" s="11" t="str">
        <f>IF(U49="","",VLOOKUP(U49,LISTAS!$F$5:$I$204,4,0))</f>
        <v/>
      </c>
      <c r="X49" s="11" t="str">
        <f t="shared" si="3"/>
        <v/>
      </c>
      <c r="Y49" s="11" t="str">
        <f t="shared" si="4"/>
        <v/>
      </c>
    </row>
    <row r="50" spans="2:25" ht="18" customHeight="1" x14ac:dyDescent="0.25">
      <c r="B50" s="118">
        <v>12</v>
      </c>
      <c r="C50" s="88" t="s">
        <v>150</v>
      </c>
      <c r="D50" s="119">
        <v>1</v>
      </c>
      <c r="E50" s="45">
        <f>IF(D50&lt;&gt;"",D50,"")</f>
        <v>1</v>
      </c>
      <c r="F50" s="39" t="str">
        <f>IF(D50&lt;&gt;"",IF(C50="","",C50),"")</f>
        <v>ISABELA/DANIELA/SARAH/HELOISA</v>
      </c>
      <c r="G50" s="39" t="str">
        <f>VLOOKUP(G48,E48:F50,2,0)</f>
        <v/>
      </c>
      <c r="H50" s="39"/>
      <c r="I50" s="42"/>
      <c r="J50" s="39"/>
      <c r="K50" s="8"/>
      <c r="L50" s="8"/>
      <c r="M50" s="80"/>
      <c r="N50" s="8"/>
      <c r="O50" s="8"/>
      <c r="P50" s="12"/>
      <c r="S50" s="9"/>
      <c r="T50" s="10"/>
      <c r="U50" s="11"/>
      <c r="V50" s="11" t="str">
        <f>IF(U50="","",VLOOKUP(U50,LISTAS!$F$5:$G$204,2,0))</f>
        <v/>
      </c>
      <c r="W50" s="11" t="str">
        <f>IF(U50="","",VLOOKUP(U50,LISTAS!$F$5:$I$204,4,0))</f>
        <v/>
      </c>
      <c r="X50" s="11" t="str">
        <f t="shared" si="3"/>
        <v/>
      </c>
      <c r="Y50" s="11" t="str">
        <f t="shared" si="4"/>
        <v/>
      </c>
    </row>
    <row r="51" spans="2:25" ht="18" customHeight="1" thickBot="1" x14ac:dyDescent="0.3">
      <c r="B51" s="118"/>
      <c r="C51" s="89" t="str">
        <f>IF(C50="","",VLOOKUP(C50,LISTAS!$F$5:$H$204,2,0))</f>
        <v>CCDA - DIAD</v>
      </c>
      <c r="D51" s="120"/>
      <c r="E51" s="39"/>
      <c r="F51" s="39"/>
      <c r="G51" s="39"/>
      <c r="H51" s="39"/>
      <c r="I51" s="42"/>
      <c r="J51" s="39"/>
      <c r="K51" s="8"/>
      <c r="L51" s="8"/>
      <c r="M51" s="80"/>
      <c r="N51" s="8"/>
      <c r="O51" s="8"/>
      <c r="P51" s="12"/>
      <c r="S51" s="9"/>
      <c r="T51" s="10"/>
      <c r="U51" s="11"/>
      <c r="V51" s="11" t="str">
        <f>IF(U51="","",VLOOKUP(U51,LISTAS!$F$5:$G$204,2,0))</f>
        <v/>
      </c>
      <c r="W51" s="11" t="str">
        <f>IF(U51="","",VLOOKUP(U51,LISTAS!$F$5:$I$204,4,0))</f>
        <v/>
      </c>
      <c r="X51" s="11" t="str">
        <f t="shared" si="3"/>
        <v/>
      </c>
      <c r="Y51" s="11" t="str">
        <f t="shared" si="4"/>
        <v/>
      </c>
    </row>
    <row r="52" spans="2:25" ht="18" customHeight="1" x14ac:dyDescent="0.25">
      <c r="B52" s="57"/>
      <c r="C52" s="8"/>
      <c r="D52" s="8"/>
      <c r="E52" s="39"/>
      <c r="F52" s="39"/>
      <c r="G52" s="39"/>
      <c r="H52" s="39"/>
      <c r="I52" s="42"/>
      <c r="J52" s="39"/>
      <c r="K52" s="88" t="str">
        <f>IF(H44&lt;&gt;"",IF(H46&lt;&gt;"",IF(H44=H46,"",IF(H44&gt;H46,G44,G46)),""),"")</f>
        <v>LAURA/LIVIA/MANUELA/MAYSA</v>
      </c>
      <c r="L52" s="119">
        <v>0</v>
      </c>
      <c r="M52" s="87">
        <f>IF(L52&lt;&gt;"",L52,"")</f>
        <v>0</v>
      </c>
      <c r="N52" s="39" t="str">
        <f>IF(L52&lt;&gt;"",IF(K52="","",K52),"")</f>
        <v>LAURA/LIVIA/MANUELA/MAYSA</v>
      </c>
      <c r="O52" s="39">
        <f>IF(M52&lt;&gt;"",IF(M54&lt;&gt;"",SMALL(M52:N54,1),""),"")</f>
        <v>0</v>
      </c>
      <c r="P52" s="12"/>
      <c r="S52" s="9"/>
      <c r="T52" s="10"/>
      <c r="U52" s="11"/>
      <c r="V52" s="11" t="str">
        <f>IF(U52="","",VLOOKUP(U52,LISTAS!$F$5:$G$204,2,0))</f>
        <v/>
      </c>
      <c r="W52" s="11" t="str">
        <f>IF(U52="","",VLOOKUP(U52,LISTAS!$F$5:$I$204,4,0))</f>
        <v/>
      </c>
      <c r="X52" s="11" t="str">
        <f t="shared" si="3"/>
        <v/>
      </c>
      <c r="Y52" s="11" t="str">
        <f t="shared" si="4"/>
        <v/>
      </c>
    </row>
    <row r="53" spans="2:25" ht="18" customHeight="1" thickBot="1" x14ac:dyDescent="0.3">
      <c r="B53" s="57"/>
      <c r="C53" s="8"/>
      <c r="D53" s="8"/>
      <c r="E53" s="39"/>
      <c r="F53" s="39"/>
      <c r="G53" s="39"/>
      <c r="H53" s="39"/>
      <c r="I53" s="42"/>
      <c r="J53" s="39"/>
      <c r="K53" s="89" t="str">
        <f>IF(K52="","",VLOOKUP(K52,LISTAS!$F$5:$H$204,2,0))</f>
        <v>ARBOS - SBC</v>
      </c>
      <c r="L53" s="120"/>
      <c r="M53" s="44" t="str">
        <f>IF(L53&lt;&gt;"",L53,"")</f>
        <v/>
      </c>
      <c r="N53" s="39"/>
      <c r="O53" s="39"/>
      <c r="P53" s="12"/>
      <c r="S53" s="9"/>
      <c r="T53" s="10"/>
      <c r="U53" s="11"/>
      <c r="V53" s="11" t="str">
        <f>IF(U53="","",VLOOKUP(U53,LISTAS!$F$5:$G$204,2,0))</f>
        <v/>
      </c>
      <c r="W53" s="11" t="str">
        <f>IF(U53="","",VLOOKUP(U53,LISTAS!$F$5:$I$204,4,0))</f>
        <v/>
      </c>
      <c r="X53" s="11" t="str">
        <f t="shared" si="3"/>
        <v/>
      </c>
      <c r="Y53" s="11" t="str">
        <f t="shared" si="4"/>
        <v/>
      </c>
    </row>
    <row r="54" spans="2:25" ht="18" customHeight="1" x14ac:dyDescent="0.25">
      <c r="B54" s="57"/>
      <c r="C54" s="8"/>
      <c r="D54" s="8"/>
      <c r="E54" s="39"/>
      <c r="F54" s="39"/>
      <c r="G54" s="39"/>
      <c r="H54" s="39"/>
      <c r="I54" s="42"/>
      <c r="J54" s="43"/>
      <c r="K54" s="88" t="str">
        <f>IF(H60&lt;&gt;"",IF(H62&lt;&gt;"",IF(H60=H62,"",IF(H60&gt;H62,G60,G62)),""),"")</f>
        <v>MARINA/MARIA/JULIA/JULIA</v>
      </c>
      <c r="L54" s="119">
        <v>1</v>
      </c>
      <c r="M54" s="45">
        <f>IF(L54&lt;&gt;"",L54,"")</f>
        <v>1</v>
      </c>
      <c r="N54" s="39" t="str">
        <f>IF(L54&lt;&gt;"",IF(K54="","",K54),"")</f>
        <v>MARINA/MARIA/JULIA/JULIA</v>
      </c>
      <c r="O54" s="39" t="str">
        <f>VLOOKUP(O52,M52:N54,2,0)</f>
        <v>LAURA/LIVIA/MANUELA/MAYSA</v>
      </c>
      <c r="P54" s="12"/>
      <c r="S54" s="9"/>
      <c r="T54" s="10"/>
      <c r="U54" s="11"/>
      <c r="V54" s="11" t="str">
        <f>IF(U54="","",VLOOKUP(U54,LISTAS!$F$5:$G$204,2,0))</f>
        <v/>
      </c>
      <c r="W54" s="11" t="str">
        <f>IF(U54="","",VLOOKUP(U54,LISTAS!$F$5:$I$204,4,0))</f>
        <v/>
      </c>
      <c r="X54" s="11" t="str">
        <f t="shared" si="3"/>
        <v/>
      </c>
      <c r="Y54" s="11" t="str">
        <f t="shared" si="4"/>
        <v/>
      </c>
    </row>
    <row r="55" spans="2:25" ht="18" customHeight="1" thickBot="1" x14ac:dyDescent="0.3">
      <c r="B55" s="57"/>
      <c r="C55" s="8"/>
      <c r="D55" s="8"/>
      <c r="E55" s="39"/>
      <c r="F55" s="39"/>
      <c r="G55" s="39"/>
      <c r="H55" s="39"/>
      <c r="I55" s="42"/>
      <c r="J55" s="39"/>
      <c r="K55" s="89" t="str">
        <f>IF(K54="","",VLOOKUP(K54,LISTAS!$F$5:$H$204,2,0))</f>
        <v>LICEU JARDIM</v>
      </c>
      <c r="L55" s="120"/>
      <c r="M55" s="39"/>
      <c r="N55" s="39"/>
      <c r="O55" s="39"/>
      <c r="P55" s="12"/>
      <c r="R55" s="17"/>
      <c r="S55" s="9"/>
      <c r="T55" s="10"/>
      <c r="U55" s="11"/>
      <c r="V55" s="11" t="str">
        <f>IF(U55="","",VLOOKUP(U55,LISTAS!$F$5:$G$204,2,0))</f>
        <v/>
      </c>
      <c r="W55" s="11" t="str">
        <f>IF(U55="","",VLOOKUP(U55,LISTAS!$F$5:$I$204,4,0))</f>
        <v/>
      </c>
      <c r="X55" s="11" t="str">
        <f t="shared" si="3"/>
        <v/>
      </c>
      <c r="Y55" s="11" t="str">
        <f t="shared" si="4"/>
        <v/>
      </c>
    </row>
    <row r="56" spans="2:25" ht="18" customHeight="1" x14ac:dyDescent="0.25">
      <c r="B56" s="121">
        <v>8</v>
      </c>
      <c r="C56" s="88" t="s">
        <v>118</v>
      </c>
      <c r="D56" s="119">
        <v>1</v>
      </c>
      <c r="E56" s="39" t="s">
        <v>36</v>
      </c>
      <c r="F56" s="39" t="str">
        <f>IF(D56&lt;&gt;"",IF(C56="","",C56),"")</f>
        <v>CECILIA/GIOVANA/MANUELA/REBECA</v>
      </c>
      <c r="G56" s="39">
        <f>IF(E56&lt;&gt;"",IF(E58&lt;&gt;"",SMALL(E56:F58,1),""),"")</f>
        <v>0</v>
      </c>
      <c r="H56" s="39"/>
      <c r="I56" s="42"/>
      <c r="J56" s="39"/>
      <c r="K56" s="39"/>
      <c r="L56" s="39"/>
      <c r="M56" s="39"/>
      <c r="N56" s="39"/>
      <c r="O56" s="39"/>
      <c r="P56" s="12"/>
      <c r="R56" s="17"/>
      <c r="S56" s="9"/>
      <c r="T56" s="10"/>
      <c r="U56" s="11"/>
      <c r="V56" s="11" t="str">
        <f>IF(U56="","",VLOOKUP(U56,LISTAS!$F$5:$G$204,2,0))</f>
        <v/>
      </c>
      <c r="W56" s="11" t="str">
        <f>IF(U56="","",VLOOKUP(U56,LISTAS!$F$5:$I$204,4,0))</f>
        <v/>
      </c>
      <c r="X56" s="11" t="str">
        <f t="shared" si="3"/>
        <v/>
      </c>
      <c r="Y56" s="11" t="str">
        <f t="shared" si="4"/>
        <v/>
      </c>
    </row>
    <row r="57" spans="2:25" ht="18" customHeight="1" thickBot="1" x14ac:dyDescent="0.3">
      <c r="B57" s="121"/>
      <c r="C57" s="89" t="str">
        <f>IF(C56="","",VLOOKUP(C56,LISTAS!$F$5:$H$204,2,0))</f>
        <v>IEBURIX SBC</v>
      </c>
      <c r="D57" s="120"/>
      <c r="E57" s="39"/>
      <c r="F57" s="39"/>
      <c r="G57" s="39"/>
      <c r="H57" s="39"/>
      <c r="I57" s="42"/>
      <c r="J57" s="39"/>
      <c r="K57" s="39"/>
      <c r="L57" s="39"/>
      <c r="M57" s="39"/>
      <c r="N57" s="39"/>
      <c r="O57" s="39"/>
      <c r="P57" s="12"/>
      <c r="Q57" s="13"/>
      <c r="S57" s="9"/>
      <c r="T57" s="10"/>
      <c r="U57" s="11"/>
      <c r="V57" s="11" t="str">
        <f>IF(U57="","",VLOOKUP(U57,LISTAS!$F$5:$G$204,2,0))</f>
        <v/>
      </c>
      <c r="W57" s="11" t="str">
        <f>IF(U57="","",VLOOKUP(U57,LISTAS!$F$5:$I$204,4,0))</f>
        <v/>
      </c>
      <c r="X57" s="11" t="str">
        <f t="shared" si="3"/>
        <v/>
      </c>
      <c r="Y57" s="11" t="str">
        <f t="shared" si="4"/>
        <v/>
      </c>
    </row>
    <row r="58" spans="2:25" ht="18" customHeight="1" x14ac:dyDescent="0.25">
      <c r="B58" s="118">
        <v>10</v>
      </c>
      <c r="C58" s="88"/>
      <c r="D58" s="119">
        <v>0</v>
      </c>
      <c r="E58" s="40">
        <f>IF(D58&lt;&gt;"",D58,"")</f>
        <v>0</v>
      </c>
      <c r="F58" s="39" t="str">
        <f>IF(D58&lt;&gt;"",IF(C58="","",C58),"")</f>
        <v/>
      </c>
      <c r="G58" s="39" t="str">
        <f>VLOOKUP(G56,E56:F58,2,0)</f>
        <v/>
      </c>
      <c r="H58" s="39"/>
      <c r="I58" s="42"/>
      <c r="J58" s="39"/>
      <c r="K58" s="39"/>
      <c r="L58" s="39"/>
      <c r="M58" s="39"/>
      <c r="N58" s="39"/>
      <c r="O58" s="39"/>
      <c r="P58" s="12"/>
      <c r="Q58" s="13"/>
      <c r="S58" s="9"/>
      <c r="T58" s="10"/>
      <c r="U58" s="11"/>
      <c r="V58" s="11" t="str">
        <f>IF(U58="","",VLOOKUP(U58,LISTAS!$F$5:$G$204,2,0))</f>
        <v/>
      </c>
      <c r="W58" s="11" t="str">
        <f>IF(U58="","",VLOOKUP(U58,LISTAS!$F$5:$I$204,4,0))</f>
        <v/>
      </c>
      <c r="X58" s="11" t="str">
        <f t="shared" si="3"/>
        <v/>
      </c>
      <c r="Y58" s="11" t="str">
        <f t="shared" si="4"/>
        <v/>
      </c>
    </row>
    <row r="59" spans="2:25" ht="18" customHeight="1" thickBot="1" x14ac:dyDescent="0.3">
      <c r="B59" s="118"/>
      <c r="C59" s="89" t="str">
        <f>IF(C58="","",VLOOKUP(C58,LISTAS!$F$5:$H$204,2,0))</f>
        <v/>
      </c>
      <c r="D59" s="120"/>
      <c r="E59" s="42"/>
      <c r="F59" s="39"/>
      <c r="G59" s="39"/>
      <c r="H59" s="39"/>
      <c r="I59" s="42"/>
      <c r="J59" s="39"/>
      <c r="K59" s="39"/>
      <c r="L59" s="39"/>
      <c r="M59" s="39"/>
      <c r="N59" s="39"/>
      <c r="O59" s="39"/>
      <c r="P59" s="12"/>
      <c r="Q59" s="13"/>
      <c r="S59" s="9"/>
      <c r="T59" s="10"/>
      <c r="U59" s="11"/>
      <c r="V59" s="11" t="str">
        <f>IF(U59="","",VLOOKUP(U59,LISTAS!$F$5:$G$204,2,0))</f>
        <v/>
      </c>
      <c r="W59" s="11" t="str">
        <f>IF(U59="","",VLOOKUP(U59,LISTAS!$F$5:$I$204,4,0))</f>
        <v/>
      </c>
      <c r="X59" s="11" t="str">
        <f t="shared" si="3"/>
        <v/>
      </c>
      <c r="Y59" s="11" t="str">
        <f t="shared" si="4"/>
        <v/>
      </c>
    </row>
    <row r="60" spans="2:25" ht="18" customHeight="1" x14ac:dyDescent="0.25">
      <c r="B60" s="57"/>
      <c r="C60" s="8"/>
      <c r="D60" s="8"/>
      <c r="E60" s="39"/>
      <c r="F60" s="81"/>
      <c r="G60" s="88" t="str">
        <f>IF(D56&lt;&gt;"",IF(D58&lt;&gt;"",IF(D56=D58,"",IF(D56&gt;D58,C56,C58)),""),"")</f>
        <v>CECILIA/GIOVANA/MANUELA/REBECA</v>
      </c>
      <c r="H60" s="119">
        <v>0</v>
      </c>
      <c r="I60" s="87">
        <f>IF(H60&lt;&gt;"",H60,"")</f>
        <v>0</v>
      </c>
      <c r="J60" s="39" t="str">
        <f>IF(H60&lt;&gt;"",IF(G60="","",G60),"")</f>
        <v>CECILIA/GIOVANA/MANUELA/REBECA</v>
      </c>
      <c r="K60" s="39">
        <f>IF(I60&lt;&gt;"",IF(I62&lt;&gt;"",SMALL(I60:J62,1),""),"")</f>
        <v>0</v>
      </c>
      <c r="L60" s="39"/>
      <c r="M60" s="39"/>
      <c r="N60" s="39"/>
      <c r="O60" s="39"/>
      <c r="P60" s="12"/>
      <c r="Q60" s="13"/>
      <c r="S60" s="9"/>
      <c r="T60" s="10"/>
      <c r="U60" s="11"/>
      <c r="V60" s="11" t="str">
        <f>IF(U60="","",VLOOKUP(U60,LISTAS!$F$5:$G$204,2,0))</f>
        <v/>
      </c>
      <c r="W60" s="11" t="str">
        <f>IF(U60="","",VLOOKUP(U60,LISTAS!$F$5:$I$204,4,0))</f>
        <v/>
      </c>
      <c r="X60" s="11" t="str">
        <f t="shared" si="3"/>
        <v/>
      </c>
      <c r="Y60" s="11" t="str">
        <f t="shared" si="4"/>
        <v/>
      </c>
    </row>
    <row r="61" spans="2:25" ht="18" customHeight="1" thickBot="1" x14ac:dyDescent="0.3">
      <c r="B61" s="57"/>
      <c r="C61" s="8"/>
      <c r="D61" s="8"/>
      <c r="E61" s="39"/>
      <c r="F61" s="81"/>
      <c r="G61" s="89" t="str">
        <f>IF(G60="","",VLOOKUP(G60,LISTAS!$F$5:$H$204,2,0))</f>
        <v>IEBURIX SBC</v>
      </c>
      <c r="H61" s="120"/>
      <c r="I61" s="44" t="str">
        <f>IF(H61&lt;&gt;"",H61,"")</f>
        <v/>
      </c>
      <c r="J61" s="39"/>
      <c r="K61" s="39"/>
      <c r="L61" s="39"/>
      <c r="M61" s="39"/>
      <c r="N61" s="39"/>
      <c r="O61" s="39"/>
      <c r="P61" s="12"/>
      <c r="Q61" s="13"/>
      <c r="S61" s="9"/>
      <c r="T61" s="10"/>
      <c r="U61" s="11"/>
      <c r="V61" s="11" t="str">
        <f>IF(U61="","",VLOOKUP(U61,LISTAS!$F$5:$G$204,2,0))</f>
        <v/>
      </c>
      <c r="W61" s="11" t="str">
        <f>IF(U61="","",VLOOKUP(U61,LISTAS!$F$5:$I$204,4,0))</f>
        <v/>
      </c>
      <c r="X61" s="11" t="str">
        <f t="shared" si="3"/>
        <v/>
      </c>
      <c r="Y61" s="11" t="str">
        <f t="shared" si="4"/>
        <v/>
      </c>
    </row>
    <row r="62" spans="2:25" ht="18" customHeight="1" x14ac:dyDescent="0.25">
      <c r="B62" s="57"/>
      <c r="C62" s="8"/>
      <c r="D62" s="8"/>
      <c r="E62" s="42"/>
      <c r="F62" s="82"/>
      <c r="G62" s="88" t="str">
        <f>IF(D64&lt;&gt;"",IF(D66&lt;&gt;"",IF(D64=D66,"",IF(D64&gt;D66,C64,C66)),""),"")</f>
        <v>MARINA/MARIA/JULIA/JULIA</v>
      </c>
      <c r="H62" s="119">
        <v>1</v>
      </c>
      <c r="I62" s="45">
        <f>IF(H62&lt;&gt;"",H62,"")</f>
        <v>1</v>
      </c>
      <c r="J62" s="39" t="str">
        <f>IF(H62&lt;&gt;"",IF(G62="","",G62),"")</f>
        <v>MARINA/MARIA/JULIA/JULIA</v>
      </c>
      <c r="K62" s="39" t="str">
        <f>VLOOKUP(K60,I60:J62,2,0)</f>
        <v>CECILIA/GIOVANA/MANUELA/REBECA</v>
      </c>
      <c r="L62" s="39"/>
      <c r="M62" s="39"/>
      <c r="N62" s="39"/>
      <c r="O62" s="39"/>
      <c r="P62" s="12"/>
      <c r="S62" s="9"/>
      <c r="T62" s="10"/>
      <c r="U62" s="11"/>
      <c r="V62" s="11" t="str">
        <f>IF(U62="","",VLOOKUP(U62,LISTAS!$F$5:$G$204,2,0))</f>
        <v/>
      </c>
      <c r="W62" s="11" t="str">
        <f>IF(U62="","",VLOOKUP(U62,LISTAS!$F$5:$I$204,4,0))</f>
        <v/>
      </c>
      <c r="X62" s="11" t="str">
        <f t="shared" si="3"/>
        <v/>
      </c>
      <c r="Y62" s="11" t="str">
        <f t="shared" si="4"/>
        <v/>
      </c>
    </row>
    <row r="63" spans="2:25" ht="18" customHeight="1" thickBot="1" x14ac:dyDescent="0.3">
      <c r="B63" s="57"/>
      <c r="C63" s="8"/>
      <c r="D63" s="8"/>
      <c r="E63" s="42"/>
      <c r="F63" s="8"/>
      <c r="G63" s="89" t="str">
        <f>IF(G62="","",VLOOKUP(G62,LISTAS!$F$5:$H$204,2,0))</f>
        <v>LICEU JARDIM</v>
      </c>
      <c r="H63" s="120"/>
      <c r="I63" s="39"/>
      <c r="J63" s="39"/>
      <c r="K63" s="39"/>
      <c r="L63" s="39"/>
      <c r="M63" s="39"/>
      <c r="N63" s="39"/>
      <c r="O63" s="39"/>
      <c r="P63" s="12"/>
      <c r="S63" s="9"/>
      <c r="T63" s="10"/>
      <c r="U63" s="11"/>
      <c r="V63" s="11" t="str">
        <f>IF(U63="","",VLOOKUP(U63,LISTAS!$F$5:$G$204,2,0))</f>
        <v/>
      </c>
      <c r="W63" s="11" t="str">
        <f>IF(U63="","",VLOOKUP(U63,LISTAS!$F$5:$I$204,4,0))</f>
        <v/>
      </c>
      <c r="X63" s="11" t="str">
        <f t="shared" si="3"/>
        <v/>
      </c>
      <c r="Y63" s="11" t="str">
        <f t="shared" si="4"/>
        <v/>
      </c>
    </row>
    <row r="64" spans="2:25" ht="18" customHeight="1" x14ac:dyDescent="0.25">
      <c r="B64" s="121">
        <v>2</v>
      </c>
      <c r="C64" s="88"/>
      <c r="D64" s="119">
        <v>0</v>
      </c>
      <c r="E64" s="87">
        <f>IF(D64&lt;&gt;"",D64,"")</f>
        <v>0</v>
      </c>
      <c r="F64" s="39" t="str">
        <f>IF(D64&lt;&gt;"",IF(C64="","",C64),"")</f>
        <v/>
      </c>
      <c r="G64" s="39">
        <f>IF(E64&lt;&gt;"",IF(E66&lt;&gt;"",SMALL(E64:F66,1),""),"")</f>
        <v>0</v>
      </c>
      <c r="H64" s="39"/>
      <c r="I64" s="39"/>
      <c r="J64" s="39"/>
      <c r="K64" s="39"/>
      <c r="L64" s="39"/>
      <c r="M64" s="39"/>
      <c r="N64" s="39"/>
      <c r="O64" s="39"/>
      <c r="P64" s="53"/>
      <c r="S64" s="9"/>
      <c r="T64" s="10"/>
      <c r="U64" s="11"/>
      <c r="V64" s="11" t="str">
        <f>IF(U64="","",VLOOKUP(U64,LISTAS!$F$5:$G$204,2,0))</f>
        <v/>
      </c>
      <c r="W64" s="11" t="str">
        <f>IF(U64="","",VLOOKUP(U64,LISTAS!$F$5:$I$204,4,0))</f>
        <v/>
      </c>
      <c r="X64" s="11" t="str">
        <f t="shared" si="3"/>
        <v/>
      </c>
      <c r="Y64" s="11" t="str">
        <f t="shared" si="4"/>
        <v/>
      </c>
    </row>
    <row r="65" spans="2:25" ht="18" customHeight="1" thickBot="1" x14ac:dyDescent="0.3">
      <c r="B65" s="121"/>
      <c r="C65" s="89" t="str">
        <f>IF(C64="","",VLOOKUP(C64,LISTAS!$F$5:$H$204,2,0))</f>
        <v/>
      </c>
      <c r="D65" s="120"/>
      <c r="E65" s="44" t="str">
        <f>IF(D65&lt;&gt;"",D65,"")</f>
        <v/>
      </c>
      <c r="F65" s="39"/>
      <c r="G65" s="39"/>
      <c r="H65" s="39"/>
      <c r="I65" s="39"/>
      <c r="J65" s="39"/>
      <c r="K65" s="39"/>
      <c r="L65" s="39"/>
      <c r="M65" s="39"/>
      <c r="N65" s="39"/>
      <c r="O65" s="39"/>
      <c r="P65" s="53"/>
      <c r="S65" s="9"/>
      <c r="T65" s="10"/>
      <c r="U65" s="11"/>
      <c r="V65" s="11" t="str">
        <f>IF(U65="","",VLOOKUP(U65,LISTAS!$F$5:$G$204,2,0))</f>
        <v/>
      </c>
      <c r="W65" s="11" t="str">
        <f>IF(U65="","",VLOOKUP(U65,LISTAS!$F$5:$I$204,4,0))</f>
        <v/>
      </c>
      <c r="X65" s="11" t="str">
        <f t="shared" si="3"/>
        <v/>
      </c>
      <c r="Y65" s="11" t="str">
        <f t="shared" si="4"/>
        <v/>
      </c>
    </row>
    <row r="66" spans="2:25" ht="18" customHeight="1" x14ac:dyDescent="0.25">
      <c r="B66" s="118">
        <v>15</v>
      </c>
      <c r="C66" s="88" t="s">
        <v>42</v>
      </c>
      <c r="D66" s="119">
        <v>1</v>
      </c>
      <c r="E66" s="45">
        <f>IF(D66&lt;&gt;"",D66,"")</f>
        <v>1</v>
      </c>
      <c r="F66" s="39" t="str">
        <f>IF(D66&lt;&gt;"",IF(C66="","",C66),"")</f>
        <v>MARINA/MARIA/JULIA/JULIA</v>
      </c>
      <c r="G66" s="39" t="str">
        <f>VLOOKUP(G64,E64:F66,2,0)</f>
        <v/>
      </c>
      <c r="H66" s="39"/>
      <c r="I66" s="39"/>
      <c r="J66" s="39"/>
      <c r="K66" s="39"/>
      <c r="L66" s="39"/>
      <c r="M66" s="39"/>
      <c r="N66" s="39"/>
      <c r="O66" s="39"/>
      <c r="P66" s="53"/>
      <c r="S66" s="9"/>
      <c r="T66" s="10"/>
      <c r="U66" s="11"/>
      <c r="V66" s="11" t="str">
        <f>IF(U66="","",VLOOKUP(U66,LISTAS!$F$5:$G$204,2,0))</f>
        <v/>
      </c>
      <c r="W66" s="11" t="str">
        <f>IF(U66="","",VLOOKUP(U66,LISTAS!$F$5:$I$204,4,0))</f>
        <v/>
      </c>
      <c r="X66" s="11" t="str">
        <f t="shared" si="3"/>
        <v/>
      </c>
      <c r="Y66" s="11" t="str">
        <f t="shared" si="4"/>
        <v/>
      </c>
    </row>
    <row r="67" spans="2:25" ht="18" customHeight="1" thickBot="1" x14ac:dyDescent="0.3">
      <c r="B67" s="118"/>
      <c r="C67" s="89" t="str">
        <f>IF(C66="","",VLOOKUP(C66,LISTAS!$F$5:$H$204,2,0))</f>
        <v>LICEU JARDIM</v>
      </c>
      <c r="D67" s="120"/>
      <c r="E67" s="39"/>
      <c r="F67" s="39"/>
      <c r="G67" s="39"/>
      <c r="H67" s="39"/>
      <c r="I67" s="39"/>
      <c r="J67" s="39"/>
      <c r="K67" s="39"/>
      <c r="L67" s="39"/>
      <c r="M67" s="39"/>
      <c r="N67" s="39"/>
      <c r="O67" s="39"/>
      <c r="P67" s="53"/>
      <c r="S67" s="9"/>
      <c r="T67" s="10"/>
      <c r="U67" s="11"/>
      <c r="V67" s="11" t="str">
        <f>IF(U67="","",VLOOKUP(U67,LISTAS!$F$5:$G$204,2,0))</f>
        <v/>
      </c>
      <c r="W67" s="11" t="str">
        <f>IF(U67="","",VLOOKUP(U67,LISTAS!$F$5:$I$204,4,0))</f>
        <v/>
      </c>
      <c r="X67" s="11" t="str">
        <f t="shared" si="3"/>
        <v/>
      </c>
      <c r="Y67" s="11" t="str">
        <f t="shared" si="4"/>
        <v/>
      </c>
    </row>
    <row r="68" spans="2:25" ht="18" customHeight="1" x14ac:dyDescent="0.25">
      <c r="B68" s="58"/>
      <c r="C68" s="15"/>
      <c r="D68" s="15"/>
      <c r="E68" s="52"/>
      <c r="F68" s="52"/>
      <c r="G68" s="52"/>
      <c r="H68" s="52"/>
      <c r="I68" s="52"/>
      <c r="J68" s="52"/>
      <c r="K68" s="52"/>
      <c r="L68" s="52"/>
      <c r="M68" s="52"/>
      <c r="N68" s="52"/>
      <c r="O68" s="52"/>
      <c r="P68" s="54"/>
      <c r="S68" s="9"/>
      <c r="T68" s="10"/>
      <c r="U68" s="11"/>
      <c r="V68" s="11" t="str">
        <f>IF(U68="","",VLOOKUP(U68,LISTAS!$F$5:$G$204,2,0))</f>
        <v/>
      </c>
      <c r="W68" s="11" t="str">
        <f>IF(U68="","",VLOOKUP(U68,LISTAS!$F$5:$I$204,4,0))</f>
        <v/>
      </c>
      <c r="X68" s="11" t="str">
        <f t="shared" si="3"/>
        <v/>
      </c>
      <c r="Y68" s="11" t="str">
        <f t="shared" si="4"/>
        <v/>
      </c>
    </row>
    <row r="69" spans="2:25" ht="18" customHeight="1" x14ac:dyDescent="0.25">
      <c r="B69" s="59"/>
      <c r="C69" s="16"/>
      <c r="D69" s="16"/>
      <c r="E69" s="16"/>
      <c r="F69" s="16"/>
      <c r="G69" s="16"/>
      <c r="H69" s="16"/>
      <c r="I69" s="16"/>
      <c r="J69" s="16"/>
      <c r="K69" s="16"/>
      <c r="L69" s="16"/>
      <c r="M69" s="16"/>
      <c r="N69" s="16"/>
      <c r="O69" s="16"/>
      <c r="P69" s="16"/>
    </row>
    <row r="70" spans="2:25" ht="18" customHeight="1" x14ac:dyDescent="0.25">
      <c r="B70" s="59"/>
      <c r="C70" s="16"/>
      <c r="D70" s="16"/>
      <c r="E70" s="16"/>
      <c r="F70" s="16"/>
      <c r="G70" s="16"/>
      <c r="H70" s="16"/>
      <c r="I70" s="16"/>
      <c r="J70" s="16"/>
      <c r="K70" s="16"/>
      <c r="L70" s="16"/>
      <c r="M70" s="16"/>
      <c r="N70" s="16"/>
      <c r="O70" s="16"/>
      <c r="P70" s="16"/>
    </row>
    <row r="71" spans="2:25" ht="30" customHeight="1" x14ac:dyDescent="0.25">
      <c r="B71" s="128" t="s">
        <v>22</v>
      </c>
      <c r="C71" s="128"/>
      <c r="D71" s="128"/>
      <c r="E71" s="128"/>
      <c r="F71" s="128"/>
      <c r="G71" s="128"/>
      <c r="H71" s="128"/>
      <c r="I71" s="128"/>
      <c r="J71" s="128"/>
      <c r="K71" s="128"/>
      <c r="L71" s="128"/>
      <c r="M71" s="128"/>
      <c r="N71" s="128"/>
      <c r="O71" s="128"/>
      <c r="P71" s="128"/>
      <c r="S71" s="128" t="s">
        <v>4</v>
      </c>
      <c r="T71" s="128"/>
      <c r="U71" s="128"/>
      <c r="V71" s="128"/>
      <c r="W71" s="128"/>
      <c r="X71" s="128"/>
      <c r="Y71" s="128"/>
    </row>
    <row r="72" spans="2:25" ht="28.5" customHeight="1" thickBot="1" x14ac:dyDescent="0.3">
      <c r="B72" s="56"/>
      <c r="C72" s="75"/>
      <c r="D72" s="76"/>
      <c r="E72" s="51"/>
      <c r="F72" s="51"/>
      <c r="G72" s="39"/>
      <c r="H72" s="51"/>
      <c r="I72" s="51"/>
      <c r="J72" s="51"/>
      <c r="K72" s="76"/>
      <c r="L72" s="76"/>
      <c r="M72" s="76"/>
      <c r="N72" s="76"/>
      <c r="O72" s="76"/>
      <c r="P72" s="77"/>
      <c r="S72" s="122" t="s">
        <v>3</v>
      </c>
      <c r="T72" s="123"/>
      <c r="U72" s="38" t="s">
        <v>14</v>
      </c>
      <c r="V72" s="38" t="s">
        <v>0</v>
      </c>
      <c r="W72" s="38" t="s">
        <v>15</v>
      </c>
      <c r="X72" s="38" t="s">
        <v>16</v>
      </c>
      <c r="Y72" s="38" t="s">
        <v>17</v>
      </c>
    </row>
    <row r="73" spans="2:25" ht="18" customHeight="1" x14ac:dyDescent="0.25">
      <c r="B73" s="121">
        <v>1</v>
      </c>
      <c r="C73" s="90" t="s">
        <v>144</v>
      </c>
      <c r="D73" s="119">
        <v>1</v>
      </c>
      <c r="E73" s="39">
        <f>IF(D73&lt;&gt;"",D73,"")</f>
        <v>1</v>
      </c>
      <c r="F73" s="39" t="str">
        <f>IF(D73&lt;&gt;"",IF(C73="","",C73),"")</f>
        <v>MARINA/JULIA/LARISSA/SOPHIA/HELENA</v>
      </c>
      <c r="G73" s="39">
        <f>IF(E73&lt;&gt;"",IF(E75&lt;&gt;"",SMALL(E73:F75,1),""),"")</f>
        <v>0</v>
      </c>
      <c r="H73" s="39"/>
      <c r="I73" s="39"/>
      <c r="J73" s="39"/>
      <c r="K73" s="8"/>
      <c r="L73" s="8"/>
      <c r="M73" s="78"/>
      <c r="N73" s="78"/>
      <c r="O73" s="78"/>
      <c r="P73" s="79"/>
      <c r="S73" s="9">
        <f>IF(U73&lt;&gt;"",1,"")</f>
        <v>1</v>
      </c>
      <c r="T73" s="10" t="str">
        <f>IF(S73&lt;&gt;"","LUGAR","")</f>
        <v>LUGAR</v>
      </c>
      <c r="U73" s="11" t="str">
        <f>IF(P101&lt;&gt;"",IF(P103&lt;&gt;"",IF(P101=P103,"",IF(P101&gt;P103,O101,O103)),""),"")</f>
        <v>MARINA/JULIA/LARISSA/SOPHIA/HELENA</v>
      </c>
      <c r="V73" s="11" t="str">
        <f>IF(U73="","",VLOOKUP(U73,LISTAS!$F$5:$G$204,2,0))</f>
        <v>VILLA LOBOS - SBC</v>
      </c>
      <c r="W73" s="11" t="str">
        <f>IF(U73="","",VLOOKUP(U73,LISTAS!$F$5:$I$204,4,0))</f>
        <v>SUB 12 FEMININO</v>
      </c>
      <c r="X73" s="11">
        <f>IF(S73="","",IF(S73=1,180,IF(S73=2,170,IF(S73=3,150,IF(S73=4,140,IF(S73=5,135,IF(S73=6,130,IF(S73=7,120,IF(S73=8,110,IF(S73=9,105,IF(S73=10,105,IF(S73=11,105,IF(S73=12,105,IF(S73=13,105,IF(S73=14,105,IF(S73=15,105,IF(S73=16,105,IF(S73&gt;16,"",""))))))))))))))))))</f>
        <v>180</v>
      </c>
      <c r="Y73" s="11">
        <f>IF(S73="","",IF($V$5="NÃO","",IF(S73=1,180,IF(S73=2,170,IF(S73=3,150,IF(S73=4,140,IF(S73=5,135,IF(S73=6,130,IF(S73=7,120,IF(S73=8,110,IF(S73=9,105,IF(S73=10,105,IF(S73=11,105,IF(S73=12,105,IF(S73=13,105,IF(S73=14,105,IF(S73=15,105,IF(S73=16,105,IF(S73&gt;16,"","")))))))))))))))))))</f>
        <v>180</v>
      </c>
    </row>
    <row r="74" spans="2:25" ht="18" customHeight="1" thickBot="1" x14ac:dyDescent="0.3">
      <c r="B74" s="121"/>
      <c r="C74" s="91" t="str">
        <f>IF(C73="","",VLOOKUP(C73,LISTAS!$F$5:$H$204,2,0))</f>
        <v>VILLA LOBOS - SBC</v>
      </c>
      <c r="D74" s="120"/>
      <c r="E74" s="39"/>
      <c r="F74" s="39"/>
      <c r="G74" s="39"/>
      <c r="H74" s="39"/>
      <c r="I74" s="39"/>
      <c r="J74" s="39"/>
      <c r="K74" s="8"/>
      <c r="L74" s="8"/>
      <c r="M74" s="78"/>
      <c r="N74" s="78"/>
      <c r="O74" s="78"/>
      <c r="P74" s="79"/>
      <c r="S74" s="9">
        <f>IF(U74&lt;&gt;"",1+COUNTIF(S73,"1"),"")</f>
        <v>2</v>
      </c>
      <c r="T74" s="10" t="str">
        <f t="shared" ref="T74:T88" si="5">IF(S74&lt;&gt;"","LUGAR","")</f>
        <v>LUGAR</v>
      </c>
      <c r="U74" s="11" t="str">
        <f>IF(P101&lt;&gt;"",IF(P103&lt;&gt;"",IF(P101=P103,"",IF(P101&lt;P103,O101,O103)),""),"")</f>
        <v>ALICE/CAMILA/ISABELA/LORENA</v>
      </c>
      <c r="V74" s="11" t="str">
        <f>IF(U74="","",VLOOKUP(U74,LISTAS!$F$5:$G$204,2,0))</f>
        <v>ARBOS - S.A</v>
      </c>
      <c r="W74" s="11" t="str">
        <f>IF(U74="","",VLOOKUP(U74,LISTAS!$F$5:$I$204,4,0))</f>
        <v>SUB 12 FEMININO</v>
      </c>
      <c r="X74" s="11">
        <f t="shared" ref="X74:X88" si="6">IF(S74="","",IF(S74=1,180,IF(S74=2,170,IF(S74=3,150,IF(S74=4,140,IF(S74=5,135,IF(S74=6,130,IF(S74=7,120,IF(S74=8,110,IF(S74=9,105,IF(S74=10,105,IF(S74=11,105,IF(S74=12,105,IF(S74=13,105,IF(S74=14,105,IF(S74=15,105,IF(S74=16,105,IF(S74&gt;16,"",""))))))))))))))))))</f>
        <v>170</v>
      </c>
      <c r="Y74" s="11">
        <f t="shared" ref="Y74:Y88" si="7">IF(S74="","",IF($V$5="NÃO","",IF(S74=1,180,IF(S74=2,170,IF(S74=3,150,IF(S74=4,140,IF(S74=5,135,IF(S74=6,130,IF(S74=7,120,IF(S74=8,110,IF(S74=9,105,IF(S74=10,105,IF(S74=11,105,IF(S74=12,105,IF(S74=13,105,IF(S74=14,105,IF(S74=15,105,IF(S74=16,105,IF(S74&gt;16,"","")))))))))))))))))))</f>
        <v>170</v>
      </c>
    </row>
    <row r="75" spans="2:25" ht="18" customHeight="1" x14ac:dyDescent="0.25">
      <c r="B75" s="118">
        <v>16</v>
      </c>
      <c r="C75" s="90" t="s">
        <v>129</v>
      </c>
      <c r="D75" s="119">
        <v>0</v>
      </c>
      <c r="E75" s="40">
        <f>IF(D75&lt;&gt;"",D75,"")</f>
        <v>0</v>
      </c>
      <c r="F75" s="39" t="str">
        <f>IF(D75&lt;&gt;"",IF(C75="","",C75),"")</f>
        <v>AMANDA/MARCELA/MANUELA/SOFIA</v>
      </c>
      <c r="G75" s="39" t="str">
        <f>VLOOKUP(G73,E73:F75,2,0)</f>
        <v>AMANDA/MARCELA/MANUELA/SOFIA</v>
      </c>
      <c r="H75" s="39"/>
      <c r="I75" s="39"/>
      <c r="J75" s="39"/>
      <c r="K75" s="8"/>
      <c r="L75" s="8"/>
      <c r="M75" s="78"/>
      <c r="N75" s="78"/>
      <c r="O75" s="78"/>
      <c r="P75" s="79"/>
      <c r="S75" s="9">
        <f>IF(U75&lt;&gt;"",1+COUNTIF(S73:S74,"1")+COUNTIF(S73:S74,"2"),"")</f>
        <v>3</v>
      </c>
      <c r="T75" s="10" t="str">
        <f t="shared" si="5"/>
        <v>LUGAR</v>
      </c>
      <c r="U75" s="14" t="str">
        <f>IF(U73&lt;&gt;"",IF(K85=U73,K87,IF(K87=U73,K85,IF(K117=U73,K119,IF(K119=U73,K117)))),"")</f>
        <v>JULIA/STELLA/CECILIA/JULIA/ALICIA</v>
      </c>
      <c r="V75" s="11" t="str">
        <f>IF(U75="","",VLOOKUP(U75,LISTAS!$F$5:$G$204,2,0))</f>
        <v>LICEU JARDIM</v>
      </c>
      <c r="W75" s="11" t="str">
        <f>IF(U75="","",VLOOKUP(U75,LISTAS!$F$5:$I$204,4,0))</f>
        <v>SUB 12 FEMININO</v>
      </c>
      <c r="X75" s="11">
        <f t="shared" si="6"/>
        <v>150</v>
      </c>
      <c r="Y75" s="11">
        <f t="shared" si="7"/>
        <v>150</v>
      </c>
    </row>
    <row r="76" spans="2:25" ht="18" customHeight="1" thickBot="1" x14ac:dyDescent="0.3">
      <c r="B76" s="118"/>
      <c r="C76" s="91" t="str">
        <f>IF(C75="","",VLOOKUP(C75,LISTAS!$F$5:$H$204,2,0))</f>
        <v>PEN LIFE - SBC</v>
      </c>
      <c r="D76" s="120"/>
      <c r="E76" s="42"/>
      <c r="F76" s="39"/>
      <c r="G76" s="39"/>
      <c r="H76" s="39"/>
      <c r="I76" s="39"/>
      <c r="J76" s="39"/>
      <c r="K76" s="8"/>
      <c r="L76" s="8"/>
      <c r="M76" s="78"/>
      <c r="N76" s="78"/>
      <c r="O76" s="78"/>
      <c r="P76" s="79"/>
      <c r="S76" s="9">
        <f>IF(U76&lt;&gt;"",1+COUNTIF(S73:S75,"1")+COUNTIF(S73:S75,"2")+COUNTIF(S73:S75,"3"),"")</f>
        <v>4</v>
      </c>
      <c r="T76" s="10" t="str">
        <f t="shared" si="5"/>
        <v>LUGAR</v>
      </c>
      <c r="U76" s="14" t="str">
        <f>IF(U74&lt;&gt;"",IF(K85=U74,K87,IF(K87=U74,K85,IF(K117=U74,K119,IF(K119=U74,K117)))),"")</f>
        <v>ALICE/ISABELA/ALICE/GABRIELA/MANUELA</v>
      </c>
      <c r="V76" s="11" t="str">
        <f>IF(U76="","",VLOOKUP(U76,LISTAS!$F$5:$G$204,2,0))</f>
        <v>LICEU JARDIM</v>
      </c>
      <c r="W76" s="11" t="str">
        <f>IF(U76="","",VLOOKUP(U76,LISTAS!$F$5:$I$204,4,0))</f>
        <v>SUB 12 FEMININO</v>
      </c>
      <c r="X76" s="11">
        <f t="shared" si="6"/>
        <v>140</v>
      </c>
      <c r="Y76" s="11">
        <f t="shared" si="7"/>
        <v>140</v>
      </c>
    </row>
    <row r="77" spans="2:25" ht="18" customHeight="1" x14ac:dyDescent="0.25">
      <c r="B77" s="57"/>
      <c r="C77" s="8"/>
      <c r="D77" s="8"/>
      <c r="E77" s="39"/>
      <c r="F77" s="41"/>
      <c r="G77" s="90" t="str">
        <f>IF(D73&lt;&gt;"",IF(D75&lt;&gt;"",IF(D73=D75,"",IF(D73&gt;D75,C73,C75)),""),"")</f>
        <v>MARINA/JULIA/LARISSA/SOPHIA/HELENA</v>
      </c>
      <c r="H77" s="119">
        <v>1</v>
      </c>
      <c r="I77" s="39">
        <f>IF(H77&lt;&gt;"",H77,"")</f>
        <v>1</v>
      </c>
      <c r="J77" s="39" t="str">
        <f>IF(H77&lt;&gt;"",IF(G77="","",G77),"")</f>
        <v>MARINA/JULIA/LARISSA/SOPHIA/HELENA</v>
      </c>
      <c r="K77" s="39">
        <f>IF(I77&lt;&gt;"",IF(I79&lt;&gt;"",SMALL(I77:J79,1),""),"")</f>
        <v>0</v>
      </c>
      <c r="L77" s="8"/>
      <c r="M77" s="8"/>
      <c r="N77" s="8"/>
      <c r="O77" s="8"/>
      <c r="P77" s="12"/>
      <c r="S77" s="9">
        <f>IF(U77&lt;&gt;"",1+COUNTIF(S73:S76,"1")+COUNTIF(S73:S76,"2")+COUNTIF(S73:S76,"3")+COUNTIF(S73:S76,"4"),"")</f>
        <v>5</v>
      </c>
      <c r="T77" s="10" t="str">
        <f t="shared" si="5"/>
        <v>LUGAR</v>
      </c>
      <c r="U77" s="14" t="str">
        <f>IF(U73&lt;&gt;"",IF(G77=U73,G79,IF(G79=U73,G77,IF(G93=U73,G95,IF(G95=U73,G93,IF(G109=U73,G111,IF(G111=U73,G109,IF(G125=U73,G127,IF(G127=U73,G125)))))))),"")</f>
        <v>SABRINA/ANA/YASMIN/JULIA/FERNANDA</v>
      </c>
      <c r="V77" s="11" t="str">
        <f>IF(U77="","",VLOOKUP(U77,LISTAS!$F$5:$G$204,2,0))</f>
        <v>CCDA - DIAD</v>
      </c>
      <c r="W77" s="11" t="str">
        <f>IF(U77="","",VLOOKUP(U77,LISTAS!$F$5:$I$204,4,0))</f>
        <v>SUB 12 FEMININO</v>
      </c>
      <c r="X77" s="11">
        <f t="shared" si="6"/>
        <v>135</v>
      </c>
      <c r="Y77" s="11">
        <f t="shared" si="7"/>
        <v>135</v>
      </c>
    </row>
    <row r="78" spans="2:25" ht="18" customHeight="1" thickBot="1" x14ac:dyDescent="0.3">
      <c r="B78" s="57"/>
      <c r="C78" s="8"/>
      <c r="D78" s="8"/>
      <c r="E78" s="39"/>
      <c r="F78" s="41"/>
      <c r="G78" s="91" t="str">
        <f>IF(G77="","",VLOOKUP(G77,LISTAS!$F$5:$H$204,2,0))</f>
        <v>VILLA LOBOS - SBC</v>
      </c>
      <c r="H78" s="120"/>
      <c r="I78" s="39"/>
      <c r="J78" s="39"/>
      <c r="K78" s="39"/>
      <c r="L78" s="8"/>
      <c r="M78" s="8"/>
      <c r="N78" s="8"/>
      <c r="O78" s="8"/>
      <c r="P78" s="12"/>
      <c r="S78" s="9">
        <f>IF(U78&lt;&gt;"",1+COUNTIF(S73:S77,"1")+COUNTIF(S73:S77,"2")+COUNTIF(S73:S77,"3")+COUNTIF(S73:S77,"4")+COUNTIF(S73:S77,"5"),"")</f>
        <v>6</v>
      </c>
      <c r="T78" s="10" t="str">
        <f t="shared" si="5"/>
        <v>LUGAR</v>
      </c>
      <c r="U78" s="14" t="str">
        <f>IF(U74&lt;&gt;"",IF(G77=U74,G79,IF(G79=U74,G77,IF(G93=U74,G95,IF(G95=U74,G93,IF(G109=U74,G111,IF(G111=U74,G109,IF(G125=U74,G127,IF(G127=U74,G125)))))))),"")</f>
        <v>BRUNA/GUILHERMINA/ISABELA/MANUELA</v>
      </c>
      <c r="V78" s="11" t="str">
        <f>IF(U78="","",VLOOKUP(U78,LISTAS!$F$5:$G$204,2,0))</f>
        <v>VILLARE - SCS</v>
      </c>
      <c r="W78" s="11" t="str">
        <f>IF(U78="","",VLOOKUP(U78,LISTAS!$F$5:$I$204,4,0))</f>
        <v>SUB 12 FEMININO</v>
      </c>
      <c r="X78" s="11">
        <f t="shared" si="6"/>
        <v>130</v>
      </c>
      <c r="Y78" s="11">
        <f t="shared" si="7"/>
        <v>130</v>
      </c>
    </row>
    <row r="79" spans="2:25" ht="18" customHeight="1" x14ac:dyDescent="0.25">
      <c r="B79" s="57"/>
      <c r="C79" s="8"/>
      <c r="D79" s="8"/>
      <c r="E79" s="42"/>
      <c r="F79" s="43"/>
      <c r="G79" s="90" t="str">
        <f>IF(D81&lt;&gt;"",IF(D83&lt;&gt;"",IF(D81=D83,"",IF(D81&gt;D83,C81,C83)),""),"")</f>
        <v>SABRINA/ANA/YASMIN/JULIA/FERNANDA</v>
      </c>
      <c r="H79" s="119">
        <v>0</v>
      </c>
      <c r="I79" s="40">
        <f>IF(H79&lt;&gt;"",H79,"")</f>
        <v>0</v>
      </c>
      <c r="J79" s="39" t="str">
        <f>IF(H79&lt;&gt;"",IF(G79="","",G79),"")</f>
        <v>SABRINA/ANA/YASMIN/JULIA/FERNANDA</v>
      </c>
      <c r="K79" s="39" t="str">
        <f>VLOOKUP(K77,I77:J79,2,0)</f>
        <v>SABRINA/ANA/YASMIN/JULIA/FERNANDA</v>
      </c>
      <c r="L79" s="8"/>
      <c r="M79" s="8"/>
      <c r="N79" s="8"/>
      <c r="O79" s="8"/>
      <c r="P79" s="12"/>
      <c r="S79" s="9">
        <f>IF(U79&lt;&gt;"",1+COUNTIF(S73:S78,"1")+COUNTIF(S73:S78,"2")+COUNTIF(S73:S78,"3")+COUNTIF(S73:S78,"4")+COUNTIF(S73:S78,"5")+COUNTIF(S73:S78,"6"),"")</f>
        <v>7</v>
      </c>
      <c r="T79" s="10" t="str">
        <f t="shared" si="5"/>
        <v>LUGAR</v>
      </c>
      <c r="U79" s="14" t="str">
        <f>IF(U75&lt;&gt;"",IF(G77=U75,G79,IF(G79=U75,G77,IF(G93=U75,G95,IF(G95=U75,G93,IF(G109=U75,G111,IF(G111=U75,G109,IF(G125=U75,G127,IF(G127=U75,G125)))))))),"")</f>
        <v>ISABELA/DANIELA/SARAH/HELOISA</v>
      </c>
      <c r="V79" s="11" t="str">
        <f>IF(U79="","",VLOOKUP(U79,LISTAS!$F$5:$G$204,2,0))</f>
        <v>CCDA - DIAD</v>
      </c>
      <c r="W79" s="11" t="str">
        <f>IF(U79="","",VLOOKUP(U79,LISTAS!$F$5:$I$204,4,0))</f>
        <v>SUB 12 FEMININO</v>
      </c>
      <c r="X79" s="11">
        <f t="shared" si="6"/>
        <v>120</v>
      </c>
      <c r="Y79" s="11">
        <f t="shared" si="7"/>
        <v>120</v>
      </c>
    </row>
    <row r="80" spans="2:25" ht="18" customHeight="1" thickBot="1" x14ac:dyDescent="0.3">
      <c r="B80" s="57"/>
      <c r="C80" s="8"/>
      <c r="D80" s="8"/>
      <c r="E80" s="42"/>
      <c r="F80" s="39"/>
      <c r="G80" s="91" t="str">
        <f>IF(G79="","",VLOOKUP(G79,LISTAS!$F$5:$H$204,2,0))</f>
        <v>CCDA - DIAD</v>
      </c>
      <c r="H80" s="120"/>
      <c r="I80" s="42"/>
      <c r="J80" s="39"/>
      <c r="K80" s="39"/>
      <c r="L80" s="8"/>
      <c r="M80" s="8"/>
      <c r="N80" s="8"/>
      <c r="O80" s="8"/>
      <c r="P80" s="12"/>
      <c r="S80" s="9">
        <f>IF(U80&lt;&gt;"",1+COUNTIF(S73:S79,"1")+COUNTIF(S73:S79,"2")+COUNTIF(S73:S79,"3")+COUNTIF(S73:S79,"4")+COUNTIF(S73:S79,"5")+COUNTIF(S73:S79,"6")+COUNTIF(S73:S79,"7"),"")</f>
        <v>8</v>
      </c>
      <c r="T80" s="10" t="str">
        <f t="shared" si="5"/>
        <v>LUGAR</v>
      </c>
      <c r="U80" s="14" t="str">
        <f>IF(U76&lt;&gt;"",IF(G77=U76,G79,IF(G79=U76,G77,IF(G93=U76,G95,IF(G95=U76,G93,IF(G109=U76,G111,IF(G111=U76,G109,IF(G125=U76,G127,IF(G127=U76,G125)))))))),"")</f>
        <v>ANNA/JOANA/AISHA/EDUARDA</v>
      </c>
      <c r="V80" s="11" t="str">
        <f>IF(U80="","",VLOOKUP(U80,LISTAS!$F$5:$G$204,2,0))</f>
        <v>CCDA - DIAD</v>
      </c>
      <c r="W80" s="11" t="str">
        <f>IF(U80="","",VLOOKUP(U80,LISTAS!$F$5:$I$204,4,0))</f>
        <v>SUB 12 FEMININO</v>
      </c>
      <c r="X80" s="11">
        <f t="shared" si="6"/>
        <v>110</v>
      </c>
      <c r="Y80" s="11">
        <f t="shared" si="7"/>
        <v>110</v>
      </c>
    </row>
    <row r="81" spans="2:25" ht="18" customHeight="1" x14ac:dyDescent="0.25">
      <c r="B81" s="121">
        <v>7</v>
      </c>
      <c r="C81" s="90"/>
      <c r="D81" s="119">
        <v>0</v>
      </c>
      <c r="E81" s="87">
        <f>IF(D81&lt;&gt;"",D81,"")</f>
        <v>0</v>
      </c>
      <c r="F81" s="39" t="str">
        <f>IF(D81&lt;&gt;"",IF(C81="","",C81),"")</f>
        <v/>
      </c>
      <c r="G81" s="39">
        <f>IF(E81&lt;&gt;"",IF(E83&lt;&gt;"",SMALL(E81:F83,1),""),"")</f>
        <v>0</v>
      </c>
      <c r="H81" s="39"/>
      <c r="I81" s="42"/>
      <c r="J81" s="39"/>
      <c r="K81" s="39"/>
      <c r="L81" s="8"/>
      <c r="M81" s="8"/>
      <c r="N81" s="8"/>
      <c r="O81" s="8"/>
      <c r="P81" s="12"/>
      <c r="S81" s="9">
        <f>IF(U81&lt;&gt;"",1+COUNTIF(S73:S80,"1")+COUNTIF(S73:S80,"2")+COUNTIF(S73:S80,"3")+COUNTIF(S73:S80,"4")+COUNTIF(S73:S80,"5")+COUNTIF(S73:S80,"6")+COUNTIF(S73:S80,"7")+COUNTIF(S73:S80,"8"),"")</f>
        <v>9</v>
      </c>
      <c r="T81" s="10" t="str">
        <f t="shared" si="5"/>
        <v>LUGAR</v>
      </c>
      <c r="U81" s="14" t="str">
        <f>IF(U73&lt;&gt;"",IF(C73=U73,G75,IF(C75=U73,G75,IF(C81=U73,G83,IF(C83=U73,G83,IF(C89=U73,G91,IF(C91=U73,G91,IF(C97=U73,G99,IF(C99=U73,G99,IF(C105=U73,G107,IF(C107=U73,G107,IF(C113=U73,G115,IF(C115=U73,G115,IF(C121=U73,G123,IF(C123=U73,G123,IF(C129=U73,G131,IF(C131=U73,G131)))))))))))))))),"")</f>
        <v>AMANDA/MARCELA/MANUELA/SOFIA</v>
      </c>
      <c r="V81" s="11" t="str">
        <f>IF(U81="","",VLOOKUP(U81,LISTAS!$F$5:$G$204,2,0))</f>
        <v>PEN LIFE - SBC</v>
      </c>
      <c r="W81" s="11" t="str">
        <f>IF(U81="","",VLOOKUP(U81,LISTAS!$F$5:$I$204,4,0))</f>
        <v>SUB 12 FEMININO</v>
      </c>
      <c r="X81" s="11">
        <f t="shared" si="6"/>
        <v>105</v>
      </c>
      <c r="Y81" s="11">
        <f t="shared" si="7"/>
        <v>105</v>
      </c>
    </row>
    <row r="82" spans="2:25" ht="18" customHeight="1" thickBot="1" x14ac:dyDescent="0.3">
      <c r="B82" s="121"/>
      <c r="C82" s="91" t="str">
        <f>IF(C81="","",VLOOKUP(C81,LISTAS!$F$5:$H$204,2,0))</f>
        <v/>
      </c>
      <c r="D82" s="120"/>
      <c r="E82" s="44" t="str">
        <f>IF(D82&lt;&gt;"",D82,"")</f>
        <v/>
      </c>
      <c r="F82" s="39"/>
      <c r="G82" s="39"/>
      <c r="H82" s="39"/>
      <c r="I82" s="42"/>
      <c r="J82" s="39"/>
      <c r="K82" s="39"/>
      <c r="L82" s="8"/>
      <c r="M82" s="8"/>
      <c r="N82" s="8"/>
      <c r="O82" s="8"/>
      <c r="P82" s="12"/>
      <c r="S82" s="9" t="str">
        <f>IF(U82&lt;&gt;"",1+COUNTIF(S73:S81,"1")+COUNTIF(S73:S81,"2")+COUNTIF(S73:S81,"3")+COUNTIF(S73:S81,"4")+COUNTIF(S73:S81,"5")+COUNTIF(S73:S81,"6")+COUNTIF(S73:S81,"7")+COUNTIF(S73:S81,"8")+COUNTIF(S73:S81,"9"),"")</f>
        <v/>
      </c>
      <c r="T82" s="10" t="str">
        <f t="shared" si="5"/>
        <v/>
      </c>
      <c r="U82" s="14" t="str">
        <f>IF(U74&lt;&gt;"",IF(C73=U74,G75,IF(C75=U74,G75,IF(C81=U74,G83,IF(C83=U74,G83,IF(C89=U74,G91,IF(C91=U74,G91,IF(C97=U74,G99,IF(C99=U74,G99,IF(C105=U74,G107,IF(C107=U74,G107,IF(C113=U74,G115,IF(C115=U74,G115,IF(C121=U74,G123,IF(C123=U74,G123,IF(C129=U74,G131,IF(C131=U74,G131)))))))))))))))),"")</f>
        <v/>
      </c>
      <c r="V82" s="11" t="str">
        <f>IF(U82="","",VLOOKUP(U82,LISTAS!$F$5:$G$204,2,0))</f>
        <v/>
      </c>
      <c r="W82" s="11" t="str">
        <f>IF(U82="","",VLOOKUP(U82,LISTAS!$F$5:$I$204,4,0))</f>
        <v/>
      </c>
      <c r="X82" s="11" t="str">
        <f t="shared" si="6"/>
        <v/>
      </c>
      <c r="Y82" s="11" t="str">
        <f t="shared" si="7"/>
        <v/>
      </c>
    </row>
    <row r="83" spans="2:25" ht="18" customHeight="1" x14ac:dyDescent="0.25">
      <c r="B83" s="118">
        <v>9</v>
      </c>
      <c r="C83" s="90" t="s">
        <v>149</v>
      </c>
      <c r="D83" s="119">
        <v>1</v>
      </c>
      <c r="E83" s="45">
        <f>IF(D83&lt;&gt;"",D83,"")</f>
        <v>1</v>
      </c>
      <c r="F83" s="39" t="str">
        <f>IF(D83&lt;&gt;"",IF(C83="","",C83),"")</f>
        <v>SABRINA/ANA/YASMIN/JULIA/FERNANDA</v>
      </c>
      <c r="G83" s="39" t="str">
        <f>VLOOKUP(G81,E81:F83,2,0)</f>
        <v/>
      </c>
      <c r="H83" s="39"/>
      <c r="I83" s="42"/>
      <c r="J83" s="39"/>
      <c r="K83" s="8"/>
      <c r="L83" s="8"/>
      <c r="M83" s="39"/>
      <c r="N83" s="39"/>
      <c r="O83" s="39"/>
      <c r="P83" s="12"/>
      <c r="S83" s="9" t="str">
        <f>IF(U83&lt;&gt;"",1+COUNTIF(S73:S82,"1")+COUNTIF(S73:S82,"2")+COUNTIF(S73:S82,"3")+COUNTIF(S73:S82,"4")+COUNTIF(S73:S82,"5")+COUNTIF(S73:S82,"6")+COUNTIF(S73:S82,"7")+COUNTIF(S73:S82,"8")+COUNTIF(S73:S82,"9")+COUNTIF(S73:S82,"10"),"")</f>
        <v/>
      </c>
      <c r="T83" s="10" t="str">
        <f t="shared" si="5"/>
        <v/>
      </c>
      <c r="U83" s="14" t="str">
        <f>IF(U75&lt;&gt;"",IF(C73=U75,G75,IF(C75=U75,G75,IF(C81=U75,G83,IF(C83=U75,G83,IF(C89=U75,G91,IF(C91=U75,G91,IF(C97=U75,G99,IF(C99=U75,G99,IF(C105=U75,G107,IF(C107=U75,G107,IF(C113=U75,G115,IF(C115=U75,G115,IF(C121=U75,G123,IF(C123=U75,G123,IF(C129=U75,G131,IF(C131=U75,G131)))))))))))))))),"")</f>
        <v/>
      </c>
      <c r="V83" s="11" t="str">
        <f>IF(U83="","",VLOOKUP(U83,LISTAS!$F$5:$G$204,2,0))</f>
        <v/>
      </c>
      <c r="W83" s="11" t="str">
        <f>IF(U83="","",VLOOKUP(U83,LISTAS!$F$5:$I$204,4,0))</f>
        <v/>
      </c>
      <c r="X83" s="11" t="str">
        <f t="shared" si="6"/>
        <v/>
      </c>
      <c r="Y83" s="11" t="str">
        <f t="shared" si="7"/>
        <v/>
      </c>
    </row>
    <row r="84" spans="2:25" ht="18" customHeight="1" thickBot="1" x14ac:dyDescent="0.3">
      <c r="B84" s="118"/>
      <c r="C84" s="91" t="str">
        <f>IF(C83="","",VLOOKUP(C83,LISTAS!$F$5:$H$204,2,0))</f>
        <v>CCDA - DIAD</v>
      </c>
      <c r="D84" s="120"/>
      <c r="E84" s="39"/>
      <c r="F84" s="39"/>
      <c r="G84" s="39"/>
      <c r="H84" s="39"/>
      <c r="I84" s="42"/>
      <c r="J84" s="39"/>
      <c r="K84" s="8"/>
      <c r="L84" s="8"/>
      <c r="M84" s="39"/>
      <c r="N84" s="39"/>
      <c r="O84" s="39"/>
      <c r="P84" s="12"/>
      <c r="S84" s="9" t="str">
        <f>IF(U84&lt;&gt;"",1+COUNTIF(S73:S83,"1")+COUNTIF(S73:S83,"2")+COUNTIF(S73:S83,"3")+COUNTIF(S73:S83,"4")+COUNTIF(S73:S83,"5")+COUNTIF(S73:S83,"6")+COUNTIF(S73:S83,"7")+COUNTIF(S73:S83,"8")+COUNTIF(S73:S83,"9")+COUNTIF(S73:S83,"10")+COUNTIF(S73:S83,"11"),"")</f>
        <v/>
      </c>
      <c r="T84" s="10" t="str">
        <f t="shared" si="5"/>
        <v/>
      </c>
      <c r="U84" s="14" t="str">
        <f>IF(U76&lt;&gt;"",IF(C73=U76,G75,IF(C75=U76,G75,IF(C81=U76,G83,IF(C83=U76,G83,IF(C89=U76,G91,IF(C91=U76,G91,IF(C97=U76,G99,IF(C99=U76,G99,IF(C105=U76,G107,IF(C107=U76,G107,IF(C113=U76,G115,IF(C115=U76,G115,IF(C121=U76,G123,IF(C123=U76,G123,IF(C129=U76,G131,IF(C131=U76,G131)))))))))))))))),"")</f>
        <v/>
      </c>
      <c r="V84" s="11" t="str">
        <f>IF(U84="","",VLOOKUP(U84,LISTAS!$F$5:$G$204,2,0))</f>
        <v/>
      </c>
      <c r="W84" s="11" t="str">
        <f>IF(U84="","",VLOOKUP(U84,LISTAS!$F$5:$I$204,4,0))</f>
        <v/>
      </c>
      <c r="X84" s="11" t="str">
        <f t="shared" si="6"/>
        <v/>
      </c>
      <c r="Y84" s="11" t="str">
        <f t="shared" si="7"/>
        <v/>
      </c>
    </row>
    <row r="85" spans="2:25" ht="18" customHeight="1" x14ac:dyDescent="0.25">
      <c r="B85" s="57"/>
      <c r="C85" s="8"/>
      <c r="D85" s="8"/>
      <c r="E85" s="39"/>
      <c r="F85" s="39"/>
      <c r="G85" s="39"/>
      <c r="H85" s="39"/>
      <c r="I85" s="42"/>
      <c r="J85" s="39"/>
      <c r="K85" s="90" t="str">
        <f>IF(H77&lt;&gt;"",IF(H79&lt;&gt;"",IF(H77=H79,"",IF(H77&gt;H79,G77,G79)),""),"")</f>
        <v>MARINA/JULIA/LARISSA/SOPHIA/HELENA</v>
      </c>
      <c r="L85" s="119">
        <v>1</v>
      </c>
      <c r="M85" s="39">
        <f>IF(L85&lt;&gt;"",L85,"")</f>
        <v>1</v>
      </c>
      <c r="N85" s="39" t="str">
        <f>IF(L85&lt;&gt;"",IF(K85="","",K85),"")</f>
        <v>MARINA/JULIA/LARISSA/SOPHIA/HELENA</v>
      </c>
      <c r="O85" s="39">
        <f>IF(M85&lt;&gt;"",IF(M87&lt;&gt;"",SMALL(M85:N87,1),""),"")</f>
        <v>0</v>
      </c>
      <c r="P85" s="12"/>
      <c r="S85" s="9" t="str">
        <f>IF(U85&lt;&gt;"",1+COUNTIF(S73:S84,"1")+COUNTIF(S73:S84,"2")+COUNTIF(S73:S84,"3")+COUNTIF(S73:S84,"4")+COUNTIF(S73:S84,"5")+COUNTIF(S73:S84,"6")+COUNTIF(S73:S84,"7")+COUNTIF(S73:S84,"8")+COUNTIF(S73:S84,"9")+COUNTIF(S73:S84,"10")+COUNTIF(S73:S84,"11")+COUNTIF(S73:S84,"12"),"")</f>
        <v/>
      </c>
      <c r="T85" s="10" t="str">
        <f t="shared" si="5"/>
        <v/>
      </c>
      <c r="U85" s="14" t="str">
        <f>IF(U77&lt;&gt;"",IF(C73=U77,G75,IF(C75=U77,G75,IF(C81=U77,G83,IF(C83=U77,G83,IF(C89=U77,G91,IF(C91=U77,G91,IF(C97=U77,G99,IF(C99=U77,G99,IF(C105=U77,G107,IF(C107=U77,G107,IF(C113=U77,G115,IF(C115=U77,G115,IF(C121=U77,G123,IF(C123=U77,G123,IF(C129=U77,G131,IF(C131=U77,G131)))))))))))))))),"")</f>
        <v/>
      </c>
      <c r="V85" s="11" t="str">
        <f>IF(U85="","",VLOOKUP(U85,LISTAS!$F$5:$G$204,2,0))</f>
        <v/>
      </c>
      <c r="W85" s="11" t="str">
        <f>IF(U85="","",VLOOKUP(U85,LISTAS!$F$5:$I$204,4,0))</f>
        <v/>
      </c>
      <c r="X85" s="11" t="str">
        <f t="shared" si="6"/>
        <v/>
      </c>
      <c r="Y85" s="11" t="str">
        <f t="shared" si="7"/>
        <v/>
      </c>
    </row>
    <row r="86" spans="2:25" ht="18" customHeight="1" thickBot="1" x14ac:dyDescent="0.3">
      <c r="B86" s="57"/>
      <c r="C86" s="8"/>
      <c r="D86" s="8"/>
      <c r="E86" s="39"/>
      <c r="F86" s="39"/>
      <c r="G86" s="39"/>
      <c r="H86" s="39"/>
      <c r="I86" s="42"/>
      <c r="J86" s="39"/>
      <c r="K86" s="91" t="str">
        <f>IF(K85="","",VLOOKUP(K85,LISTAS!$F$5:$H$204,2,0))</f>
        <v>VILLA LOBOS - SBC</v>
      </c>
      <c r="L86" s="120"/>
      <c r="M86" s="39"/>
      <c r="N86" s="39"/>
      <c r="O86" s="39"/>
      <c r="P86" s="12"/>
      <c r="S86" s="9" t="str">
        <f>IF(U86&lt;&gt;"",1+COUNTIF(S73:S85,"1")+COUNTIF(S73:S85,"2")+COUNTIF(S73:S85,"3")+COUNTIF(S73:S85,"4")+COUNTIF(S73:S85,"5")+COUNTIF(S73:S85,"6")+COUNTIF(S73:S85,"7")+COUNTIF(S73:S85,"8")+COUNTIF(S73:S85,"9")+COUNTIF(S73:S85,"10")+COUNTIF(S73:S85,"11")+COUNTIF(S73:S85,"12")+COUNTIF(S73:S85,"13"),"")</f>
        <v/>
      </c>
      <c r="T86" s="10" t="str">
        <f t="shared" si="5"/>
        <v/>
      </c>
      <c r="U86" s="14" t="str">
        <f>IF(U78&lt;&gt;"",IF(C73=U78,G75,IF(C75=U78,G75,IF(C81=U78,G83,IF(C83=U78,G83,IF(C89=U78,G91,IF(C91=U78,G91,IF(C97=U78,G99,IF(C99=U78,G99,IF(C105=U78,G107,IF(C107=U78,G107,IF(C113=U78,G115,IF(C115=U78,G115,IF(C121=U78,G123,IF(C123=U78,G123,IF(C129=U78,G131,IF(C131=U78,G131)))))))))))))))),"")</f>
        <v/>
      </c>
      <c r="V86" s="11" t="str">
        <f>IF(U86="","",VLOOKUP(U86,LISTAS!$F$5:$G$204,2,0))</f>
        <v/>
      </c>
      <c r="W86" s="11" t="str">
        <f>IF(U86="","",VLOOKUP(U86,LISTAS!$F$5:$I$204,4,0))</f>
        <v/>
      </c>
      <c r="X86" s="11" t="str">
        <f t="shared" si="6"/>
        <v/>
      </c>
      <c r="Y86" s="11" t="str">
        <f t="shared" si="7"/>
        <v/>
      </c>
    </row>
    <row r="87" spans="2:25" ht="18" customHeight="1" x14ac:dyDescent="0.25">
      <c r="B87" s="57"/>
      <c r="C87" s="8"/>
      <c r="D87" s="8"/>
      <c r="E87" s="39"/>
      <c r="F87" s="39"/>
      <c r="G87" s="39"/>
      <c r="H87" s="39"/>
      <c r="I87" s="42"/>
      <c r="J87" s="43"/>
      <c r="K87" s="90" t="str">
        <f>IF(H93&lt;&gt;"",IF(H95&lt;&gt;"",IF(H93=H95,"",IF(H93&gt;H95,G93,G95)),""),"")</f>
        <v>JULIA/STELLA/CECILIA/JULIA/ALICIA</v>
      </c>
      <c r="L87" s="119">
        <v>0</v>
      </c>
      <c r="M87" s="40">
        <f>IF(L87&lt;&gt;"",L87,"")</f>
        <v>0</v>
      </c>
      <c r="N87" s="39" t="str">
        <f>IF(L87&lt;&gt;"",IF(K87="","",K87),"")</f>
        <v>JULIA/STELLA/CECILIA/JULIA/ALICIA</v>
      </c>
      <c r="O87" s="39" t="str">
        <f>VLOOKUP(O85,M85:N87,2,0)</f>
        <v>JULIA/STELLA/CECILIA/JULIA/ALICIA</v>
      </c>
      <c r="P87" s="12"/>
      <c r="S87" s="9" t="str">
        <f>IF(U87&lt;&gt;"",1+COUNTIF(S73:S86,"1")+COUNTIF(S73:S86,"2")+COUNTIF(S73:S86,"3")+COUNTIF(S73:S86,"4")+COUNTIF(S73:S86,"5")+COUNTIF(S73:S86,"6")+COUNTIF(S73:S86,"7")+COUNTIF(S73:S86,"8")+COUNTIF(S73:S86,"9")+COUNTIF(S73:S86,"10")+COUNTIF(S73:S86,"11")+COUNTIF(S73:S86,"12")+COUNTIF(S73:S86,"13")+COUNTIF(S73:S86,"14"),"")</f>
        <v/>
      </c>
      <c r="T87" s="10" t="str">
        <f t="shared" si="5"/>
        <v/>
      </c>
      <c r="U87" s="14" t="str">
        <f>IF(U79&lt;&gt;"",IF(C73=U79,G75,IF(C75=U79,G75,IF(C81=U79,G83,IF(C83=U79,G83,IF(C89=U79,G91,IF(C91=U79,G91,IF(C97=U79,G99,IF(C99=U79,G99,IF(C105=U79,G107,IF(C107=U79,G107,IF(C113=U79,G115,IF(C115=U79,G115,IF(C121=U79,G123,IF(C123=U79,G123,IF(C129=U79,G131,IF(C131=U79,G131)))))))))))))))),"")</f>
        <v/>
      </c>
      <c r="V87" s="11" t="str">
        <f>IF(U87="","",VLOOKUP(U87,LISTAS!$F$5:$G$204,2,0))</f>
        <v/>
      </c>
      <c r="W87" s="11" t="str">
        <f>IF(U87="","",VLOOKUP(U87,LISTAS!$F$5:$I$204,4,0))</f>
        <v/>
      </c>
      <c r="X87" s="11" t="str">
        <f t="shared" si="6"/>
        <v/>
      </c>
      <c r="Y87" s="11" t="str">
        <f t="shared" si="7"/>
        <v/>
      </c>
    </row>
    <row r="88" spans="2:25" ht="18" customHeight="1" thickBot="1" x14ac:dyDescent="0.3">
      <c r="B88" s="57"/>
      <c r="C88" s="8"/>
      <c r="D88" s="8"/>
      <c r="E88" s="39"/>
      <c r="F88" s="39"/>
      <c r="G88" s="39"/>
      <c r="H88" s="39"/>
      <c r="I88" s="42"/>
      <c r="J88" s="39"/>
      <c r="K88" s="91" t="str">
        <f>IF(K87="","",VLOOKUP(K87,LISTAS!$F$5:$H$204,2,0))</f>
        <v>LICEU JARDIM</v>
      </c>
      <c r="L88" s="120"/>
      <c r="M88" s="42"/>
      <c r="N88" s="39"/>
      <c r="O88" s="39"/>
      <c r="P88" s="12"/>
      <c r="S88" s="9" t="str">
        <f>IF(U88&lt;&gt;"",1+COUNTIF(S73:S87,"1")+COUNTIF(S73:S87,"2")+COUNTIF(S73:S87,"3")+COUNTIF(S73:S87,"4")+COUNTIF(S73:S87,"5")+COUNTIF(S73:S87,"6")+COUNTIF(S73:S87,"7")+COUNTIF(S73:S87,"8")+COUNTIF(S73:S87,"9")+COUNTIF(S73:S87,"10")+COUNTIF(S73:S87,"11")+COUNTIF(S73:S87,"12")+COUNTIF(S73:S87,"13")+COUNTIF(S73:S87,"14")+COUNTIF(S73:S87,"15"),"")</f>
        <v/>
      </c>
      <c r="T88" s="10" t="str">
        <f t="shared" si="5"/>
        <v/>
      </c>
      <c r="U88" s="14" t="str">
        <f>IF(U80&lt;&gt;"",IF(C73=U80,G75,IF(C75=U80,G75,IF(C81=U80,G83,IF(C83=U80,G83,IF(C89=U80,G91,IF(C91=U80,G91,IF(C97=U80,G99,IF(C99=U80,G99,IF(C105=U80,G107,IF(C107=U80,G107,IF(C113=U80,G115,IF(C115=U80,G115,IF(C121=U80,G123,IF(C123=U80,G123,IF(C129=U80,G131,IF(C131=U80,G131)))))))))))))))),"")</f>
        <v/>
      </c>
      <c r="V88" s="11" t="str">
        <f>IF(U88="","",VLOOKUP(U88,LISTAS!$F$5:$G$204,2,0))</f>
        <v/>
      </c>
      <c r="W88" s="11" t="str">
        <f>IF(U88="","",VLOOKUP(U88,LISTAS!$F$5:$I$204,4,0))</f>
        <v/>
      </c>
      <c r="X88" s="11" t="str">
        <f t="shared" si="6"/>
        <v/>
      </c>
      <c r="Y88" s="11" t="str">
        <f t="shared" si="7"/>
        <v/>
      </c>
    </row>
    <row r="89" spans="2:25" ht="18" customHeight="1" x14ac:dyDescent="0.25">
      <c r="B89" s="121">
        <v>6</v>
      </c>
      <c r="C89" s="90" t="s">
        <v>150</v>
      </c>
      <c r="D89" s="119">
        <v>1</v>
      </c>
      <c r="E89" s="39">
        <f>IF(D89&lt;&gt;"",D89,"")</f>
        <v>1</v>
      </c>
      <c r="F89" s="39" t="str">
        <f>IF(D89&lt;&gt;"",IF(C89="","",C89),"")</f>
        <v>ISABELA/DANIELA/SARAH/HELOISA</v>
      </c>
      <c r="G89" s="39">
        <f>IF(E89&lt;&gt;"",IF(E91&lt;&gt;"",SMALL(E89:F91,1),""),"")</f>
        <v>0</v>
      </c>
      <c r="H89" s="39"/>
      <c r="I89" s="42"/>
      <c r="J89" s="39"/>
      <c r="K89" s="8"/>
      <c r="L89" s="8"/>
      <c r="M89" s="42"/>
      <c r="N89" s="39"/>
      <c r="O89" s="39"/>
      <c r="P89" s="12"/>
      <c r="S89" s="9"/>
      <c r="T89" s="10"/>
      <c r="U89" s="11"/>
      <c r="V89" s="11" t="str">
        <f>IF(U89="","",VLOOKUP(U89,LISTAS!$F$5:$G$204,2,0))</f>
        <v/>
      </c>
      <c r="W89" s="11" t="str">
        <f>IF(U89="","",VLOOKUP(U89,LISTAS!$F$5:$I$204,4,0))</f>
        <v/>
      </c>
      <c r="X89" s="11"/>
      <c r="Y89" s="11"/>
    </row>
    <row r="90" spans="2:25" ht="18" customHeight="1" thickBot="1" x14ac:dyDescent="0.3">
      <c r="B90" s="121"/>
      <c r="C90" s="91" t="str">
        <f>IF(C89="","",VLOOKUP(C89,LISTAS!$F$5:$H$204,2,0))</f>
        <v>CCDA - DIAD</v>
      </c>
      <c r="D90" s="120"/>
      <c r="E90" s="39"/>
      <c r="F90" s="39"/>
      <c r="G90" s="39"/>
      <c r="H90" s="39"/>
      <c r="I90" s="42"/>
      <c r="J90" s="39"/>
      <c r="K90" s="8"/>
      <c r="L90" s="8"/>
      <c r="M90" s="42"/>
      <c r="N90" s="39"/>
      <c r="O90" s="39"/>
      <c r="P90" s="12"/>
      <c r="S90" s="9"/>
      <c r="T90" s="10"/>
      <c r="U90" s="11"/>
      <c r="V90" s="11" t="str">
        <f>IF(U90="","",VLOOKUP(U90,LISTAS!$F$5:$G$204,2,0))</f>
        <v/>
      </c>
      <c r="W90" s="11" t="str">
        <f>IF(U90="","",VLOOKUP(U90,LISTAS!$F$5:$I$204,4,0))</f>
        <v/>
      </c>
      <c r="X90" s="11"/>
      <c r="Y90" s="11"/>
    </row>
    <row r="91" spans="2:25" ht="18" customHeight="1" x14ac:dyDescent="0.25">
      <c r="B91" s="118">
        <v>11</v>
      </c>
      <c r="C91" s="90"/>
      <c r="D91" s="119">
        <v>0</v>
      </c>
      <c r="E91" s="40">
        <f>IF(D91&lt;&gt;"",D91,"")</f>
        <v>0</v>
      </c>
      <c r="F91" s="39" t="str">
        <f>IF(D91&lt;&gt;"",IF(C91="","",C91),"")</f>
        <v/>
      </c>
      <c r="G91" s="39" t="str">
        <f>VLOOKUP(G89,E89:F91,2,0)</f>
        <v/>
      </c>
      <c r="H91" s="39"/>
      <c r="I91" s="42"/>
      <c r="J91" s="39"/>
      <c r="K91" s="8"/>
      <c r="L91" s="8"/>
      <c r="M91" s="80"/>
      <c r="N91" s="8"/>
      <c r="O91" s="8"/>
      <c r="P91" s="12"/>
      <c r="S91" s="9"/>
      <c r="T91" s="10"/>
      <c r="U91" s="11"/>
      <c r="V91" s="11" t="str">
        <f>IF(U91="","",VLOOKUP(U91,LISTAS!$F$5:$G$204,2,0))</f>
        <v/>
      </c>
      <c r="W91" s="11" t="str">
        <f>IF(U91="","",VLOOKUP(U91,LISTAS!$F$5:$I$204,4,0))</f>
        <v/>
      </c>
      <c r="X91" s="11"/>
      <c r="Y91" s="11"/>
    </row>
    <row r="92" spans="2:25" ht="17.25" thickBot="1" x14ac:dyDescent="0.3">
      <c r="B92" s="118"/>
      <c r="C92" s="91" t="str">
        <f>IF(C91="","",VLOOKUP(C91,LISTAS!$F$5:$H$204,2,0))</f>
        <v/>
      </c>
      <c r="D92" s="120"/>
      <c r="E92" s="42"/>
      <c r="F92" s="39"/>
      <c r="G92" s="39"/>
      <c r="H92" s="39"/>
      <c r="I92" s="42"/>
      <c r="J92" s="39"/>
      <c r="K92" s="8"/>
      <c r="L92" s="8"/>
      <c r="M92" s="80"/>
      <c r="N92" s="8"/>
      <c r="O92" s="8"/>
      <c r="P92" s="12"/>
      <c r="S92" s="9"/>
      <c r="T92" s="10"/>
      <c r="U92" s="11"/>
      <c r="V92" s="11" t="str">
        <f>IF(U92="","",VLOOKUP(U92,LISTAS!$F$5:$G$204,2,0))</f>
        <v/>
      </c>
      <c r="W92" s="11" t="str">
        <f>IF(U92="","",VLOOKUP(U92,LISTAS!$F$5:$I$204,4,0))</f>
        <v/>
      </c>
      <c r="X92" s="11"/>
      <c r="Y92" s="11"/>
    </row>
    <row r="93" spans="2:25" x14ac:dyDescent="0.25">
      <c r="B93" s="57"/>
      <c r="C93" s="8"/>
      <c r="D93" s="8"/>
      <c r="E93" s="39"/>
      <c r="F93" s="81"/>
      <c r="G93" s="90" t="str">
        <f>IF(D89&lt;&gt;"",IF(D91&lt;&gt;"",IF(D89=D91,"",IF(D89&gt;D91,C89,C91)),""),"")</f>
        <v>ISABELA/DANIELA/SARAH/HELOISA</v>
      </c>
      <c r="H93" s="119">
        <v>0</v>
      </c>
      <c r="I93" s="87">
        <f>IF(H93&lt;&gt;"",H93,"")</f>
        <v>0</v>
      </c>
      <c r="J93" s="39" t="str">
        <f>IF(H93&lt;&gt;"",IF(G93="","",G93),"")</f>
        <v>ISABELA/DANIELA/SARAH/HELOISA</v>
      </c>
      <c r="K93" s="39">
        <f>IF(I93&lt;&gt;"",IF(I95&lt;&gt;"",SMALL(I93:J95,1),""),"")</f>
        <v>0</v>
      </c>
      <c r="L93" s="8"/>
      <c r="M93" s="80"/>
      <c r="N93" s="8"/>
      <c r="O93" s="8"/>
      <c r="P93" s="12"/>
      <c r="S93" s="9"/>
      <c r="T93" s="10"/>
      <c r="U93" s="11"/>
      <c r="V93" s="11" t="str">
        <f>IF(U93="","",VLOOKUP(U93,LISTAS!$F$5:$G$204,2,0))</f>
        <v/>
      </c>
      <c r="W93" s="11" t="str">
        <f>IF(U93="","",VLOOKUP(U93,LISTAS!$F$5:$I$204,4,0))</f>
        <v/>
      </c>
      <c r="X93" s="11"/>
      <c r="Y93" s="11"/>
    </row>
    <row r="94" spans="2:25" ht="17.25" thickBot="1" x14ac:dyDescent="0.3">
      <c r="B94" s="57"/>
      <c r="C94" s="8"/>
      <c r="D94" s="8"/>
      <c r="E94" s="39"/>
      <c r="F94" s="81"/>
      <c r="G94" s="91" t="str">
        <f>IF(G93="","",VLOOKUP(G93,LISTAS!$F$5:$H$204,2,0))</f>
        <v>CCDA - DIAD</v>
      </c>
      <c r="H94" s="120"/>
      <c r="I94" s="44" t="str">
        <f>IF(H94&lt;&gt;"",H94,"")</f>
        <v/>
      </c>
      <c r="J94" s="39"/>
      <c r="K94" s="39"/>
      <c r="L94" s="8"/>
      <c r="M94" s="80"/>
      <c r="N94" s="8"/>
      <c r="O94" s="8"/>
      <c r="P94" s="12"/>
      <c r="S94" s="9"/>
      <c r="T94" s="10"/>
      <c r="U94" s="11"/>
      <c r="V94" s="11" t="str">
        <f>IF(U94="","",VLOOKUP(U94,LISTAS!$F$5:$G$204,2,0))</f>
        <v/>
      </c>
      <c r="W94" s="11" t="str">
        <f>IF(U94="","",VLOOKUP(U94,LISTAS!$F$5:$I$204,4,0))</f>
        <v/>
      </c>
      <c r="X94" s="11"/>
      <c r="Y94" s="11"/>
    </row>
    <row r="95" spans="2:25" x14ac:dyDescent="0.25">
      <c r="B95" s="57"/>
      <c r="C95" s="8"/>
      <c r="D95" s="8"/>
      <c r="E95" s="42"/>
      <c r="F95" s="82"/>
      <c r="G95" s="90" t="str">
        <f>IF(D97&lt;&gt;"",IF(D99&lt;&gt;"",IF(D97=D99,"",IF(D97&gt;D99,C97,C99)),""),"")</f>
        <v>JULIA/STELLA/CECILIA/JULIA/ALICIA</v>
      </c>
      <c r="H95" s="119">
        <v>1</v>
      </c>
      <c r="I95" s="45">
        <f>IF(H95&lt;&gt;"",H95,"")</f>
        <v>1</v>
      </c>
      <c r="J95" s="39" t="str">
        <f>IF(H95&lt;&gt;"",IF(G95="","",G95),"")</f>
        <v>JULIA/STELLA/CECILIA/JULIA/ALICIA</v>
      </c>
      <c r="K95" s="39" t="str">
        <f>VLOOKUP(K93,I93:J95,2,0)</f>
        <v>ISABELA/DANIELA/SARAH/HELOISA</v>
      </c>
      <c r="L95" s="8"/>
      <c r="M95" s="80"/>
      <c r="N95" s="8"/>
      <c r="O95" s="8"/>
      <c r="P95" s="12"/>
      <c r="S95" s="9"/>
      <c r="T95" s="10"/>
      <c r="U95" s="11"/>
      <c r="V95" s="11" t="str">
        <f>IF(U95="","",VLOOKUP(U95,LISTAS!$F$5:$G$204,2,0))</f>
        <v/>
      </c>
      <c r="W95" s="11" t="str">
        <f>IF(U95="","",VLOOKUP(U95,LISTAS!$F$5:$I$204,4,0))</f>
        <v/>
      </c>
      <c r="X95" s="11"/>
      <c r="Y95" s="11"/>
    </row>
    <row r="96" spans="2:25" ht="17.25" thickBot="1" x14ac:dyDescent="0.3">
      <c r="B96" s="57"/>
      <c r="C96" s="8"/>
      <c r="D96" s="8"/>
      <c r="E96" s="42"/>
      <c r="F96" s="8"/>
      <c r="G96" s="91" t="str">
        <f>IF(G95="","",VLOOKUP(G95,LISTAS!$F$5:$H$204,2,0))</f>
        <v>LICEU JARDIM</v>
      </c>
      <c r="H96" s="120"/>
      <c r="I96" s="39"/>
      <c r="J96" s="39"/>
      <c r="K96" s="39"/>
      <c r="L96" s="8"/>
      <c r="M96" s="80"/>
      <c r="N96" s="8"/>
      <c r="O96" s="8"/>
      <c r="P96" s="12"/>
      <c r="S96" s="9"/>
      <c r="T96" s="10"/>
      <c r="U96" s="11"/>
      <c r="V96" s="11" t="str">
        <f>IF(U96="","",VLOOKUP(U96,LISTAS!$F$5:$G$204,2,0))</f>
        <v/>
      </c>
      <c r="W96" s="11" t="str">
        <f>IF(U96="","",VLOOKUP(U96,LISTAS!$F$5:$I$204,4,0))</f>
        <v/>
      </c>
      <c r="X96" s="11"/>
      <c r="Y96" s="11"/>
    </row>
    <row r="97" spans="2:25" x14ac:dyDescent="0.25">
      <c r="B97" s="121">
        <v>4</v>
      </c>
      <c r="C97" s="90"/>
      <c r="D97" s="119">
        <v>0</v>
      </c>
      <c r="E97" s="87">
        <f>IF(D97&lt;&gt;"",D97,"")</f>
        <v>0</v>
      </c>
      <c r="F97" s="39" t="str">
        <f>IF(D97&lt;&gt;"",IF(C97="","",C97),"")</f>
        <v/>
      </c>
      <c r="G97" s="39">
        <f>IF(E97&lt;&gt;"",IF(E99&lt;&gt;"",SMALL(E97:F99,1),""),"")</f>
        <v>0</v>
      </c>
      <c r="H97" s="39"/>
      <c r="I97" s="39"/>
      <c r="J97" s="39"/>
      <c r="K97" s="39"/>
      <c r="L97" s="39"/>
      <c r="M97" s="42"/>
      <c r="N97" s="39"/>
      <c r="O97" s="8"/>
      <c r="P97" s="12"/>
      <c r="S97" s="9"/>
      <c r="T97" s="10"/>
      <c r="U97" s="11"/>
      <c r="V97" s="11" t="str">
        <f>IF(U97="","",VLOOKUP(U97,LISTAS!$F$5:$G$204,2,0))</f>
        <v/>
      </c>
      <c r="W97" s="11" t="str">
        <f>IF(U97="","",VLOOKUP(U97,LISTAS!$F$5:$I$204,4,0))</f>
        <v/>
      </c>
      <c r="X97" s="11"/>
      <c r="Y97" s="11"/>
    </row>
    <row r="98" spans="2:25" ht="17.25" thickBot="1" x14ac:dyDescent="0.3">
      <c r="B98" s="121"/>
      <c r="C98" s="91" t="str">
        <f>IF(C97="","",VLOOKUP(C97,LISTAS!$F$5:$H$204,2,0))</f>
        <v/>
      </c>
      <c r="D98" s="120"/>
      <c r="E98" s="44" t="str">
        <f>IF(D98&lt;&gt;"",D98,"")</f>
        <v/>
      </c>
      <c r="F98" s="39"/>
      <c r="G98" s="39"/>
      <c r="H98" s="39"/>
      <c r="I98" s="39"/>
      <c r="J98" s="39"/>
      <c r="K98" s="39"/>
      <c r="L98" s="39"/>
      <c r="M98" s="42"/>
      <c r="N98" s="39"/>
      <c r="O98" s="8"/>
      <c r="P98" s="12"/>
      <c r="S98" s="9"/>
      <c r="T98" s="10"/>
      <c r="U98" s="11"/>
      <c r="V98" s="11" t="str">
        <f>IF(U98="","",VLOOKUP(U98,LISTAS!$F$5:$G$204,2,0))</f>
        <v/>
      </c>
      <c r="W98" s="11" t="str">
        <f>IF(U98="","",VLOOKUP(U98,LISTAS!$F$5:$I$204,4,0))</f>
        <v/>
      </c>
      <c r="X98" s="11"/>
      <c r="Y98" s="11"/>
    </row>
    <row r="99" spans="2:25" x14ac:dyDescent="0.25">
      <c r="B99" s="118">
        <v>13</v>
      </c>
      <c r="C99" s="90" t="s">
        <v>41</v>
      </c>
      <c r="D99" s="119">
        <v>1</v>
      </c>
      <c r="E99" s="45">
        <f>IF(D99&lt;&gt;"",D99,"")</f>
        <v>1</v>
      </c>
      <c r="F99" s="39" t="str">
        <f>IF(D99&lt;&gt;"",IF(C99="","",C99),"")</f>
        <v>JULIA/STELLA/CECILIA/JULIA/ALICIA</v>
      </c>
      <c r="G99" s="39" t="str">
        <f>VLOOKUP(G97,E97:F99,2,0)</f>
        <v/>
      </c>
      <c r="H99" s="39"/>
      <c r="I99" s="39"/>
      <c r="J99" s="39"/>
      <c r="K99" s="39"/>
      <c r="L99" s="39"/>
      <c r="M99" s="42"/>
      <c r="N99" s="39"/>
      <c r="O99" s="8"/>
      <c r="P99" s="12"/>
      <c r="S99" s="9"/>
      <c r="T99" s="10"/>
      <c r="U99" s="11"/>
      <c r="V99" s="11" t="str">
        <f>IF(U99="","",VLOOKUP(U99,LISTAS!$F$5:$G$204,2,0))</f>
        <v/>
      </c>
      <c r="W99" s="11" t="str">
        <f>IF(U99="","",VLOOKUP(U99,LISTAS!$F$5:$I$204,4,0))</f>
        <v/>
      </c>
      <c r="X99" s="11"/>
      <c r="Y99" s="11"/>
    </row>
    <row r="100" spans="2:25" ht="17.25" thickBot="1" x14ac:dyDescent="0.3">
      <c r="B100" s="118"/>
      <c r="C100" s="91" t="str">
        <f>IF(C99="","",VLOOKUP(C99,LISTAS!$F$5:$H$204,2,0))</f>
        <v>LICEU JARDIM</v>
      </c>
      <c r="D100" s="120"/>
      <c r="E100" s="39"/>
      <c r="F100" s="39"/>
      <c r="G100" s="39"/>
      <c r="H100" s="39"/>
      <c r="I100" s="39"/>
      <c r="J100" s="39"/>
      <c r="K100" s="39"/>
      <c r="L100" s="39"/>
      <c r="M100" s="42"/>
      <c r="N100" s="39"/>
      <c r="O100" s="8"/>
      <c r="P100" s="8"/>
      <c r="S100" s="9"/>
      <c r="T100" s="10"/>
      <c r="U100" s="11"/>
      <c r="V100" s="11" t="str">
        <f>IF(U100="","",VLOOKUP(U100,LISTAS!$F$5:$G$204,2,0))</f>
        <v/>
      </c>
      <c r="W100" s="11" t="str">
        <f>IF(U100="","",VLOOKUP(U100,LISTAS!$F$5:$I$204,4,0))</f>
        <v/>
      </c>
      <c r="X100" s="11"/>
      <c r="Y100" s="11"/>
    </row>
    <row r="101" spans="2:25" x14ac:dyDescent="0.25">
      <c r="B101" s="57"/>
      <c r="C101" s="8"/>
      <c r="D101" s="8"/>
      <c r="E101" s="39"/>
      <c r="F101" s="39"/>
      <c r="G101" s="39"/>
      <c r="H101" s="39"/>
      <c r="I101" s="39"/>
      <c r="J101" s="39"/>
      <c r="K101" s="39"/>
      <c r="L101" s="39"/>
      <c r="M101" s="42"/>
      <c r="N101" s="39"/>
      <c r="O101" s="90" t="str">
        <f>IF(L85&lt;&gt;"",IF(L87&lt;&gt;"",IF(L85=L87,"",IF(L85&gt;L87,K85,K87)),""),"")</f>
        <v>MARINA/JULIA/LARISSA/SOPHIA/HELENA</v>
      </c>
      <c r="P101" s="119">
        <v>1</v>
      </c>
      <c r="S101" s="9"/>
      <c r="T101" s="10"/>
      <c r="U101" s="11"/>
      <c r="V101" s="11" t="str">
        <f>IF(U101="","",VLOOKUP(U101,LISTAS!$F$5:$G$204,2,0))</f>
        <v/>
      </c>
      <c r="W101" s="11" t="str">
        <f>IF(U101="","",VLOOKUP(U101,LISTAS!$F$5:$I$204,4,0))</f>
        <v/>
      </c>
      <c r="X101" s="11"/>
      <c r="Y101" s="11"/>
    </row>
    <row r="102" spans="2:25" ht="17.25" thickBot="1" x14ac:dyDescent="0.3">
      <c r="B102" s="57"/>
      <c r="C102" s="8"/>
      <c r="D102" s="8"/>
      <c r="E102" s="39"/>
      <c r="F102" s="39"/>
      <c r="G102" s="39"/>
      <c r="H102" s="39"/>
      <c r="I102" s="39"/>
      <c r="J102" s="39"/>
      <c r="K102" s="39"/>
      <c r="L102" s="39"/>
      <c r="M102" s="42"/>
      <c r="N102" s="39"/>
      <c r="O102" s="91" t="str">
        <f>IF(O101="","",VLOOKUP(O101,LISTAS!$F$5:$H$204,2,0))</f>
        <v>VILLA LOBOS - SBC</v>
      </c>
      <c r="P102" s="120"/>
      <c r="S102" s="9"/>
      <c r="T102" s="10"/>
      <c r="U102" s="11"/>
      <c r="V102" s="11" t="str">
        <f>IF(U102="","",VLOOKUP(U102,LISTAS!$F$5:$G$204,2,0))</f>
        <v/>
      </c>
      <c r="W102" s="11" t="str">
        <f>IF(U102="","",VLOOKUP(U102,LISTAS!$F$5:$I$204,4,0))</f>
        <v/>
      </c>
      <c r="X102" s="11"/>
      <c r="Y102" s="11"/>
    </row>
    <row r="103" spans="2:25" x14ac:dyDescent="0.25">
      <c r="B103" s="57"/>
      <c r="C103" s="8"/>
      <c r="D103" s="8"/>
      <c r="E103" s="39"/>
      <c r="F103" s="39"/>
      <c r="G103" s="39"/>
      <c r="H103" s="39"/>
      <c r="I103" s="39"/>
      <c r="J103" s="39"/>
      <c r="K103" s="39"/>
      <c r="L103" s="39"/>
      <c r="M103" s="42"/>
      <c r="N103" s="43"/>
      <c r="O103" s="90" t="str">
        <f>IF(L117&lt;&gt;"",IF(L119&lt;&gt;"",IF(L117=L119,"",IF(L117&gt;L119,K117,K119)),""),"")</f>
        <v>ALICE/CAMILA/ISABELA/LORENA</v>
      </c>
      <c r="P103" s="119">
        <v>0</v>
      </c>
      <c r="S103" s="9"/>
      <c r="T103" s="10"/>
      <c r="U103" s="11"/>
      <c r="V103" s="11" t="str">
        <f>IF(U103="","",VLOOKUP(U103,LISTAS!$F$5:$G$204,2,0))</f>
        <v/>
      </c>
      <c r="W103" s="11" t="str">
        <f>IF(U103="","",VLOOKUP(U103,LISTAS!$F$5:$I$204,4,0))</f>
        <v/>
      </c>
      <c r="X103" s="11"/>
      <c r="Y103" s="11"/>
    </row>
    <row r="104" spans="2:25" ht="17.25" thickBot="1" x14ac:dyDescent="0.3">
      <c r="B104" s="57"/>
      <c r="C104" s="8"/>
      <c r="D104" s="8"/>
      <c r="E104" s="39"/>
      <c r="F104" s="39"/>
      <c r="G104" s="39"/>
      <c r="H104" s="39"/>
      <c r="I104" s="39"/>
      <c r="J104" s="39"/>
      <c r="K104" s="39"/>
      <c r="L104" s="39"/>
      <c r="M104" s="42"/>
      <c r="N104" s="39"/>
      <c r="O104" s="91" t="str">
        <f>IF(O103="","",VLOOKUP(O103,LISTAS!$F$5:$H$204,2,0))</f>
        <v>ARBOS - S.A</v>
      </c>
      <c r="P104" s="120"/>
      <c r="S104" s="9"/>
      <c r="T104" s="10"/>
      <c r="U104" s="11"/>
      <c r="V104" s="11" t="str">
        <f>IF(U104="","",VLOOKUP(U104,LISTAS!$F$5:$G$204,2,0))</f>
        <v/>
      </c>
      <c r="W104" s="11" t="str">
        <f>IF(U104="","",VLOOKUP(U104,LISTAS!$F$5:$I$204,4,0))</f>
        <v/>
      </c>
      <c r="X104" s="11"/>
      <c r="Y104" s="11"/>
    </row>
    <row r="105" spans="2:25" x14ac:dyDescent="0.25">
      <c r="B105" s="121">
        <v>3</v>
      </c>
      <c r="C105" s="90" t="s">
        <v>43</v>
      </c>
      <c r="D105" s="119">
        <v>1</v>
      </c>
      <c r="E105" s="39">
        <f>IF(D105&lt;&gt;"",D105,"")</f>
        <v>1</v>
      </c>
      <c r="F105" s="39" t="str">
        <f>IF(D105&lt;&gt;"",IF(C105="","",C105),"")</f>
        <v>ALICE/ISABELA/ALICE/GABRIELA/MANUELA</v>
      </c>
      <c r="G105" s="39">
        <f>IF(E105&lt;&gt;"",IF(E107&lt;&gt;"",SMALL(E105:F107,1),""),"")</f>
        <v>0</v>
      </c>
      <c r="H105" s="39"/>
      <c r="I105" s="39"/>
      <c r="J105" s="39"/>
      <c r="K105" s="39"/>
      <c r="L105" s="39"/>
      <c r="M105" s="42"/>
      <c r="N105" s="39"/>
      <c r="O105" s="8"/>
      <c r="P105" s="12"/>
      <c r="S105" s="9"/>
      <c r="T105" s="10"/>
      <c r="U105" s="11"/>
      <c r="V105" s="11" t="str">
        <f>IF(U105="","",VLOOKUP(U105,LISTAS!$F$5:$G$204,2,0))</f>
        <v/>
      </c>
      <c r="W105" s="11" t="str">
        <f>IF(U105="","",VLOOKUP(U105,LISTAS!$F$5:$I$204,4,0))</f>
        <v/>
      </c>
      <c r="X105" s="11"/>
      <c r="Y105" s="11"/>
    </row>
    <row r="106" spans="2:25" ht="17.25" thickBot="1" x14ac:dyDescent="0.3">
      <c r="B106" s="121"/>
      <c r="C106" s="91" t="str">
        <f>IF(C105="","",VLOOKUP(C105,LISTAS!$F$5:$H$204,2,0))</f>
        <v>LICEU JARDIM</v>
      </c>
      <c r="D106" s="120"/>
      <c r="E106" s="39"/>
      <c r="F106" s="39"/>
      <c r="G106" s="39"/>
      <c r="H106" s="39"/>
      <c r="I106" s="39"/>
      <c r="J106" s="39"/>
      <c r="K106" s="39"/>
      <c r="L106" s="39"/>
      <c r="M106" s="42"/>
      <c r="N106" s="39"/>
      <c r="O106" s="8"/>
      <c r="P106" s="12"/>
      <c r="S106" s="9"/>
      <c r="T106" s="10"/>
      <c r="U106" s="11"/>
      <c r="V106" s="11" t="str">
        <f>IF(U106="","",VLOOKUP(U106,LISTAS!$F$5:$G$204,2,0))</f>
        <v/>
      </c>
      <c r="W106" s="11" t="str">
        <f>IF(U106="","",VLOOKUP(U106,LISTAS!$F$5:$I$204,4,0))</f>
        <v/>
      </c>
      <c r="X106" s="11"/>
      <c r="Y106" s="11"/>
    </row>
    <row r="107" spans="2:25" x14ac:dyDescent="0.25">
      <c r="B107" s="118">
        <v>14</v>
      </c>
      <c r="C107" s="90"/>
      <c r="D107" s="119">
        <v>0</v>
      </c>
      <c r="E107" s="40">
        <f>IF(D107&lt;&gt;"",D107,"")</f>
        <v>0</v>
      </c>
      <c r="F107" s="39" t="str">
        <f>IF(D107&lt;&gt;"",IF(C107="","",C107),"")</f>
        <v/>
      </c>
      <c r="G107" s="39" t="str">
        <f>VLOOKUP(G105,E105:F107,2,0)</f>
        <v/>
      </c>
      <c r="H107" s="39"/>
      <c r="I107" s="39"/>
      <c r="J107" s="39"/>
      <c r="K107" s="39"/>
      <c r="L107" s="39"/>
      <c r="M107" s="42"/>
      <c r="N107" s="39"/>
      <c r="O107" s="8"/>
      <c r="P107" s="12"/>
      <c r="S107" s="9"/>
      <c r="T107" s="10"/>
      <c r="U107" s="11"/>
      <c r="V107" s="11" t="str">
        <f>IF(U107="","",VLOOKUP(U107,LISTAS!$F$5:$G$204,2,0))</f>
        <v/>
      </c>
      <c r="W107" s="11" t="str">
        <f>IF(U107="","",VLOOKUP(U107,LISTAS!$F$5:$I$204,4,0))</f>
        <v/>
      </c>
      <c r="X107" s="11"/>
      <c r="Y107" s="11"/>
    </row>
    <row r="108" spans="2:25" ht="17.25" thickBot="1" x14ac:dyDescent="0.3">
      <c r="B108" s="118"/>
      <c r="C108" s="91" t="str">
        <f>IF(C107="","",VLOOKUP(C107,LISTAS!$F$5:$H$204,2,0))</f>
        <v/>
      </c>
      <c r="D108" s="120"/>
      <c r="E108" s="42"/>
      <c r="F108" s="39"/>
      <c r="G108" s="39"/>
      <c r="H108" s="39"/>
      <c r="I108" s="39"/>
      <c r="J108" s="39"/>
      <c r="K108" s="39"/>
      <c r="L108" s="39"/>
      <c r="M108" s="42"/>
      <c r="N108" s="39"/>
      <c r="O108" s="8"/>
      <c r="P108" s="12"/>
      <c r="S108" s="9"/>
      <c r="T108" s="10"/>
      <c r="U108" s="11"/>
      <c r="V108" s="11" t="str">
        <f>IF(U108="","",VLOOKUP(U108,LISTAS!$F$5:$G$204,2,0))</f>
        <v/>
      </c>
      <c r="W108" s="11" t="str">
        <f>IF(U108="","",VLOOKUP(U108,LISTAS!$F$5:$I$204,4,0))</f>
        <v/>
      </c>
      <c r="X108" s="11"/>
      <c r="Y108" s="11"/>
    </row>
    <row r="109" spans="2:25" x14ac:dyDescent="0.25">
      <c r="B109" s="57"/>
      <c r="C109" s="8"/>
      <c r="D109" s="8"/>
      <c r="E109" s="39"/>
      <c r="F109" s="81"/>
      <c r="G109" s="90" t="str">
        <f>IF(D105&lt;&gt;"",IF(D107&lt;&gt;"",IF(D105=D107,"",IF(D105&gt;D107,C105,C107)),""),"")</f>
        <v>ALICE/ISABELA/ALICE/GABRIELA/MANUELA</v>
      </c>
      <c r="H109" s="119">
        <v>1</v>
      </c>
      <c r="I109" s="39">
        <f>IF(H109&lt;&gt;"",H109,"")</f>
        <v>1</v>
      </c>
      <c r="J109" s="39" t="str">
        <f>IF(H109&lt;&gt;"",IF(G109="","",G109),"")</f>
        <v>ALICE/ISABELA/ALICE/GABRIELA/MANUELA</v>
      </c>
      <c r="K109" s="39">
        <f>IF(I109&lt;&gt;"",IF(I111&lt;&gt;"",SMALL(I109:J111,1),""),"")</f>
        <v>0</v>
      </c>
      <c r="L109" s="8"/>
      <c r="M109" s="80"/>
      <c r="N109" s="8"/>
      <c r="O109" s="8"/>
      <c r="P109" s="12"/>
      <c r="S109" s="9"/>
      <c r="T109" s="10"/>
      <c r="U109" s="11"/>
      <c r="V109" s="11" t="str">
        <f>IF(U109="","",VLOOKUP(U109,LISTAS!$F$5:$G$204,2,0))</f>
        <v/>
      </c>
      <c r="W109" s="11" t="str">
        <f>IF(U109="","",VLOOKUP(U109,LISTAS!$F$5:$I$204,4,0))</f>
        <v/>
      </c>
      <c r="X109" s="11"/>
      <c r="Y109" s="11"/>
    </row>
    <row r="110" spans="2:25" ht="17.25" thickBot="1" x14ac:dyDescent="0.3">
      <c r="B110" s="57"/>
      <c r="C110" s="8"/>
      <c r="D110" s="8"/>
      <c r="E110" s="39"/>
      <c r="F110" s="81"/>
      <c r="G110" s="91" t="str">
        <f>IF(G109="","",VLOOKUP(G109,LISTAS!$F$5:$H$204,2,0))</f>
        <v>LICEU JARDIM</v>
      </c>
      <c r="H110" s="120"/>
      <c r="I110" s="39"/>
      <c r="J110" s="39"/>
      <c r="K110" s="39"/>
      <c r="L110" s="8"/>
      <c r="M110" s="80"/>
      <c r="N110" s="8"/>
      <c r="O110" s="8"/>
      <c r="P110" s="12"/>
      <c r="S110" s="9"/>
      <c r="T110" s="10"/>
      <c r="U110" s="11"/>
      <c r="V110" s="11" t="str">
        <f>IF(U110="","",VLOOKUP(U110,LISTAS!$F$5:$G$204,2,0))</f>
        <v/>
      </c>
      <c r="W110" s="11" t="str">
        <f>IF(U110="","",VLOOKUP(U110,LISTAS!$F$5:$I$204,4,0))</f>
        <v/>
      </c>
      <c r="X110" s="11"/>
      <c r="Y110" s="11"/>
    </row>
    <row r="111" spans="2:25" x14ac:dyDescent="0.25">
      <c r="B111" s="57"/>
      <c r="C111" s="8"/>
      <c r="D111" s="8"/>
      <c r="E111" s="42"/>
      <c r="F111" s="82"/>
      <c r="G111" s="90" t="str">
        <f>IF(D113&lt;&gt;"",IF(D115&lt;&gt;"",IF(D113=D115,"",IF(D113&gt;D115,C113,C115)),""),"")</f>
        <v>ANNA/JOANA/AISHA/EDUARDA</v>
      </c>
      <c r="H111" s="119">
        <v>0</v>
      </c>
      <c r="I111" s="40">
        <f>IF(H111&lt;&gt;"",H111,"")</f>
        <v>0</v>
      </c>
      <c r="J111" s="39" t="str">
        <f>IF(H111&lt;&gt;"",IF(G111="","",G111),"")</f>
        <v>ANNA/JOANA/AISHA/EDUARDA</v>
      </c>
      <c r="K111" s="39" t="str">
        <f>VLOOKUP(K109,I109:J111,2,0)</f>
        <v>ANNA/JOANA/AISHA/EDUARDA</v>
      </c>
      <c r="L111" s="8"/>
      <c r="M111" s="80"/>
      <c r="N111" s="8"/>
      <c r="O111" s="8"/>
      <c r="P111" s="12"/>
      <c r="S111" s="9"/>
      <c r="T111" s="10"/>
      <c r="U111" s="11"/>
      <c r="V111" s="11" t="str">
        <f>IF(U111="","",VLOOKUP(U111,LISTAS!$F$5:$G$204,2,0))</f>
        <v/>
      </c>
      <c r="W111" s="11" t="str">
        <f>IF(U111="","",VLOOKUP(U111,LISTAS!$F$5:$I$204,4,0))</f>
        <v/>
      </c>
      <c r="X111" s="11"/>
      <c r="Y111" s="11"/>
    </row>
    <row r="112" spans="2:25" ht="17.25" thickBot="1" x14ac:dyDescent="0.3">
      <c r="B112" s="57"/>
      <c r="C112" s="8"/>
      <c r="D112" s="8"/>
      <c r="E112" s="42"/>
      <c r="F112" s="8"/>
      <c r="G112" s="91" t="str">
        <f>IF(G111="","",VLOOKUP(G111,LISTAS!$F$5:$H$204,2,0))</f>
        <v>CCDA - DIAD</v>
      </c>
      <c r="H112" s="120"/>
      <c r="I112" s="42"/>
      <c r="J112" s="39"/>
      <c r="K112" s="39"/>
      <c r="L112" s="8"/>
      <c r="M112" s="80"/>
      <c r="N112" s="8"/>
      <c r="O112" s="8"/>
      <c r="P112" s="12"/>
      <c r="S112" s="9"/>
      <c r="T112" s="10"/>
      <c r="U112" s="11"/>
      <c r="V112" s="11" t="str">
        <f>IF(U112="","",VLOOKUP(U112,LISTAS!$F$5:$G$204,2,0))</f>
        <v/>
      </c>
      <c r="W112" s="11" t="str">
        <f>IF(U112="","",VLOOKUP(U112,LISTAS!$F$5:$I$204,4,0))</f>
        <v/>
      </c>
      <c r="X112" s="11"/>
      <c r="Y112" s="11"/>
    </row>
    <row r="113" spans="2:25" x14ac:dyDescent="0.25">
      <c r="B113" s="121">
        <v>5</v>
      </c>
      <c r="C113" s="90" t="s">
        <v>151</v>
      </c>
      <c r="D113" s="119">
        <v>1</v>
      </c>
      <c r="E113" s="87">
        <f>IF(D113&lt;&gt;"",D113,"")</f>
        <v>1</v>
      </c>
      <c r="F113" s="39" t="str">
        <f>IF(D113&lt;&gt;"",IF(C113="","",C113),"")</f>
        <v>ANNA/JOANA/AISHA/EDUARDA</v>
      </c>
      <c r="G113" s="39">
        <f>IF(E113&lt;&gt;"",IF(E115&lt;&gt;"",SMALL(E113:F115,1),""),"")</f>
        <v>0</v>
      </c>
      <c r="H113" s="39"/>
      <c r="I113" s="42"/>
      <c r="J113" s="39"/>
      <c r="K113" s="8"/>
      <c r="L113" s="8"/>
      <c r="M113" s="80"/>
      <c r="N113" s="8"/>
      <c r="O113" s="8"/>
      <c r="P113" s="12"/>
      <c r="S113" s="9"/>
      <c r="T113" s="10"/>
      <c r="U113" s="11"/>
      <c r="V113" s="11" t="str">
        <f>IF(U113="","",VLOOKUP(U113,LISTAS!$F$5:$G$204,2,0))</f>
        <v/>
      </c>
      <c r="W113" s="11" t="str">
        <f>IF(U113="","",VLOOKUP(U113,LISTAS!$F$5:$I$204,4,0))</f>
        <v/>
      </c>
      <c r="X113" s="11"/>
      <c r="Y113" s="11"/>
    </row>
    <row r="114" spans="2:25" ht="17.25" thickBot="1" x14ac:dyDescent="0.3">
      <c r="B114" s="121"/>
      <c r="C114" s="91" t="str">
        <f>IF(C113="","",VLOOKUP(C113,LISTAS!$F$5:$H$204,2,0))</f>
        <v>CCDA - DIAD</v>
      </c>
      <c r="D114" s="120"/>
      <c r="E114" s="44" t="str">
        <f>IF(D114&lt;&gt;"",D114,"")</f>
        <v/>
      </c>
      <c r="F114" s="39"/>
      <c r="G114" s="39"/>
      <c r="H114" s="39"/>
      <c r="I114" s="42"/>
      <c r="J114" s="39"/>
      <c r="K114" s="8"/>
      <c r="L114" s="8"/>
      <c r="M114" s="80"/>
      <c r="N114" s="8"/>
      <c r="O114" s="8"/>
      <c r="P114" s="12"/>
      <c r="S114" s="9"/>
      <c r="T114" s="10"/>
      <c r="U114" s="11"/>
      <c r="V114" s="11" t="str">
        <f>IF(U114="","",VLOOKUP(U114,LISTAS!$F$5:$G$204,2,0))</f>
        <v/>
      </c>
      <c r="W114" s="11" t="str">
        <f>IF(U114="","",VLOOKUP(U114,LISTAS!$F$5:$I$204,4,0))</f>
        <v/>
      </c>
      <c r="X114" s="11"/>
      <c r="Y114" s="11"/>
    </row>
    <row r="115" spans="2:25" x14ac:dyDescent="0.25">
      <c r="B115" s="118">
        <v>12</v>
      </c>
      <c r="C115" s="90"/>
      <c r="D115" s="119">
        <v>0</v>
      </c>
      <c r="E115" s="45">
        <f>IF(D115&lt;&gt;"",D115,"")</f>
        <v>0</v>
      </c>
      <c r="F115" s="39" t="str">
        <f>IF(D115&lt;&gt;"",IF(C115="","",C115),"")</f>
        <v/>
      </c>
      <c r="G115" s="39" t="str">
        <f>VLOOKUP(G113,E113:F115,2,0)</f>
        <v/>
      </c>
      <c r="H115" s="39"/>
      <c r="I115" s="42"/>
      <c r="J115" s="39"/>
      <c r="K115" s="8"/>
      <c r="L115" s="8"/>
      <c r="M115" s="80"/>
      <c r="N115" s="8"/>
      <c r="O115" s="8"/>
      <c r="P115" s="12"/>
      <c r="S115" s="9"/>
      <c r="T115" s="10"/>
      <c r="U115" s="11"/>
      <c r="V115" s="11" t="str">
        <f>IF(U115="","",VLOOKUP(U115,LISTAS!$F$5:$G$204,2,0))</f>
        <v/>
      </c>
      <c r="W115" s="11" t="str">
        <f>IF(U115="","",VLOOKUP(U115,LISTAS!$F$5:$I$204,4,0))</f>
        <v/>
      </c>
      <c r="X115" s="11"/>
      <c r="Y115" s="11"/>
    </row>
    <row r="116" spans="2:25" ht="17.25" thickBot="1" x14ac:dyDescent="0.3">
      <c r="B116" s="118"/>
      <c r="C116" s="91" t="str">
        <f>IF(C115="","",VLOOKUP(C115,LISTAS!$F$5:$H$204,2,0))</f>
        <v/>
      </c>
      <c r="D116" s="120"/>
      <c r="E116" s="39"/>
      <c r="F116" s="39"/>
      <c r="G116" s="39"/>
      <c r="H116" s="39"/>
      <c r="I116" s="42"/>
      <c r="J116" s="39"/>
      <c r="K116" s="8"/>
      <c r="L116" s="8"/>
      <c r="M116" s="80"/>
      <c r="N116" s="8"/>
      <c r="O116" s="8"/>
      <c r="P116" s="12"/>
      <c r="S116" s="9"/>
      <c r="T116" s="10"/>
      <c r="U116" s="11"/>
      <c r="V116" s="11" t="str">
        <f>IF(U116="","",VLOOKUP(U116,LISTAS!$F$5:$G$204,2,0))</f>
        <v/>
      </c>
      <c r="W116" s="11" t="str">
        <f>IF(U116="","",VLOOKUP(U116,LISTAS!$F$5:$I$204,4,0))</f>
        <v/>
      </c>
      <c r="X116" s="11"/>
      <c r="Y116" s="11"/>
    </row>
    <row r="117" spans="2:25" x14ac:dyDescent="0.25">
      <c r="B117" s="57"/>
      <c r="C117" s="8"/>
      <c r="D117" s="8"/>
      <c r="E117" s="39"/>
      <c r="F117" s="39"/>
      <c r="G117" s="39"/>
      <c r="H117" s="39"/>
      <c r="I117" s="42"/>
      <c r="J117" s="39"/>
      <c r="K117" s="90" t="str">
        <f>IF(H109&lt;&gt;"",IF(H111&lt;&gt;"",IF(H109=H111,"",IF(H109&gt;H111,G109,G111)),""),"")</f>
        <v>ALICE/ISABELA/ALICE/GABRIELA/MANUELA</v>
      </c>
      <c r="L117" s="119">
        <v>0</v>
      </c>
      <c r="M117" s="87">
        <f>IF(L117&lt;&gt;"",L117,"")</f>
        <v>0</v>
      </c>
      <c r="N117" s="39" t="str">
        <f>IF(L117&lt;&gt;"",IF(K117="","",K117),"")</f>
        <v>ALICE/ISABELA/ALICE/GABRIELA/MANUELA</v>
      </c>
      <c r="O117" s="39">
        <f>IF(M117&lt;&gt;"",IF(M119&lt;&gt;"",SMALL(M117:N119,1),""),"")</f>
        <v>0</v>
      </c>
      <c r="P117" s="12"/>
      <c r="S117" s="9"/>
      <c r="T117" s="10"/>
      <c r="U117" s="11"/>
      <c r="V117" s="11" t="str">
        <f>IF(U117="","",VLOOKUP(U117,LISTAS!$F$5:$G$204,2,0))</f>
        <v/>
      </c>
      <c r="W117" s="11" t="str">
        <f>IF(U117="","",VLOOKUP(U117,LISTAS!$F$5:$I$204,4,0))</f>
        <v/>
      </c>
      <c r="X117" s="11"/>
      <c r="Y117" s="11"/>
    </row>
    <row r="118" spans="2:25" ht="17.25" thickBot="1" x14ac:dyDescent="0.3">
      <c r="B118" s="57"/>
      <c r="C118" s="8"/>
      <c r="D118" s="8"/>
      <c r="E118" s="39"/>
      <c r="F118" s="39"/>
      <c r="G118" s="39"/>
      <c r="H118" s="39"/>
      <c r="I118" s="42"/>
      <c r="J118" s="39"/>
      <c r="K118" s="91" t="str">
        <f>IF(K117="","",VLOOKUP(K117,LISTAS!$F$5:$H$204,2,0))</f>
        <v>LICEU JARDIM</v>
      </c>
      <c r="L118" s="120"/>
      <c r="M118" s="44" t="str">
        <f>IF(L118&lt;&gt;"",L118,"")</f>
        <v/>
      </c>
      <c r="N118" s="39"/>
      <c r="O118" s="39"/>
      <c r="P118" s="12"/>
      <c r="S118" s="9"/>
      <c r="T118" s="10"/>
      <c r="U118" s="11"/>
      <c r="V118" s="11" t="str">
        <f>IF(U118="","",VLOOKUP(U118,LISTAS!$F$5:$G$204,2,0))</f>
        <v/>
      </c>
      <c r="W118" s="11" t="str">
        <f>IF(U118="","",VLOOKUP(U118,LISTAS!$F$5:$I$204,4,0))</f>
        <v/>
      </c>
      <c r="X118" s="11"/>
      <c r="Y118" s="11"/>
    </row>
    <row r="119" spans="2:25" x14ac:dyDescent="0.25">
      <c r="B119" s="57"/>
      <c r="C119" s="8"/>
      <c r="D119" s="8"/>
      <c r="E119" s="39"/>
      <c r="F119" s="39"/>
      <c r="G119" s="39"/>
      <c r="H119" s="39"/>
      <c r="I119" s="42"/>
      <c r="J119" s="43"/>
      <c r="K119" s="90" t="str">
        <f>IF(H125&lt;&gt;"",IF(H127&lt;&gt;"",IF(H125=H127,"",IF(H125&gt;H127,G125,G127)),""),"")</f>
        <v>ALICE/CAMILA/ISABELA/LORENA</v>
      </c>
      <c r="L119" s="119">
        <v>1</v>
      </c>
      <c r="M119" s="45">
        <f>IF(L119&lt;&gt;"",L119,"")</f>
        <v>1</v>
      </c>
      <c r="N119" s="39" t="str">
        <f>IF(L119&lt;&gt;"",IF(K119="","",K119),"")</f>
        <v>ALICE/CAMILA/ISABELA/LORENA</v>
      </c>
      <c r="O119" s="39" t="str">
        <f>VLOOKUP(O117,M117:N119,2,0)</f>
        <v>ALICE/ISABELA/ALICE/GABRIELA/MANUELA</v>
      </c>
      <c r="P119" s="12"/>
      <c r="S119" s="9"/>
      <c r="T119" s="10"/>
      <c r="U119" s="11"/>
      <c r="V119" s="11" t="str">
        <f>IF(U119="","",VLOOKUP(U119,LISTAS!$F$5:$G$204,2,0))</f>
        <v/>
      </c>
      <c r="W119" s="11" t="str">
        <f>IF(U119="","",VLOOKUP(U119,LISTAS!$F$5:$I$204,4,0))</f>
        <v/>
      </c>
      <c r="X119" s="11"/>
      <c r="Y119" s="11"/>
    </row>
    <row r="120" spans="2:25" ht="17.25" thickBot="1" x14ac:dyDescent="0.3">
      <c r="B120" s="57"/>
      <c r="C120" s="8"/>
      <c r="D120" s="8"/>
      <c r="E120" s="39"/>
      <c r="F120" s="39"/>
      <c r="G120" s="39"/>
      <c r="H120" s="39"/>
      <c r="I120" s="42"/>
      <c r="J120" s="39"/>
      <c r="K120" s="91" t="str">
        <f>IF(K119="","",VLOOKUP(K119,LISTAS!$F$5:$H$204,2,0))</f>
        <v>ARBOS - S.A</v>
      </c>
      <c r="L120" s="120"/>
      <c r="M120" s="39"/>
      <c r="N120" s="39"/>
      <c r="O120" s="39"/>
      <c r="P120" s="12"/>
      <c r="S120" s="9"/>
      <c r="T120" s="10"/>
      <c r="U120" s="11"/>
      <c r="V120" s="11" t="str">
        <f>IF(U120="","",VLOOKUP(U120,LISTAS!$F$5:$G$204,2,0))</f>
        <v/>
      </c>
      <c r="W120" s="11" t="str">
        <f>IF(U120="","",VLOOKUP(U120,LISTAS!$F$5:$I$204,4,0))</f>
        <v/>
      </c>
      <c r="X120" s="11"/>
      <c r="Y120" s="11"/>
    </row>
    <row r="121" spans="2:25" x14ac:dyDescent="0.25">
      <c r="B121" s="121">
        <v>8</v>
      </c>
      <c r="C121" s="90" t="s">
        <v>115</v>
      </c>
      <c r="D121" s="119">
        <v>1</v>
      </c>
      <c r="E121" s="39" t="s">
        <v>36</v>
      </c>
      <c r="F121" s="39" t="str">
        <f>IF(D121&lt;&gt;"",IF(C121="","",C121),"")</f>
        <v>BRUNA/GUILHERMINA/ISABELA/MANUELA</v>
      </c>
      <c r="G121" s="39">
        <f>IF(E121&lt;&gt;"",IF(E123&lt;&gt;"",SMALL(E121:F123,1),""),"")</f>
        <v>0</v>
      </c>
      <c r="H121" s="39"/>
      <c r="I121" s="42"/>
      <c r="J121" s="39"/>
      <c r="K121" s="39"/>
      <c r="L121" s="39"/>
      <c r="M121" s="39"/>
      <c r="N121" s="39"/>
      <c r="O121" s="39"/>
      <c r="P121" s="12"/>
      <c r="S121" s="9"/>
      <c r="T121" s="10"/>
      <c r="U121" s="11"/>
      <c r="V121" s="11" t="str">
        <f>IF(U121="","",VLOOKUP(U121,LISTAS!$F$5:$G$204,2,0))</f>
        <v/>
      </c>
      <c r="W121" s="11" t="str">
        <f>IF(U121="","",VLOOKUP(U121,LISTAS!$F$5:$I$204,4,0))</f>
        <v/>
      </c>
      <c r="X121" s="11"/>
      <c r="Y121" s="11"/>
    </row>
    <row r="122" spans="2:25" ht="17.25" thickBot="1" x14ac:dyDescent="0.3">
      <c r="B122" s="121"/>
      <c r="C122" s="91" t="str">
        <f>IF(C121="","",VLOOKUP(C121,LISTAS!$F$5:$H$204,2,0))</f>
        <v>VILLARE - SCS</v>
      </c>
      <c r="D122" s="120"/>
      <c r="E122" s="39"/>
      <c r="F122" s="39"/>
      <c r="G122" s="39"/>
      <c r="H122" s="39"/>
      <c r="I122" s="42"/>
      <c r="J122" s="39"/>
      <c r="K122" s="39"/>
      <c r="L122" s="39"/>
      <c r="M122" s="39"/>
      <c r="N122" s="39"/>
      <c r="O122" s="39"/>
      <c r="P122" s="12"/>
      <c r="S122" s="9"/>
      <c r="T122" s="10"/>
      <c r="U122" s="11"/>
      <c r="V122" s="11" t="str">
        <f>IF(U122="","",VLOOKUP(U122,LISTAS!$F$5:$G$204,2,0))</f>
        <v/>
      </c>
      <c r="W122" s="11" t="str">
        <f>IF(U122="","",VLOOKUP(U122,LISTAS!$F$5:$I$204,4,0))</f>
        <v/>
      </c>
      <c r="X122" s="11"/>
      <c r="Y122" s="11"/>
    </row>
    <row r="123" spans="2:25" x14ac:dyDescent="0.25">
      <c r="B123" s="118">
        <v>10</v>
      </c>
      <c r="C123" s="90"/>
      <c r="D123" s="119">
        <v>0</v>
      </c>
      <c r="E123" s="40">
        <f>IF(D123&lt;&gt;"",D123,"")</f>
        <v>0</v>
      </c>
      <c r="F123" s="39" t="str">
        <f>IF(D123&lt;&gt;"",IF(C123="","",C123),"")</f>
        <v/>
      </c>
      <c r="G123" s="39" t="str">
        <f>VLOOKUP(G121,E121:F123,2,0)</f>
        <v/>
      </c>
      <c r="H123" s="39"/>
      <c r="I123" s="42"/>
      <c r="J123" s="39"/>
      <c r="K123" s="39"/>
      <c r="L123" s="39"/>
      <c r="M123" s="39"/>
      <c r="N123" s="39"/>
      <c r="O123" s="39"/>
      <c r="P123" s="12"/>
      <c r="S123" s="9"/>
      <c r="T123" s="10"/>
      <c r="U123" s="11"/>
      <c r="V123" s="11" t="str">
        <f>IF(U123="","",VLOOKUP(U123,LISTAS!$F$5:$G$204,2,0))</f>
        <v/>
      </c>
      <c r="W123" s="11" t="str">
        <f>IF(U123="","",VLOOKUP(U123,LISTAS!$F$5:$I$204,4,0))</f>
        <v/>
      </c>
      <c r="X123" s="11"/>
      <c r="Y123" s="11"/>
    </row>
    <row r="124" spans="2:25" ht="17.25" thickBot="1" x14ac:dyDescent="0.3">
      <c r="B124" s="118"/>
      <c r="C124" s="91" t="str">
        <f>IF(C123="","",VLOOKUP(C123,LISTAS!$F$5:$H$204,2,0))</f>
        <v/>
      </c>
      <c r="D124" s="120"/>
      <c r="E124" s="42"/>
      <c r="F124" s="39"/>
      <c r="G124" s="39"/>
      <c r="H124" s="39"/>
      <c r="I124" s="42"/>
      <c r="J124" s="39"/>
      <c r="K124" s="39"/>
      <c r="L124" s="39"/>
      <c r="M124" s="39"/>
      <c r="N124" s="39"/>
      <c r="O124" s="39"/>
      <c r="P124" s="12"/>
      <c r="S124" s="9"/>
      <c r="T124" s="10"/>
      <c r="U124" s="11"/>
      <c r="V124" s="11" t="str">
        <f>IF(U124="","",VLOOKUP(U124,LISTAS!$F$5:$G$204,2,0))</f>
        <v/>
      </c>
      <c r="W124" s="11" t="str">
        <f>IF(U124="","",VLOOKUP(U124,LISTAS!$F$5:$I$204,4,0))</f>
        <v/>
      </c>
      <c r="X124" s="11"/>
      <c r="Y124" s="11"/>
    </row>
    <row r="125" spans="2:25" x14ac:dyDescent="0.25">
      <c r="B125" s="57"/>
      <c r="C125" s="8"/>
      <c r="D125" s="8"/>
      <c r="E125" s="39"/>
      <c r="F125" s="81"/>
      <c r="G125" s="90" t="str">
        <f>IF(D121&lt;&gt;"",IF(D123&lt;&gt;"",IF(D121=D123,"",IF(D121&gt;D123,C121,C123)),""),"")</f>
        <v>BRUNA/GUILHERMINA/ISABELA/MANUELA</v>
      </c>
      <c r="H125" s="119">
        <v>0</v>
      </c>
      <c r="I125" s="87">
        <f>IF(H125&lt;&gt;"",H125,"")</f>
        <v>0</v>
      </c>
      <c r="J125" s="39" t="str">
        <f>IF(H125&lt;&gt;"",IF(G125="","",G125),"")</f>
        <v>BRUNA/GUILHERMINA/ISABELA/MANUELA</v>
      </c>
      <c r="K125" s="39">
        <f>IF(I125&lt;&gt;"",IF(I127&lt;&gt;"",SMALL(I125:J127,1),""),"")</f>
        <v>0</v>
      </c>
      <c r="L125" s="39"/>
      <c r="M125" s="39"/>
      <c r="N125" s="39"/>
      <c r="O125" s="39"/>
      <c r="P125" s="12"/>
      <c r="S125" s="9"/>
      <c r="T125" s="10"/>
      <c r="U125" s="11"/>
      <c r="V125" s="11" t="str">
        <f>IF(U125="","",VLOOKUP(U125,LISTAS!$F$5:$G$204,2,0))</f>
        <v/>
      </c>
      <c r="W125" s="11" t="str">
        <f>IF(U125="","",VLOOKUP(U125,LISTAS!$F$5:$I$204,4,0))</f>
        <v/>
      </c>
      <c r="X125" s="11"/>
      <c r="Y125" s="11"/>
    </row>
    <row r="126" spans="2:25" ht="17.25" thickBot="1" x14ac:dyDescent="0.3">
      <c r="B126" s="57"/>
      <c r="C126" s="8"/>
      <c r="D126" s="8"/>
      <c r="E126" s="39"/>
      <c r="F126" s="81"/>
      <c r="G126" s="91" t="str">
        <f>IF(G125="","",VLOOKUP(G125,LISTAS!$F$5:$H$204,2,0))</f>
        <v>VILLARE - SCS</v>
      </c>
      <c r="H126" s="120"/>
      <c r="I126" s="44" t="str">
        <f>IF(H126&lt;&gt;"",H126,"")</f>
        <v/>
      </c>
      <c r="J126" s="39"/>
      <c r="K126" s="39"/>
      <c r="L126" s="39"/>
      <c r="M126" s="39"/>
      <c r="N126" s="39"/>
      <c r="O126" s="39"/>
      <c r="P126" s="12"/>
      <c r="S126" s="9"/>
      <c r="T126" s="10"/>
      <c r="U126" s="11"/>
      <c r="V126" s="11" t="str">
        <f>IF(U126="","",VLOOKUP(U126,LISTAS!$F$5:$G$204,2,0))</f>
        <v/>
      </c>
      <c r="W126" s="11" t="str">
        <f>IF(U126="","",VLOOKUP(U126,LISTAS!$F$5:$I$204,4,0))</f>
        <v/>
      </c>
      <c r="X126" s="11"/>
      <c r="Y126" s="11"/>
    </row>
    <row r="127" spans="2:25" x14ac:dyDescent="0.25">
      <c r="B127" s="57"/>
      <c r="C127" s="8"/>
      <c r="D127" s="8"/>
      <c r="E127" s="42"/>
      <c r="F127" s="82"/>
      <c r="G127" s="90" t="str">
        <f>IF(D129&lt;&gt;"",IF(D131&lt;&gt;"",IF(D129=D131,"",IF(D129&gt;D131,C129,C131)),""),"")</f>
        <v>ALICE/CAMILA/ISABELA/LORENA</v>
      </c>
      <c r="H127" s="119">
        <v>1</v>
      </c>
      <c r="I127" s="45">
        <f>IF(H127&lt;&gt;"",H127,"")</f>
        <v>1</v>
      </c>
      <c r="J127" s="39" t="str">
        <f>IF(H127&lt;&gt;"",IF(G127="","",G127),"")</f>
        <v>ALICE/CAMILA/ISABELA/LORENA</v>
      </c>
      <c r="K127" s="39" t="str">
        <f>VLOOKUP(K125,I125:J127,2,0)</f>
        <v>BRUNA/GUILHERMINA/ISABELA/MANUELA</v>
      </c>
      <c r="L127" s="39"/>
      <c r="M127" s="39"/>
      <c r="N127" s="39"/>
      <c r="O127" s="39"/>
      <c r="P127" s="12"/>
      <c r="S127" s="9"/>
      <c r="T127" s="10"/>
      <c r="U127" s="11"/>
      <c r="V127" s="11" t="str">
        <f>IF(U127="","",VLOOKUP(U127,LISTAS!$F$5:$G$204,2,0))</f>
        <v/>
      </c>
      <c r="W127" s="11" t="str">
        <f>IF(U127="","",VLOOKUP(U127,LISTAS!$F$5:$I$204,4,0))</f>
        <v/>
      </c>
      <c r="X127" s="11"/>
      <c r="Y127" s="11"/>
    </row>
    <row r="128" spans="2:25" ht="17.25" thickBot="1" x14ac:dyDescent="0.3">
      <c r="B128" s="57"/>
      <c r="C128" s="8"/>
      <c r="D128" s="8"/>
      <c r="E128" s="42"/>
      <c r="F128" s="8"/>
      <c r="G128" s="91" t="str">
        <f>IF(G127="","",VLOOKUP(G127,LISTAS!$F$5:$H$204,2,0))</f>
        <v>ARBOS - S.A</v>
      </c>
      <c r="H128" s="120"/>
      <c r="I128" s="39"/>
      <c r="J128" s="39"/>
      <c r="K128" s="39"/>
      <c r="L128" s="39"/>
      <c r="M128" s="39"/>
      <c r="N128" s="39"/>
      <c r="O128" s="39"/>
      <c r="P128" s="12"/>
      <c r="S128" s="9"/>
      <c r="T128" s="10"/>
      <c r="U128" s="11"/>
      <c r="V128" s="11" t="str">
        <f>IF(U128="","",VLOOKUP(U128,LISTAS!$F$5:$G$204,2,0))</f>
        <v/>
      </c>
      <c r="W128" s="11" t="str">
        <f>IF(U128="","",VLOOKUP(U128,LISTAS!$F$5:$I$204,4,0))</f>
        <v/>
      </c>
      <c r="X128" s="11"/>
      <c r="Y128" s="11"/>
    </row>
    <row r="129" spans="2:25" x14ac:dyDescent="0.25">
      <c r="B129" s="121">
        <v>2</v>
      </c>
      <c r="C129" s="90"/>
      <c r="D129" s="119">
        <v>0</v>
      </c>
      <c r="E129" s="87">
        <f>IF(D129&lt;&gt;"",D129,"")</f>
        <v>0</v>
      </c>
      <c r="F129" s="39" t="str">
        <f>IF(D129&lt;&gt;"",IF(C129="","",C129),"")</f>
        <v/>
      </c>
      <c r="G129" s="39">
        <f>IF(E129&lt;&gt;"",IF(E131&lt;&gt;"",SMALL(E129:F131,1),""),"")</f>
        <v>0</v>
      </c>
      <c r="H129" s="39"/>
      <c r="I129" s="39"/>
      <c r="J129" s="39"/>
      <c r="K129" s="39"/>
      <c r="L129" s="39"/>
      <c r="M129" s="39"/>
      <c r="N129" s="39"/>
      <c r="O129" s="39"/>
      <c r="P129" s="53"/>
      <c r="S129" s="9"/>
      <c r="T129" s="10"/>
      <c r="U129" s="11"/>
      <c r="V129" s="11" t="str">
        <f>IF(U129="","",VLOOKUP(U129,LISTAS!$F$5:$G$204,2,0))</f>
        <v/>
      </c>
      <c r="W129" s="11" t="str">
        <f>IF(U129="","",VLOOKUP(U129,LISTAS!$F$5:$I$204,4,0))</f>
        <v/>
      </c>
      <c r="X129" s="11"/>
      <c r="Y129" s="11"/>
    </row>
    <row r="130" spans="2:25" ht="17.25" thickBot="1" x14ac:dyDescent="0.3">
      <c r="B130" s="121"/>
      <c r="C130" s="91" t="str">
        <f>IF(C129="","",VLOOKUP(C129,LISTAS!$F$5:$H$204,2,0))</f>
        <v/>
      </c>
      <c r="D130" s="120"/>
      <c r="E130" s="44" t="str">
        <f>IF(D130&lt;&gt;"",D130,"")</f>
        <v/>
      </c>
      <c r="F130" s="39"/>
      <c r="G130" s="39"/>
      <c r="H130" s="39"/>
      <c r="I130" s="39"/>
      <c r="J130" s="39"/>
      <c r="K130" s="39"/>
      <c r="L130" s="39"/>
      <c r="M130" s="39"/>
      <c r="N130" s="39"/>
      <c r="O130" s="39"/>
      <c r="P130" s="53"/>
      <c r="S130" s="9"/>
      <c r="T130" s="10"/>
      <c r="U130" s="11"/>
      <c r="V130" s="11" t="str">
        <f>IF(U130="","",VLOOKUP(U130,LISTAS!$F$5:$G$204,2,0))</f>
        <v/>
      </c>
      <c r="W130" s="11" t="str">
        <f>IF(U130="","",VLOOKUP(U130,LISTAS!$F$5:$I$204,4,0))</f>
        <v/>
      </c>
      <c r="X130" s="11"/>
      <c r="Y130" s="11"/>
    </row>
    <row r="131" spans="2:25" x14ac:dyDescent="0.25">
      <c r="B131" s="118">
        <v>15</v>
      </c>
      <c r="C131" s="90" t="s">
        <v>101</v>
      </c>
      <c r="D131" s="119">
        <v>1</v>
      </c>
      <c r="E131" s="45">
        <f>IF(D131&lt;&gt;"",D131,"")</f>
        <v>1</v>
      </c>
      <c r="F131" s="39" t="str">
        <f>IF(D131&lt;&gt;"",IF(C131="","",C131),"")</f>
        <v>ALICE/CAMILA/ISABELA/LORENA</v>
      </c>
      <c r="G131" s="39" t="str">
        <f>VLOOKUP(G129,E129:F131,2,0)</f>
        <v/>
      </c>
      <c r="H131" s="39"/>
      <c r="I131" s="39"/>
      <c r="J131" s="39"/>
      <c r="K131" s="39"/>
      <c r="L131" s="39"/>
      <c r="M131" s="39"/>
      <c r="N131" s="39"/>
      <c r="O131" s="39"/>
      <c r="P131" s="53"/>
      <c r="S131" s="9"/>
      <c r="T131" s="10"/>
      <c r="U131" s="11"/>
      <c r="V131" s="11" t="str">
        <f>IF(U131="","",VLOOKUP(U131,LISTAS!$F$5:$G$204,2,0))</f>
        <v/>
      </c>
      <c r="W131" s="11" t="str">
        <f>IF(U131="","",VLOOKUP(U131,LISTAS!$F$5:$I$204,4,0))</f>
        <v/>
      </c>
      <c r="X131" s="11"/>
      <c r="Y131" s="11"/>
    </row>
    <row r="132" spans="2:25" ht="17.25" thickBot="1" x14ac:dyDescent="0.3">
      <c r="B132" s="118"/>
      <c r="C132" s="91" t="str">
        <f>IF(C131="","",VLOOKUP(C131,LISTAS!$F$5:$H$204,2,0))</f>
        <v>ARBOS - S.A</v>
      </c>
      <c r="D132" s="120"/>
      <c r="E132" s="39"/>
      <c r="F132" s="39"/>
      <c r="G132" s="39"/>
      <c r="H132" s="39"/>
      <c r="I132" s="39"/>
      <c r="J132" s="39"/>
      <c r="K132" s="39"/>
      <c r="L132" s="39"/>
      <c r="M132" s="39"/>
      <c r="N132" s="39"/>
      <c r="O132" s="39"/>
      <c r="P132" s="53"/>
      <c r="S132" s="9"/>
      <c r="T132" s="10"/>
      <c r="U132" s="11"/>
      <c r="V132" s="11" t="str">
        <f>IF(U132="","",VLOOKUP(U132,LISTAS!$F$5:$G$204,2,0))</f>
        <v/>
      </c>
      <c r="W132" s="11" t="str">
        <f>IF(U132="","",VLOOKUP(U132,LISTAS!$F$5:$I$204,4,0))</f>
        <v/>
      </c>
      <c r="X132" s="11"/>
      <c r="Y132" s="11"/>
    </row>
    <row r="133" spans="2:25" x14ac:dyDescent="0.25">
      <c r="B133" s="58"/>
      <c r="C133" s="15"/>
      <c r="D133" s="15"/>
      <c r="E133" s="52"/>
      <c r="F133" s="52"/>
      <c r="G133" s="52"/>
      <c r="H133" s="52"/>
      <c r="I133" s="52"/>
      <c r="J133" s="52"/>
      <c r="K133" s="52"/>
      <c r="L133" s="52"/>
      <c r="M133" s="52"/>
      <c r="N133" s="52"/>
      <c r="O133" s="52"/>
      <c r="P133" s="54"/>
      <c r="S133" s="9"/>
      <c r="T133" s="10"/>
      <c r="U133" s="11"/>
      <c r="V133" s="11" t="str">
        <f>IF(U133="","",VLOOKUP(U133,LISTAS!$F$5:$G$204,2,0))</f>
        <v/>
      </c>
      <c r="W133" s="11" t="str">
        <f>IF(U133="","",VLOOKUP(U133,LISTAS!$F$5:$I$204,4,0))</f>
        <v/>
      </c>
      <c r="X133" s="11"/>
      <c r="Y133" s="11"/>
    </row>
  </sheetData>
  <mergeCells count="102">
    <mergeCell ref="B2:P4"/>
    <mergeCell ref="S2:Y3"/>
    <mergeCell ref="S5:T5"/>
    <mergeCell ref="S6:Y6"/>
    <mergeCell ref="B71:P71"/>
    <mergeCell ref="S7:T7"/>
    <mergeCell ref="S71:Y71"/>
    <mergeCell ref="D8:D9"/>
    <mergeCell ref="D10:D11"/>
    <mergeCell ref="B8:B9"/>
    <mergeCell ref="B10:B11"/>
    <mergeCell ref="B16:B17"/>
    <mergeCell ref="D16:D17"/>
    <mergeCell ref="B18:B19"/>
    <mergeCell ref="D18:D19"/>
    <mergeCell ref="B24:B25"/>
    <mergeCell ref="D24:D25"/>
    <mergeCell ref="B26:B27"/>
    <mergeCell ref="D26:D27"/>
    <mergeCell ref="S72:T72"/>
    <mergeCell ref="B5:D5"/>
    <mergeCell ref="B6:P6"/>
    <mergeCell ref="B42:B43"/>
    <mergeCell ref="D42:D43"/>
    <mergeCell ref="B48:B49"/>
    <mergeCell ref="D48:D49"/>
    <mergeCell ref="B50:B51"/>
    <mergeCell ref="D50:D51"/>
    <mergeCell ref="B32:B33"/>
    <mergeCell ref="D32:D33"/>
    <mergeCell ref="B34:B35"/>
    <mergeCell ref="D34:D35"/>
    <mergeCell ref="B40:B41"/>
    <mergeCell ref="D40:D41"/>
    <mergeCell ref="H12:H13"/>
    <mergeCell ref="H14:H15"/>
    <mergeCell ref="L20:L21"/>
    <mergeCell ref="L22:L23"/>
    <mergeCell ref="B73:B74"/>
    <mergeCell ref="D73:D74"/>
    <mergeCell ref="H44:H45"/>
    <mergeCell ref="H46:H47"/>
    <mergeCell ref="P36:P37"/>
    <mergeCell ref="P38:P39"/>
    <mergeCell ref="H28:H29"/>
    <mergeCell ref="H30:H31"/>
    <mergeCell ref="B66:B67"/>
    <mergeCell ref="D66:D67"/>
    <mergeCell ref="H60:H61"/>
    <mergeCell ref="H62:H63"/>
    <mergeCell ref="L52:L53"/>
    <mergeCell ref="L54:L55"/>
    <mergeCell ref="B56:B57"/>
    <mergeCell ref="D56:D57"/>
    <mergeCell ref="B58:B59"/>
    <mergeCell ref="D58:D59"/>
    <mergeCell ref="B64:B65"/>
    <mergeCell ref="D64:D65"/>
    <mergeCell ref="B83:B84"/>
    <mergeCell ref="D83:D84"/>
    <mergeCell ref="L85:L86"/>
    <mergeCell ref="L87:L88"/>
    <mergeCell ref="B89:B90"/>
    <mergeCell ref="D89:D90"/>
    <mergeCell ref="B75:B76"/>
    <mergeCell ref="D75:D76"/>
    <mergeCell ref="H77:H78"/>
    <mergeCell ref="H79:H80"/>
    <mergeCell ref="B81:B82"/>
    <mergeCell ref="D81:D82"/>
    <mergeCell ref="B99:B100"/>
    <mergeCell ref="D99:D100"/>
    <mergeCell ref="P101:P102"/>
    <mergeCell ref="P103:P104"/>
    <mergeCell ref="B105:B106"/>
    <mergeCell ref="D105:D106"/>
    <mergeCell ref="B91:B92"/>
    <mergeCell ref="D91:D92"/>
    <mergeCell ref="H93:H94"/>
    <mergeCell ref="H95:H96"/>
    <mergeCell ref="B97:B98"/>
    <mergeCell ref="D97:D98"/>
    <mergeCell ref="L117:L118"/>
    <mergeCell ref="L119:L120"/>
    <mergeCell ref="B121:B122"/>
    <mergeCell ref="D121:D122"/>
    <mergeCell ref="B107:B108"/>
    <mergeCell ref="D107:D108"/>
    <mergeCell ref="H109:H110"/>
    <mergeCell ref="H111:H112"/>
    <mergeCell ref="B113:B114"/>
    <mergeCell ref="D113:D114"/>
    <mergeCell ref="B131:B132"/>
    <mergeCell ref="D131:D132"/>
    <mergeCell ref="B123:B124"/>
    <mergeCell ref="D123:D124"/>
    <mergeCell ref="H125:H126"/>
    <mergeCell ref="H127:H128"/>
    <mergeCell ref="B129:B130"/>
    <mergeCell ref="D129:D130"/>
    <mergeCell ref="B115:B116"/>
    <mergeCell ref="D115:D116"/>
  </mergeCells>
  <pageMargins left="0.51181102362204722" right="0.51181102362204722" top="0.78740157480314965" bottom="0.78740157480314965" header="0.31496062992125984" footer="0.31496062992125984"/>
  <pageSetup paperSize="9" scale="55"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LISTAS!$F$5:$F$204</xm:f>
          </x14:formula1>
          <xm:sqref>C16 C24 C32 C40 C48 C56 C64 C66 C58 C10 C18 C26 C34 C42 C50 C8 C81 C89 C97 C105 C113 C121 C129 C131 C123 C75 C83 C91 C99 C107 C115 C73</xm:sqref>
        </x14:dataValidation>
        <x14:dataValidation type="list" allowBlank="1" showInputMessage="1" showErrorMessage="1" xr:uid="{00000000-0002-0000-0000-000001000000}">
          <x14:formula1>
            <xm:f>LISTAS!$D$5:$D$6</xm:f>
          </x14:formula1>
          <xm:sqref>V5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4" tint="0.39997558519241921"/>
  </sheetPr>
  <dimension ref="B1:AA133"/>
  <sheetViews>
    <sheetView showGridLines="0" zoomScale="85" zoomScaleNormal="85" workbookViewId="0">
      <selection activeCell="O127" sqref="O127"/>
    </sheetView>
  </sheetViews>
  <sheetFormatPr defaultColWidth="25.28515625" defaultRowHeight="16.5" x14ac:dyDescent="0.25"/>
  <cols>
    <col min="1" max="1" width="1.42578125" style="1" customWidth="1"/>
    <col min="2" max="2" width="3.140625" style="55" bestFit="1" customWidth="1"/>
    <col min="3" max="3" width="18.7109375" style="2" customWidth="1"/>
    <col min="4" max="4" width="7.7109375" style="1" customWidth="1"/>
    <col min="5" max="6" width="3.7109375" style="1" customWidth="1"/>
    <col min="7" max="7" width="18.7109375" style="1" customWidth="1"/>
    <col min="8" max="8" width="7.7109375" style="1" customWidth="1"/>
    <col min="9" max="9" width="3.7109375" style="1" customWidth="1"/>
    <col min="10" max="10" width="3.5703125" style="1" customWidth="1"/>
    <col min="11" max="11" width="18.7109375" style="1" customWidth="1"/>
    <col min="12" max="12" width="7.7109375" style="1" customWidth="1"/>
    <col min="13" max="14" width="3.7109375" style="1" customWidth="1"/>
    <col min="15" max="15" width="18.7109375" style="1" customWidth="1"/>
    <col min="16" max="16" width="7.7109375" style="1" customWidth="1"/>
    <col min="17" max="17" width="2.28515625" style="17" customWidth="1"/>
    <col min="18" max="18" width="1.42578125" style="13" customWidth="1"/>
    <col min="19" max="19" width="9.7109375" style="1" customWidth="1"/>
    <col min="20" max="20" width="15.5703125" style="1" customWidth="1"/>
    <col min="21" max="21" width="39" style="1" customWidth="1"/>
    <col min="22" max="16384" width="25.28515625" style="1"/>
  </cols>
  <sheetData>
    <row r="1" spans="2:27" ht="7.5" customHeight="1" x14ac:dyDescent="0.25">
      <c r="Q1" s="13"/>
    </row>
    <row r="2" spans="2:27" s="3" customFormat="1" ht="60.75" customHeight="1" x14ac:dyDescent="0.25">
      <c r="B2" s="127"/>
      <c r="C2" s="127"/>
      <c r="D2" s="127"/>
      <c r="E2" s="127"/>
      <c r="F2" s="127"/>
      <c r="G2" s="127"/>
      <c r="H2" s="127"/>
      <c r="I2" s="127"/>
      <c r="J2" s="127"/>
      <c r="K2" s="127"/>
      <c r="L2" s="127"/>
      <c r="M2" s="127"/>
      <c r="N2" s="127"/>
      <c r="O2" s="127"/>
      <c r="P2" s="127"/>
      <c r="Q2" s="18"/>
      <c r="R2" s="18"/>
      <c r="S2" s="127"/>
      <c r="T2" s="127"/>
      <c r="U2" s="127"/>
      <c r="V2" s="127"/>
      <c r="W2" s="127"/>
      <c r="X2" s="127"/>
      <c r="Y2" s="127"/>
    </row>
    <row r="3" spans="2:27" s="3" customFormat="1" ht="60.75" customHeight="1" x14ac:dyDescent="0.25">
      <c r="B3" s="127"/>
      <c r="C3" s="127"/>
      <c r="D3" s="127"/>
      <c r="E3" s="127"/>
      <c r="F3" s="127"/>
      <c r="G3" s="127"/>
      <c r="H3" s="127"/>
      <c r="I3" s="127"/>
      <c r="J3" s="127"/>
      <c r="K3" s="127"/>
      <c r="L3" s="127"/>
      <c r="M3" s="127"/>
      <c r="N3" s="127"/>
      <c r="O3" s="127"/>
      <c r="P3" s="127"/>
      <c r="Q3" s="18"/>
      <c r="R3" s="18"/>
      <c r="S3" s="127"/>
      <c r="T3" s="127"/>
      <c r="U3" s="127"/>
      <c r="V3" s="127"/>
      <c r="W3" s="127"/>
      <c r="X3" s="127"/>
      <c r="Y3" s="127"/>
      <c r="Z3" s="1"/>
      <c r="AA3" s="1"/>
    </row>
    <row r="4" spans="2:27" s="3" customFormat="1" ht="13.5" customHeight="1" x14ac:dyDescent="0.25">
      <c r="B4" s="127"/>
      <c r="C4" s="127"/>
      <c r="D4" s="127"/>
      <c r="E4" s="127"/>
      <c r="F4" s="127"/>
      <c r="G4" s="127"/>
      <c r="H4" s="127"/>
      <c r="I4" s="127"/>
      <c r="J4" s="127"/>
      <c r="K4" s="127"/>
      <c r="L4" s="127"/>
      <c r="M4" s="127"/>
      <c r="N4" s="127"/>
      <c r="O4" s="127"/>
      <c r="P4" s="127"/>
      <c r="Q4" s="18"/>
      <c r="R4" s="18"/>
      <c r="S4" s="4"/>
      <c r="T4" s="4"/>
      <c r="U4" s="4"/>
      <c r="V4" s="4"/>
      <c r="W4" s="4"/>
      <c r="X4" s="4"/>
      <c r="Y4" s="4"/>
    </row>
    <row r="5" spans="2:27" s="3" customFormat="1" ht="30" customHeight="1" x14ac:dyDescent="0.25">
      <c r="B5" s="139" t="s">
        <v>38</v>
      </c>
      <c r="C5" s="136"/>
      <c r="D5" s="137"/>
      <c r="E5" s="5"/>
      <c r="G5" s="4"/>
      <c r="H5" s="4"/>
      <c r="Q5" s="18"/>
      <c r="R5" s="18"/>
      <c r="S5" s="140" t="s">
        <v>38</v>
      </c>
      <c r="T5" s="138"/>
      <c r="U5" s="6" t="s">
        <v>12</v>
      </c>
      <c r="V5" s="7" t="s">
        <v>13</v>
      </c>
      <c r="X5" s="4"/>
      <c r="Y5" s="4"/>
    </row>
    <row r="6" spans="2:27" ht="30" customHeight="1" x14ac:dyDescent="0.25">
      <c r="B6" s="126" t="s">
        <v>23</v>
      </c>
      <c r="C6" s="126"/>
      <c r="D6" s="126"/>
      <c r="E6" s="126"/>
      <c r="F6" s="126"/>
      <c r="G6" s="126"/>
      <c r="H6" s="126"/>
      <c r="I6" s="126"/>
      <c r="J6" s="126"/>
      <c r="K6" s="126"/>
      <c r="L6" s="126"/>
      <c r="M6" s="126"/>
      <c r="N6" s="126"/>
      <c r="O6" s="126"/>
      <c r="P6" s="126"/>
      <c r="S6" s="126" t="s">
        <v>23</v>
      </c>
      <c r="T6" s="126"/>
      <c r="U6" s="126"/>
      <c r="V6" s="126"/>
      <c r="W6" s="126"/>
      <c r="X6" s="126"/>
      <c r="Y6" s="126"/>
    </row>
    <row r="7" spans="2:27" ht="28.5" customHeight="1" thickBot="1" x14ac:dyDescent="0.3">
      <c r="B7" s="83"/>
      <c r="C7" s="92"/>
      <c r="D7" s="84"/>
      <c r="E7" s="85"/>
      <c r="F7" s="85"/>
      <c r="G7" s="47"/>
      <c r="H7" s="85"/>
      <c r="I7" s="85"/>
      <c r="J7" s="85"/>
      <c r="K7" s="85"/>
      <c r="L7" s="85"/>
      <c r="M7" s="85"/>
      <c r="N7" s="85"/>
      <c r="O7" s="85"/>
      <c r="P7" s="102"/>
      <c r="S7" s="133" t="s">
        <v>3</v>
      </c>
      <c r="T7" s="134"/>
      <c r="U7" s="19" t="s">
        <v>14</v>
      </c>
      <c r="V7" s="19" t="s">
        <v>0</v>
      </c>
      <c r="W7" s="19" t="s">
        <v>15</v>
      </c>
      <c r="X7" s="19" t="s">
        <v>16</v>
      </c>
      <c r="Y7" s="19" t="s">
        <v>17</v>
      </c>
    </row>
    <row r="8" spans="2:27" ht="18" customHeight="1" x14ac:dyDescent="0.25">
      <c r="B8" s="131">
        <v>1</v>
      </c>
      <c r="C8" s="88"/>
      <c r="D8" s="129">
        <v>0</v>
      </c>
      <c r="E8" s="47">
        <f>IF(D8&lt;&gt;"",D8,"")</f>
        <v>0</v>
      </c>
      <c r="F8" s="47" t="str">
        <f>IF(D8&lt;&gt;"",IF(C8="","",C8),"")</f>
        <v/>
      </c>
      <c r="G8" s="47">
        <f>IF(E8&lt;&gt;"",IF(E10&lt;&gt;"",SMALL(E8:F10,1),""),"")</f>
        <v>0</v>
      </c>
      <c r="H8" s="47"/>
      <c r="I8" s="47"/>
      <c r="J8" s="47"/>
      <c r="K8" s="47"/>
      <c r="L8" s="47"/>
      <c r="M8" s="60"/>
      <c r="N8" s="60"/>
      <c r="O8" s="60"/>
      <c r="P8" s="103"/>
      <c r="S8" s="23" t="str">
        <f>IF(U8&lt;&gt;"",1,"")</f>
        <v/>
      </c>
      <c r="T8" s="24" t="str">
        <f>IF(S8&lt;&gt;"","LUGAR","")</f>
        <v/>
      </c>
      <c r="U8" s="25" t="str">
        <f>IF(P36&lt;&gt;"",IF(P38&lt;&gt;"",IF(P36=P38,"",IF(P36&gt;P38,O36,O38)),""),"")</f>
        <v/>
      </c>
      <c r="V8" s="25" t="str">
        <f>IF(U8="","",VLOOKUP(U8,LISTAS!$F$5:$G$204,2,0))</f>
        <v/>
      </c>
      <c r="W8" s="25" t="str">
        <f>IF(U8="","",VLOOKUP(U8,LISTAS!$F$5:$I$204,4,0))</f>
        <v/>
      </c>
      <c r="X8" s="25" t="str">
        <f t="shared" ref="X8:X68" si="0">IF(S8="","",IF(S8=1,400,IF(S8=2,340,IF(S8=3,300,IF(S8=4,280,IF(S8=5,270,IF(S8=6,260,IF(S8=7,250,IF(S8=8,240,IF(S8=9,200,IF(S8=10,200,IF(S8=11,200,IF(S8=12,200,IF(S8=13,200,IF(S8=14,200,IF(S8=15,200,IF(S8=16,200,IF(S8&gt;16,"",""))))))))))))))))))</f>
        <v/>
      </c>
      <c r="Y8" s="25" t="str">
        <f>IF(S8="","",IF($V$5="NÃO","",IF(S8=1,400,IF(S8=2,340,IF(S8=3,300,IF(S8=4,280,IF(S8=5,270,IF(S8=6,260,IF(S8=7,250,IF(S8=8,240,IF(S8=9,200,IF(S8=10,200,IF(S8=11,200,IF(S8=12,200,IF(S8=13,200,IF(S8=14,200,IF(S8=15,200,IF(S8=16,200,IF(S8&gt;16,"","")))))))))))))))))))</f>
        <v/>
      </c>
    </row>
    <row r="9" spans="2:27" ht="18" customHeight="1" thickBot="1" x14ac:dyDescent="0.3">
      <c r="B9" s="131"/>
      <c r="C9" s="89" t="str">
        <f>IF(C8="","",VLOOKUP(C8,LISTAS!$F$5:$H$204,2,0))</f>
        <v/>
      </c>
      <c r="D9" s="130"/>
      <c r="E9" s="47"/>
      <c r="F9" s="47"/>
      <c r="G9" s="47"/>
      <c r="H9" s="47"/>
      <c r="I9" s="47"/>
      <c r="J9" s="47"/>
      <c r="K9" s="47"/>
      <c r="L9" s="47"/>
      <c r="M9" s="60"/>
      <c r="N9" s="60"/>
      <c r="O9" s="60"/>
      <c r="P9" s="103"/>
      <c r="S9" s="23" t="str">
        <f>IF(U9&lt;&gt;"",1+COUNTIF(S8,"1"),"")</f>
        <v/>
      </c>
      <c r="T9" s="24" t="str">
        <f t="shared" ref="T9:T23" si="1">IF(S9&lt;&gt;"","LUGAR","")</f>
        <v/>
      </c>
      <c r="U9" s="25" t="str">
        <f>IF(P36&lt;&gt;"",IF(P38&lt;&gt;"",IF(P36=P38,"",IF(P36&lt;P38,O36,O38)),""),"")</f>
        <v/>
      </c>
      <c r="V9" s="25" t="str">
        <f>IF(U9="","",VLOOKUP(U9,LISTAS!$F$5:$G$204,2,0))</f>
        <v/>
      </c>
      <c r="W9" s="25" t="str">
        <f>IF(U9="","",VLOOKUP(U9,LISTAS!$F$5:$I$204,4,0))</f>
        <v/>
      </c>
      <c r="X9" s="25" t="str">
        <f t="shared" si="0"/>
        <v/>
      </c>
      <c r="Y9" s="25" t="str">
        <f t="shared" ref="Y9:Y68" si="2">IF(S9="","",IF($V$5="NÃO","",IF(S9=1,400,IF(S9=2,340,IF(S9=3,300,IF(S9=4,280,IF(S9=5,270,IF(S9=6,260,IF(S9=7,250,IF(S9=8,240,IF(S9=9,200,IF(S9=10,200,IF(S9=11,200,IF(S9=12,200,IF(S9=13,200,IF(S9=14,200,IF(S9=15,200,IF(S9=16,200,IF(S9&gt;16,"","")))))))))))))))))))</f>
        <v/>
      </c>
    </row>
    <row r="10" spans="2:27" ht="18" customHeight="1" x14ac:dyDescent="0.25">
      <c r="B10" s="132">
        <v>16</v>
      </c>
      <c r="C10" s="88"/>
      <c r="D10" s="129">
        <v>0</v>
      </c>
      <c r="E10" s="48">
        <f>IF(D10&lt;&gt;"",D10,"")</f>
        <v>0</v>
      </c>
      <c r="F10" s="47" t="str">
        <f>IF(D10&lt;&gt;"",IF(C10="","",C10),"")</f>
        <v/>
      </c>
      <c r="G10" s="47" t="str">
        <f>VLOOKUP(G8,E8:F10,2,0)</f>
        <v/>
      </c>
      <c r="H10" s="47"/>
      <c r="I10" s="47"/>
      <c r="J10" s="47"/>
      <c r="K10" s="47"/>
      <c r="L10" s="47"/>
      <c r="M10" s="60"/>
      <c r="N10" s="60"/>
      <c r="O10" s="60"/>
      <c r="P10" s="103"/>
      <c r="S10" s="23" t="str">
        <f>IF(U10&lt;&gt;"",1+COUNTIF(S8:S9,"1")+COUNTIF(S8:S9,"2"),"")</f>
        <v/>
      </c>
      <c r="T10" s="24" t="str">
        <f t="shared" si="1"/>
        <v/>
      </c>
      <c r="U10" s="25" t="str">
        <f>IF(U8&lt;&gt;"",IF(K20=U8,K22,IF(K22=U8,K20,IF(K52=U8,K54,IF(K54=U8,K52)))),"")</f>
        <v/>
      </c>
      <c r="V10" s="25" t="str">
        <f>IF(U10="","",VLOOKUP(U10,LISTAS!$F$5:$G$204,2,0))</f>
        <v/>
      </c>
      <c r="W10" s="25" t="str">
        <f>IF(U10="","",VLOOKUP(U10,LISTAS!$F$5:$I$204,4,0))</f>
        <v/>
      </c>
      <c r="X10" s="25" t="str">
        <f t="shared" si="0"/>
        <v/>
      </c>
      <c r="Y10" s="25" t="str">
        <f t="shared" si="2"/>
        <v/>
      </c>
    </row>
    <row r="11" spans="2:27" ht="18" customHeight="1" thickBot="1" x14ac:dyDescent="0.3">
      <c r="B11" s="132"/>
      <c r="C11" s="89" t="str">
        <f>IF(C10="","",VLOOKUP(C10,LISTAS!$F$5:$H$204,2,0))</f>
        <v/>
      </c>
      <c r="D11" s="130"/>
      <c r="E11" s="61"/>
      <c r="F11" s="47"/>
      <c r="G11" s="47"/>
      <c r="H11" s="47"/>
      <c r="I11" s="47"/>
      <c r="J11" s="47"/>
      <c r="K11" s="47"/>
      <c r="L11" s="47"/>
      <c r="M11" s="60"/>
      <c r="N11" s="60"/>
      <c r="O11" s="60"/>
      <c r="P11" s="103"/>
      <c r="S11" s="23" t="str">
        <f>IF(U11&lt;&gt;"",1+COUNTIF(S8:S10,"1")+COUNTIF(S8:S10,"2")+COUNTIF(S8:S10,"3"),"")</f>
        <v/>
      </c>
      <c r="T11" s="24" t="str">
        <f t="shared" si="1"/>
        <v/>
      </c>
      <c r="U11" s="25" t="str">
        <f>IF(U9&lt;&gt;"",IF(K20=U9,K22,IF(K22=U9,K20,IF(K52=U9,K54,IF(K54=U9,K52)))),"")</f>
        <v/>
      </c>
      <c r="V11" s="25" t="str">
        <f>IF(U11="","",VLOOKUP(U11,LISTAS!$F$5:$G$204,2,0))</f>
        <v/>
      </c>
      <c r="W11" s="25" t="str">
        <f>IF(U11="","",VLOOKUP(U11,LISTAS!$F$5:$I$204,4,0))</f>
        <v/>
      </c>
      <c r="X11" s="25" t="str">
        <f t="shared" si="0"/>
        <v/>
      </c>
      <c r="Y11" s="25" t="str">
        <f t="shared" si="2"/>
        <v/>
      </c>
    </row>
    <row r="12" spans="2:27" ht="18" customHeight="1" x14ac:dyDescent="0.25">
      <c r="B12" s="63"/>
      <c r="C12" s="20"/>
      <c r="D12" s="20"/>
      <c r="E12" s="94"/>
      <c r="F12" s="96"/>
      <c r="G12" s="88" t="str">
        <f>IF(D8&lt;&gt;"",IF(D10&lt;&gt;"",IF(D8=D10,"",IF(D8&gt;D10,C8,C10)),""),"")</f>
        <v/>
      </c>
      <c r="H12" s="129">
        <v>0</v>
      </c>
      <c r="I12" s="47">
        <f>IF(H12&lt;&gt;"",H12,"")</f>
        <v>0</v>
      </c>
      <c r="J12" s="47" t="str">
        <f>IF(H12&lt;&gt;"",IF(G12="","",G12),"")</f>
        <v/>
      </c>
      <c r="K12" s="47">
        <f>IF(I12&lt;&gt;"",IF(I14&lt;&gt;"",SMALL(I12:J14,1),""),"")</f>
        <v>0</v>
      </c>
      <c r="L12" s="47"/>
      <c r="M12" s="47"/>
      <c r="N12" s="47"/>
      <c r="O12" s="47"/>
      <c r="P12" s="62"/>
      <c r="S12" s="23" t="str">
        <f>IF(U12&lt;&gt;"",1+COUNTIF(S8:S11,"1")+COUNTIF(S8:S11,"2")+COUNTIF(S8:S11,"3")+COUNTIF(S8:S11,"4"),"")</f>
        <v/>
      </c>
      <c r="T12" s="24" t="str">
        <f t="shared" si="1"/>
        <v/>
      </c>
      <c r="U12" s="25" t="str">
        <f>IF(U8&lt;&gt;"",IF(G12=U8,G14,IF(G14=U8,G12,IF(G28=U8,G30,IF(G30=U8,G28,IF(G44=U8,G46,IF(G46=U8,G44,IF(G60=U8,G62,IF(G62=U8,G60)))))))),"")</f>
        <v/>
      </c>
      <c r="V12" s="25" t="str">
        <f>IF(U12="","",VLOOKUP(U12,LISTAS!$F$5:$G$204,2,0))</f>
        <v/>
      </c>
      <c r="W12" s="25" t="str">
        <f>IF(U12="","",VLOOKUP(U12,LISTAS!$F$5:$I$204,4,0))</f>
        <v/>
      </c>
      <c r="X12" s="25" t="str">
        <f t="shared" si="0"/>
        <v/>
      </c>
      <c r="Y12" s="25" t="str">
        <f t="shared" si="2"/>
        <v/>
      </c>
    </row>
    <row r="13" spans="2:27" ht="18" customHeight="1" thickBot="1" x14ac:dyDescent="0.3">
      <c r="B13" s="63"/>
      <c r="C13" s="20"/>
      <c r="D13" s="20"/>
      <c r="E13" s="94"/>
      <c r="F13" s="96"/>
      <c r="G13" s="89" t="str">
        <f>IF(G12="","",VLOOKUP(G12,LISTAS!$F$5:$H$204,2,0))</f>
        <v/>
      </c>
      <c r="H13" s="130"/>
      <c r="I13" s="47"/>
      <c r="J13" s="47"/>
      <c r="K13" s="47"/>
      <c r="L13" s="47"/>
      <c r="M13" s="47"/>
      <c r="N13" s="47"/>
      <c r="O13" s="47"/>
      <c r="P13" s="62"/>
      <c r="S13" s="23" t="str">
        <f>IF(U13&lt;&gt;"",1+COUNTIF(S8:S12,"1")+COUNTIF(S8:S12,"2")+COUNTIF(S8:S12,"3")+COUNTIF(S8:S12,"4")+COUNTIF(S8:S12,"5"),"")</f>
        <v/>
      </c>
      <c r="T13" s="24" t="str">
        <f t="shared" si="1"/>
        <v/>
      </c>
      <c r="U13" s="25" t="str">
        <f>IF(U9&lt;&gt;"",IF(G12=U9,G14,IF(G14=U9,G12,IF(G28=U9,G30,IF(G30=U9,G28,IF(G44=U9,G46,IF(G46=U9,G44,IF(G60=U9,G62,IF(G62=U9,G60)))))))),"")</f>
        <v/>
      </c>
      <c r="V13" s="25" t="str">
        <f>IF(U13="","",VLOOKUP(U13,LISTAS!$F$5:$G$204,2,0))</f>
        <v/>
      </c>
      <c r="W13" s="25" t="str">
        <f>IF(U13="","",VLOOKUP(U13,LISTAS!$F$5:$I$204,4,0))</f>
        <v/>
      </c>
      <c r="X13" s="25" t="str">
        <f t="shared" si="0"/>
        <v/>
      </c>
      <c r="Y13" s="25" t="str">
        <f t="shared" si="2"/>
        <v/>
      </c>
    </row>
    <row r="14" spans="2:27" ht="18" customHeight="1" x14ac:dyDescent="0.25">
      <c r="B14" s="63"/>
      <c r="C14" s="20"/>
      <c r="D14" s="20"/>
      <c r="E14" s="95"/>
      <c r="F14" s="97"/>
      <c r="G14" s="88" t="str">
        <f>IF(D16&lt;&gt;"",IF(D18&lt;&gt;"",IF(D16=D18,"",IF(D16&gt;D18,C16,C18)),""),"")</f>
        <v/>
      </c>
      <c r="H14" s="129">
        <v>0</v>
      </c>
      <c r="I14" s="48">
        <f>IF(H14&lt;&gt;"",H14,"")</f>
        <v>0</v>
      </c>
      <c r="J14" s="47" t="str">
        <f>IF(H14&lt;&gt;"",IF(G14="","",G14),"")</f>
        <v/>
      </c>
      <c r="K14" s="47" t="str">
        <f>VLOOKUP(K12,I12:J14,2,0)</f>
        <v/>
      </c>
      <c r="L14" s="47"/>
      <c r="M14" s="47"/>
      <c r="N14" s="47"/>
      <c r="O14" s="47"/>
      <c r="P14" s="62"/>
      <c r="S14" s="23" t="str">
        <f>IF(U14&lt;&gt;"",1+COUNTIF(S8:S13,"1")+COUNTIF(S8:S13,"2")+COUNTIF(S8:S13,"3")+COUNTIF(S8:S13,"4")+COUNTIF(S8:S13,"5")+COUNTIF(S8:S13,"6"),"")</f>
        <v/>
      </c>
      <c r="T14" s="24" t="str">
        <f t="shared" si="1"/>
        <v/>
      </c>
      <c r="U14" s="25" t="str">
        <f>IF(U10&lt;&gt;"",IF(G12=U10,G14,IF(G14=U10,G12,IF(G28=U10,G30,IF(G30=U10,G28,IF(G44=U10,G46,IF(G46=U10,G44,IF(G60=U10,G62,IF(G62=U10,G60)))))))),"")</f>
        <v/>
      </c>
      <c r="V14" s="25" t="str">
        <f>IF(U14="","",VLOOKUP(U14,LISTAS!$F$5:$G$204,2,0))</f>
        <v/>
      </c>
      <c r="W14" s="25" t="str">
        <f>IF(U14="","",VLOOKUP(U14,LISTAS!$F$5:$I$204,4,0))</f>
        <v/>
      </c>
      <c r="X14" s="25" t="str">
        <f t="shared" si="0"/>
        <v/>
      </c>
      <c r="Y14" s="25" t="str">
        <f t="shared" si="2"/>
        <v/>
      </c>
    </row>
    <row r="15" spans="2:27" ht="18" customHeight="1" thickBot="1" x14ac:dyDescent="0.3">
      <c r="B15" s="63"/>
      <c r="C15" s="20"/>
      <c r="D15" s="20"/>
      <c r="E15" s="95"/>
      <c r="F15" s="94"/>
      <c r="G15" s="89" t="str">
        <f>IF(G14="","",VLOOKUP(G14,LISTAS!$F$5:$H$204,2,0))</f>
        <v/>
      </c>
      <c r="H15" s="130"/>
      <c r="I15" s="61"/>
      <c r="J15" s="47"/>
      <c r="K15" s="47"/>
      <c r="L15" s="47"/>
      <c r="M15" s="47"/>
      <c r="N15" s="47"/>
      <c r="O15" s="47"/>
      <c r="P15" s="62"/>
      <c r="S15" s="23" t="str">
        <f>IF(U15&lt;&gt;"",1+COUNTIF(S8:S14,"1")+COUNTIF(S8:S14,"2")+COUNTIF(S8:S14,"3")+COUNTIF(S8:S14,"4")+COUNTIF(S8:S14,"5")+COUNTIF(S8:S14,"6")+COUNTIF(S8:S14,"7"),"")</f>
        <v/>
      </c>
      <c r="T15" s="24" t="str">
        <f t="shared" si="1"/>
        <v/>
      </c>
      <c r="U15" s="25" t="str">
        <f>IF(U11&lt;&gt;"",IF(G12=U11,G14,IF(G14=U11,G12,IF(G28=U11,G30,IF(G30=U11,G28,IF(G44=U11,G46,IF(G46=U11,G44,IF(G60=U11,G62,IF(G62=U11,G60)))))))),"")</f>
        <v/>
      </c>
      <c r="V15" s="25" t="str">
        <f>IF(U15="","",VLOOKUP(U15,LISTAS!$F$5:$G$204,2,0))</f>
        <v/>
      </c>
      <c r="W15" s="25" t="str">
        <f>IF(U15="","",VLOOKUP(U15,LISTAS!$F$5:$I$204,4,0))</f>
        <v/>
      </c>
      <c r="X15" s="25" t="str">
        <f t="shared" si="0"/>
        <v/>
      </c>
      <c r="Y15" s="25" t="str">
        <f t="shared" si="2"/>
        <v/>
      </c>
    </row>
    <row r="16" spans="2:27" ht="18" customHeight="1" x14ac:dyDescent="0.25">
      <c r="B16" s="131">
        <v>7</v>
      </c>
      <c r="C16" s="88"/>
      <c r="D16" s="129">
        <v>0</v>
      </c>
      <c r="E16" s="46">
        <f>IF(D16&lt;&gt;"",D16,"")</f>
        <v>0</v>
      </c>
      <c r="F16" s="47" t="str">
        <f>IF(D16&lt;&gt;"",IF(C16="","",C16),"")</f>
        <v/>
      </c>
      <c r="G16" s="47">
        <f>IF(E16&lt;&gt;"",IF(E18&lt;&gt;"",SMALL(E16:F18,1),""),"")</f>
        <v>0</v>
      </c>
      <c r="H16" s="47"/>
      <c r="I16" s="61"/>
      <c r="J16" s="47"/>
      <c r="K16" s="47"/>
      <c r="L16" s="47"/>
      <c r="M16" s="47"/>
      <c r="N16" s="47"/>
      <c r="O16" s="47"/>
      <c r="P16" s="62"/>
      <c r="S16" s="23" t="str">
        <f>IF(U16&lt;&gt;"",1+COUNTIF(S8:S15,"1")+COUNTIF(S8:S15,"2")+COUNTIF(S8:S15,"3")+COUNTIF(S8:S15,"4")+COUNTIF(S8:S15,"5")+COUNTIF(S8:S15,"6")+COUNTIF(S8:S15,"7")+COUNTIF(S8:S15,"8"),"")</f>
        <v/>
      </c>
      <c r="T16" s="24" t="str">
        <f t="shared" si="1"/>
        <v/>
      </c>
      <c r="U16" s="25" t="str">
        <f>IF(U8&lt;&gt;"",IF(C8=U8,G10,IF(C10=U8,G10,IF(C16=U8,G18,IF(C18=U8,G18,IF(C24=U8,G26,IF(C26=U8,G26,IF(C32=U8,G34,IF(C34=U8,G34,IF(C40=U8,G42,IF(C42=U8,G42,IF(C48=U8,G50,IF(C50=U8,G50,IF(C56=U8,G58,IF(C58=U8,G58,IF(C64=U8,G66,IF(C66=U8,G66)))))))))))))))),"")</f>
        <v/>
      </c>
      <c r="V16" s="25" t="str">
        <f>IF(U16="","",VLOOKUP(U16,LISTAS!$F$5:$G$204,2,0))</f>
        <v/>
      </c>
      <c r="W16" s="25" t="str">
        <f>IF(U16="","",VLOOKUP(U16,LISTAS!$F$5:$I$204,4,0))</f>
        <v/>
      </c>
      <c r="X16" s="25" t="str">
        <f t="shared" si="0"/>
        <v/>
      </c>
      <c r="Y16" s="25" t="str">
        <f t="shared" si="2"/>
        <v/>
      </c>
    </row>
    <row r="17" spans="2:25" ht="18" customHeight="1" thickBot="1" x14ac:dyDescent="0.3">
      <c r="B17" s="131"/>
      <c r="C17" s="89" t="str">
        <f>IF(C16="","",VLOOKUP(C16,LISTAS!$F$5:$H$204,2,0))</f>
        <v/>
      </c>
      <c r="D17" s="130"/>
      <c r="E17" s="49" t="str">
        <f>IF(D17&lt;&gt;"",D17,"")</f>
        <v/>
      </c>
      <c r="F17" s="47"/>
      <c r="G17" s="47"/>
      <c r="H17" s="47"/>
      <c r="I17" s="95"/>
      <c r="J17" s="94"/>
      <c r="K17" s="94"/>
      <c r="L17" s="20"/>
      <c r="M17" s="20"/>
      <c r="N17" s="20"/>
      <c r="O17" s="20"/>
      <c r="P17" s="26"/>
      <c r="S17" s="23" t="str">
        <f>IF(U17&lt;&gt;"",1+COUNTIF(S8:S16,"1")+COUNTIF(S8:S16,"2")+COUNTIF(S8:S16,"3")+COUNTIF(S8:S16,"4")+COUNTIF(S8:S16,"5")+COUNTIF(S8:S16,"6")+COUNTIF(S8:S16,"7")+COUNTIF(S8:S16,"8")+COUNTIF(S8:S16,"9"),"")</f>
        <v/>
      </c>
      <c r="T17" s="24" t="str">
        <f t="shared" si="1"/>
        <v/>
      </c>
      <c r="U17" s="25" t="str">
        <f>IF(U9&lt;&gt;"",IF(C8=U9,G10,IF(C10=U9,G10,IF(C16=U9,G18,IF(C18=U9,G18,IF(C24=U9,G26,IF(C26=U9,G26,IF(C32=U9,G34,IF(C34=U9,G34,IF(C40=U9,G42,IF(C42=U9,G42,IF(C48=U9,G50,IF(C50=U9,G50,IF(C56=U9,G58,IF(C58=U9,G58,IF(C64=U9,G66,IF(C66=U9,G66)))))))))))))))),"")</f>
        <v/>
      </c>
      <c r="V17" s="25" t="str">
        <f>IF(U17="","",VLOOKUP(U17,LISTAS!$F$5:$G$204,2,0))</f>
        <v/>
      </c>
      <c r="W17" s="25" t="str">
        <f>IF(U17="","",VLOOKUP(U17,LISTAS!$F$5:$I$204,4,0))</f>
        <v/>
      </c>
      <c r="X17" s="25" t="str">
        <f t="shared" si="0"/>
        <v/>
      </c>
      <c r="Y17" s="25" t="str">
        <f t="shared" si="2"/>
        <v/>
      </c>
    </row>
    <row r="18" spans="2:25" ht="18" customHeight="1" x14ac:dyDescent="0.25">
      <c r="B18" s="132">
        <v>9</v>
      </c>
      <c r="C18" s="88"/>
      <c r="D18" s="129">
        <v>0</v>
      </c>
      <c r="E18" s="50">
        <f>IF(D18&lt;&gt;"",D18,"")</f>
        <v>0</v>
      </c>
      <c r="F18" s="47" t="str">
        <f>IF(D18&lt;&gt;"",IF(C18="","",C18),"")</f>
        <v/>
      </c>
      <c r="G18" s="47" t="str">
        <f>VLOOKUP(G16,E16:F18,2,0)</f>
        <v/>
      </c>
      <c r="H18" s="47"/>
      <c r="I18" s="95"/>
      <c r="J18" s="94"/>
      <c r="K18" s="20"/>
      <c r="L18" s="20"/>
      <c r="M18" s="94"/>
      <c r="N18" s="94"/>
      <c r="O18" s="94"/>
      <c r="P18" s="26"/>
      <c r="S18" s="23" t="str">
        <f>IF(U18&lt;&gt;"",1+COUNTIF(S8:S17,"1")+COUNTIF(S8:S17,"2")+COUNTIF(S8:S17,"3")+COUNTIF(S8:S17,"4")+COUNTIF(S8:S17,"5")+COUNTIF(S8:S17,"6")+COUNTIF(S8:S17,"7")+COUNTIF(S8:S17,"8")+COUNTIF(S8:S17,"9")+COUNTIF(S8:S17,"10"),"")</f>
        <v/>
      </c>
      <c r="T18" s="24" t="str">
        <f t="shared" si="1"/>
        <v/>
      </c>
      <c r="U18" s="25" t="str">
        <f>IF(U10&lt;&gt;"",IF(C8=U10,G10,IF(C10=U10,G10,IF(C16=U10,G18,IF(C18=U10,G18,IF(C24=U10,G26,IF(C26=U10,G26,IF(C32=U10,G34,IF(C34=U10,G34,IF(C40=U10,G42,IF(C42=U10,G42,IF(C48=U10,G50,IF(C50=U10,G50,IF(C56=U10,G58,IF(C58=U10,G58,IF(C64=U10,G66,IF(C66=U10,G66)))))))))))))))),"")</f>
        <v/>
      </c>
      <c r="V18" s="25" t="str">
        <f>IF(U18="","",VLOOKUP(U18,LISTAS!$F$5:$G$204,2,0))</f>
        <v/>
      </c>
      <c r="W18" s="25" t="str">
        <f>IF(U18="","",VLOOKUP(U18,LISTAS!$F$5:$I$204,4,0))</f>
        <v/>
      </c>
      <c r="X18" s="25" t="str">
        <f t="shared" si="0"/>
        <v/>
      </c>
      <c r="Y18" s="25" t="str">
        <f t="shared" si="2"/>
        <v/>
      </c>
    </row>
    <row r="19" spans="2:25" ht="18" customHeight="1" thickBot="1" x14ac:dyDescent="0.3">
      <c r="B19" s="132"/>
      <c r="C19" s="89" t="str">
        <f>IF(C18="","",VLOOKUP(C18,LISTAS!$F$5:$H$204,2,0))</f>
        <v/>
      </c>
      <c r="D19" s="130"/>
      <c r="E19" s="47"/>
      <c r="F19" s="47"/>
      <c r="G19" s="47"/>
      <c r="H19" s="47"/>
      <c r="I19" s="95"/>
      <c r="J19" s="94"/>
      <c r="K19" s="20"/>
      <c r="L19" s="20"/>
      <c r="M19" s="94"/>
      <c r="N19" s="94"/>
      <c r="O19" s="94"/>
      <c r="P19" s="26"/>
      <c r="S19" s="23" t="str">
        <f>IF(U19&lt;&gt;"",1+COUNTIF(S8:S18,"1")+COUNTIF(S8:S18,"2")+COUNTIF(S8:S18,"3")+COUNTIF(S8:S18,"4")+COUNTIF(S8:S18,"5")+COUNTIF(S8:S18,"6")+COUNTIF(S8:S18,"7")+COUNTIF(S8:S18,"8")+COUNTIF(S8:S18,"9")+COUNTIF(S8:S18,"10")+COUNTIF(S8:S18,"11"),"")</f>
        <v/>
      </c>
      <c r="T19" s="24" t="str">
        <f t="shared" si="1"/>
        <v/>
      </c>
      <c r="U19" s="25" t="str">
        <f>IF(U11&lt;&gt;"",IF(C8=U11,G10,IF(C10=U11,G10,IF(C16=U11,G18,IF(C18=U11,G18,IF(C24=U11,G26,IF(C26=U11,G26,IF(C32=U11,G34,IF(C34=U11,G34,IF(C40=U11,G42,IF(C42=U11,G42,IF(C48=U11,G50,IF(C50=U11,G50,IF(C56=U11,G58,IF(C58=U11,G58,IF(C64=U11,G66,IF(C66=U11,G66)))))))))))))))),"")</f>
        <v/>
      </c>
      <c r="V19" s="25" t="str">
        <f>IF(U19="","",VLOOKUP(U19,LISTAS!$F$5:$G$204,2,0))</f>
        <v/>
      </c>
      <c r="W19" s="25" t="str">
        <f>IF(U19="","",VLOOKUP(U19,LISTAS!$F$5:$I$204,4,0))</f>
        <v/>
      </c>
      <c r="X19" s="25" t="str">
        <f t="shared" si="0"/>
        <v/>
      </c>
      <c r="Y19" s="25" t="str">
        <f t="shared" si="2"/>
        <v/>
      </c>
    </row>
    <row r="20" spans="2:25" ht="18" customHeight="1" x14ac:dyDescent="0.25">
      <c r="B20" s="63"/>
      <c r="C20" s="20"/>
      <c r="D20" s="20"/>
      <c r="E20" s="47"/>
      <c r="F20" s="47"/>
      <c r="G20" s="47"/>
      <c r="H20" s="47"/>
      <c r="I20" s="95"/>
      <c r="J20" s="94"/>
      <c r="K20" s="88" t="str">
        <f>IF(H12&lt;&gt;"",IF(H14&lt;&gt;"",IF(H12=H14,"",IF(H12&gt;H14,G12,G14)),""),"")</f>
        <v/>
      </c>
      <c r="L20" s="129">
        <v>0</v>
      </c>
      <c r="M20" s="47">
        <f>IF(L20&lt;&gt;"",L20,"")</f>
        <v>0</v>
      </c>
      <c r="N20" s="47" t="str">
        <f>IF(L20&lt;&gt;"",IF(K20="","",K20),"")</f>
        <v/>
      </c>
      <c r="O20" s="47">
        <f>IF(M20&lt;&gt;"",IF(M22&lt;&gt;"",SMALL(M20:N22,1),""),"")</f>
        <v>0</v>
      </c>
      <c r="P20" s="62"/>
      <c r="R20" s="17"/>
      <c r="S20" s="23" t="str">
        <f>IF(U20&lt;&gt;"",1+COUNTIF(S8:S19,"1")+COUNTIF(S8:S19,"2")+COUNTIF(S8:S19,"3")+COUNTIF(S8:S19,"4")+COUNTIF(S8:S19,"5")+COUNTIF(S8:S19,"6")+COUNTIF(S8:S19,"7")+COUNTIF(S8:S19,"8")+COUNTIF(S8:S19,"9")+COUNTIF(S8:S19,"10")+COUNTIF(S8:S19,"11")+COUNTIF(S8:S19,"12"),"")</f>
        <v/>
      </c>
      <c r="T20" s="24" t="str">
        <f t="shared" si="1"/>
        <v/>
      </c>
      <c r="U20" s="25" t="str">
        <f>IF(U12&lt;&gt;"",IF(C8=U12,G10,IF(C10=U12,G10,IF(C16=U12,G18,IF(C18=U12,G18,IF(C24=U12,G26,IF(C26=U12,G26,IF(C32=U12,G34,IF(C34=U12,G34,IF(C40=U12,G42,IF(C42=U12,G42,IF(C48=U12,G50,IF(C50=U12,G50,IF(C56=U12,G58,IF(C58=U12,G58,IF(C64=U12,G66,IF(C66=U12,G66)))))))))))))))),"")</f>
        <v/>
      </c>
      <c r="V20" s="25" t="str">
        <f>IF(U20="","",VLOOKUP(U20,LISTAS!$F$5:$G$204,2,0))</f>
        <v/>
      </c>
      <c r="W20" s="25" t="str">
        <f>IF(U20="","",VLOOKUP(U20,LISTAS!$F$5:$I$204,4,0))</f>
        <v/>
      </c>
      <c r="X20" s="25" t="str">
        <f t="shared" si="0"/>
        <v/>
      </c>
      <c r="Y20" s="25" t="str">
        <f t="shared" si="2"/>
        <v/>
      </c>
    </row>
    <row r="21" spans="2:25" ht="18" customHeight="1" thickBot="1" x14ac:dyDescent="0.3">
      <c r="B21" s="63"/>
      <c r="C21" s="20"/>
      <c r="D21" s="20"/>
      <c r="E21" s="94"/>
      <c r="F21" s="94"/>
      <c r="G21" s="94"/>
      <c r="H21" s="94"/>
      <c r="I21" s="95"/>
      <c r="J21" s="94"/>
      <c r="K21" s="89" t="str">
        <f>IF(K20="","",VLOOKUP(K20,LISTAS!$F$5:$H$204,2,0))</f>
        <v/>
      </c>
      <c r="L21" s="130"/>
      <c r="M21" s="47"/>
      <c r="N21" s="47"/>
      <c r="O21" s="47"/>
      <c r="P21" s="62"/>
      <c r="R21" s="17"/>
      <c r="S21" s="23" t="str">
        <f>IF(U21&lt;&gt;"",1+COUNTIF(S8:S20,"1")+COUNTIF(S8:S20,"2")+COUNTIF(S8:S20,"3")+COUNTIF(S8:S20,"4")+COUNTIF(S8:S20,"5")+COUNTIF(S8:S20,"6")+COUNTIF(S8:S20,"7")+COUNTIF(S8:S20,"8")+COUNTIF(S8:S20,"9")+COUNTIF(S8:S20,"10")+COUNTIF(S8:S20,"11")+COUNTIF(S8:S20,"12")+COUNTIF(S8:S20,"13"),"")</f>
        <v/>
      </c>
      <c r="T21" s="24" t="str">
        <f t="shared" si="1"/>
        <v/>
      </c>
      <c r="U21" s="25" t="str">
        <f>IF(U13&lt;&gt;"",IF(C8=U13,G10,IF(C10=U13,G10,IF(C16=U13,G18,IF(C18=U13,G18,IF(C24=U13,G26,IF(C26=U13,G26,IF(C32=U13,G34,IF(C34=U13,G34,IF(C40=U13,G42,IF(C42=U13,G42,IF(C48=U13,G50,IF(C50=U13,G50,IF(C56=U13,G58,IF(C58=U13,G58,IF(C64=U13,G66,IF(C66=U13,G66)))))))))))))))),"")</f>
        <v/>
      </c>
      <c r="V21" s="25" t="str">
        <f>IF(U21="","",VLOOKUP(U21,LISTAS!$F$5:$G$204,2,0))</f>
        <v/>
      </c>
      <c r="W21" s="25" t="str">
        <f>IF(U21="","",VLOOKUP(U21,LISTAS!$F$5:$I$204,4,0))</f>
        <v/>
      </c>
      <c r="X21" s="25" t="str">
        <f t="shared" si="0"/>
        <v/>
      </c>
      <c r="Y21" s="25" t="str">
        <f t="shared" si="2"/>
        <v/>
      </c>
    </row>
    <row r="22" spans="2:25" ht="18" customHeight="1" x14ac:dyDescent="0.25">
      <c r="B22" s="63"/>
      <c r="C22" s="20"/>
      <c r="D22" s="20"/>
      <c r="E22" s="94"/>
      <c r="F22" s="94"/>
      <c r="G22" s="94"/>
      <c r="H22" s="94"/>
      <c r="I22" s="95"/>
      <c r="J22" s="97"/>
      <c r="K22" s="88" t="str">
        <f>IF(H28&lt;&gt;"",IF(H30&lt;&gt;"",IF(H28=H30,"",IF(H28&gt;H30,G28,G30)),""),"")</f>
        <v/>
      </c>
      <c r="L22" s="129">
        <v>0</v>
      </c>
      <c r="M22" s="48">
        <f>IF(L22&lt;&gt;"",L22,"")</f>
        <v>0</v>
      </c>
      <c r="N22" s="47" t="str">
        <f>IF(L22&lt;&gt;"",IF(K22="","",K22),"")</f>
        <v/>
      </c>
      <c r="O22" s="47" t="str">
        <f>VLOOKUP(O20,M20:N22,2,0)</f>
        <v/>
      </c>
      <c r="P22" s="62"/>
      <c r="Q22" s="13"/>
      <c r="S22" s="23" t="str">
        <f>IF(U22&lt;&gt;"",1+COUNTIF(S8:S21,"1")+COUNTIF(S8:S21,"2")+COUNTIF(S8:S21,"3")+COUNTIF(S8:S21,"4")+COUNTIF(S8:S21,"5")+COUNTIF(S8:S21,"6")+COUNTIF(S8:S21,"7")+COUNTIF(S8:S21,"8")+COUNTIF(S8:S21,"9")+COUNTIF(S8:S21,"10")+COUNTIF(S8:S21,"11")+COUNTIF(S8:S21,"12")+COUNTIF(S8:S21,"13")+COUNTIF(S8:S21,"14"),"")</f>
        <v/>
      </c>
      <c r="T22" s="24" t="str">
        <f t="shared" si="1"/>
        <v/>
      </c>
      <c r="U22" s="25" t="str">
        <f>IF(U14&lt;&gt;"",IF(C8=U14,G10,IF(C10=U14,G10,IF(C16=U14,G18,IF(C18=U14,G18,IF(C24=U14,G26,IF(C26=U14,G26,IF(C32=U14,G34,IF(C34=U14,G34,IF(C40=U14,G42,IF(C42=U14,G42,IF(C48=U14,G50,IF(C50=U14,G50,IF(C56=U14,G58,IF(C58=U14,G58,IF(C64=U14,G66,IF(C66=U14,G66)))))))))))))))),"")</f>
        <v/>
      </c>
      <c r="V22" s="25" t="str">
        <f>IF(U22="","",VLOOKUP(U22,LISTAS!$F$5:$G$204,2,0))</f>
        <v/>
      </c>
      <c r="W22" s="25" t="str">
        <f>IF(U22="","",VLOOKUP(U22,LISTAS!$F$5:$I$204,4,0))</f>
        <v/>
      </c>
      <c r="X22" s="25" t="str">
        <f t="shared" si="0"/>
        <v/>
      </c>
      <c r="Y22" s="25" t="str">
        <f t="shared" si="2"/>
        <v/>
      </c>
    </row>
    <row r="23" spans="2:25" ht="18" customHeight="1" thickBot="1" x14ac:dyDescent="0.3">
      <c r="B23" s="63"/>
      <c r="C23" s="20"/>
      <c r="D23" s="20"/>
      <c r="E23" s="94"/>
      <c r="F23" s="94"/>
      <c r="G23" s="94"/>
      <c r="H23" s="94"/>
      <c r="I23" s="95"/>
      <c r="J23" s="94"/>
      <c r="K23" s="89" t="str">
        <f>IF(K22="","",VLOOKUP(K22,LISTAS!$F$5:$H$204,2,0))</f>
        <v/>
      </c>
      <c r="L23" s="130"/>
      <c r="M23" s="61"/>
      <c r="N23" s="47"/>
      <c r="O23" s="47"/>
      <c r="P23" s="62"/>
      <c r="Q23" s="13"/>
      <c r="S23" s="23" t="str">
        <f>IF(U23&lt;&gt;"",1+COUNTIF(S8:S22,"1")+COUNTIF(S8:S22,"2")+COUNTIF(S8:S22,"3")+COUNTIF(S8:S22,"4")+COUNTIF(S8:S22,"5")+COUNTIF(S8:S22,"6")+COUNTIF(S8:S22,"7")+COUNTIF(S8:S22,"8")+COUNTIF(S8:S22,"9")+COUNTIF(S8:S22,"10")+COUNTIF(S8:S22,"11")+COUNTIF(S8:S22,"12")+COUNTIF(S8:S22,"13")+COUNTIF(S8:S22,"14")+COUNTIF(S8:S22,"15"),"")</f>
        <v/>
      </c>
      <c r="T23" s="24" t="str">
        <f t="shared" si="1"/>
        <v/>
      </c>
      <c r="U23" s="25" t="str">
        <f>IF(U15&lt;&gt;"",IF(C8=U15,G10,IF(C10=U15,G10,IF(C16=U15,G18,IF(C18=U15,G18,IF(C24=U15,G26,IF(C26=U15,G26,IF(C32=U15,G34,IF(C34=U15,G34,IF(C40=U15,G42,IF(C42=U15,G42,IF(C48=U15,G50,IF(C50=U15,G50,IF(C56=U15,G58,IF(C58=U15,G58,IF(C64=U15,G66,IF(C66=U15,G66)))))))))))))))),"")</f>
        <v/>
      </c>
      <c r="V23" s="25" t="str">
        <f>IF(U23="","",VLOOKUP(U23,LISTAS!$F$5:$G$204,2,0))</f>
        <v/>
      </c>
      <c r="W23" s="25" t="str">
        <f>IF(U23="","",VLOOKUP(U23,LISTAS!$F$5:$I$204,4,0))</f>
        <v/>
      </c>
      <c r="X23" s="25" t="str">
        <f t="shared" si="0"/>
        <v/>
      </c>
      <c r="Y23" s="25" t="str">
        <f t="shared" si="2"/>
        <v/>
      </c>
    </row>
    <row r="24" spans="2:25" ht="18" customHeight="1" x14ac:dyDescent="0.25">
      <c r="B24" s="131">
        <v>6</v>
      </c>
      <c r="C24" s="88"/>
      <c r="D24" s="129">
        <v>0</v>
      </c>
      <c r="E24" s="47">
        <f>IF(D24&lt;&gt;"",D24,"")</f>
        <v>0</v>
      </c>
      <c r="F24" s="47" t="str">
        <f>IF(D24&lt;&gt;"",IF(C24="","",C24),"")</f>
        <v/>
      </c>
      <c r="G24" s="47">
        <f>IF(E24&lt;&gt;"",IF(E26&lt;&gt;"",SMALL(E24:F26,1),""),"")</f>
        <v>0</v>
      </c>
      <c r="H24" s="47"/>
      <c r="I24" s="61"/>
      <c r="J24" s="47"/>
      <c r="K24" s="47"/>
      <c r="L24" s="20"/>
      <c r="M24" s="61"/>
      <c r="N24" s="47"/>
      <c r="O24" s="47"/>
      <c r="P24" s="62"/>
      <c r="Q24" s="13"/>
      <c r="S24" s="23"/>
      <c r="T24" s="24"/>
      <c r="U24" s="25"/>
      <c r="V24" s="25" t="str">
        <f>IF(U24="","",VLOOKUP(U24,LISTAS!$F$5:$G$204,2,0))</f>
        <v/>
      </c>
      <c r="W24" s="25" t="str">
        <f>IF(U24="","",VLOOKUP(U24,LISTAS!$F$5:$I$204,4,0))</f>
        <v/>
      </c>
      <c r="X24" s="25" t="str">
        <f t="shared" si="0"/>
        <v/>
      </c>
      <c r="Y24" s="25" t="str">
        <f t="shared" si="2"/>
        <v/>
      </c>
    </row>
    <row r="25" spans="2:25" ht="18" customHeight="1" thickBot="1" x14ac:dyDescent="0.3">
      <c r="B25" s="131"/>
      <c r="C25" s="89" t="str">
        <f>IF(C24="","",VLOOKUP(C24,LISTAS!$F$5:$H$204,2,0))</f>
        <v/>
      </c>
      <c r="D25" s="130"/>
      <c r="E25" s="47"/>
      <c r="F25" s="47"/>
      <c r="G25" s="47"/>
      <c r="H25" s="47"/>
      <c r="I25" s="61"/>
      <c r="J25" s="47"/>
      <c r="K25" s="47"/>
      <c r="L25" s="20"/>
      <c r="M25" s="61"/>
      <c r="N25" s="47"/>
      <c r="O25" s="47"/>
      <c r="P25" s="62"/>
      <c r="Q25" s="13"/>
      <c r="S25" s="23"/>
      <c r="T25" s="24"/>
      <c r="U25" s="25"/>
      <c r="V25" s="25" t="str">
        <f>IF(U25="","",VLOOKUP(U25,LISTAS!$F$5:$G$204,2,0))</f>
        <v/>
      </c>
      <c r="W25" s="25" t="str">
        <f>IF(U25="","",VLOOKUP(U25,LISTAS!$F$5:$I$204,4,0))</f>
        <v/>
      </c>
      <c r="X25" s="25" t="str">
        <f t="shared" si="0"/>
        <v/>
      </c>
      <c r="Y25" s="25" t="str">
        <f t="shared" si="2"/>
        <v/>
      </c>
    </row>
    <row r="26" spans="2:25" ht="18" customHeight="1" x14ac:dyDescent="0.25">
      <c r="B26" s="132">
        <v>11</v>
      </c>
      <c r="C26" s="88"/>
      <c r="D26" s="129">
        <v>0</v>
      </c>
      <c r="E26" s="48">
        <f>IF(D26&lt;&gt;"",D26,"")</f>
        <v>0</v>
      </c>
      <c r="F26" s="47" t="str">
        <f>IF(D26&lt;&gt;"",IF(C26="","",C26),"")</f>
        <v/>
      </c>
      <c r="G26" s="47" t="str">
        <f>VLOOKUP(G24,E24:F26,2,0)</f>
        <v/>
      </c>
      <c r="H26" s="47"/>
      <c r="I26" s="61"/>
      <c r="J26" s="47"/>
      <c r="K26" s="47"/>
      <c r="L26" s="20"/>
      <c r="M26" s="27"/>
      <c r="N26" s="20"/>
      <c r="O26" s="20"/>
      <c r="P26" s="26"/>
      <c r="R26" s="17"/>
      <c r="S26" s="23"/>
      <c r="T26" s="24"/>
      <c r="U26" s="25"/>
      <c r="V26" s="25" t="str">
        <f>IF(U26="","",VLOOKUP(U26,LISTAS!$F$5:$G$204,2,0))</f>
        <v/>
      </c>
      <c r="W26" s="25" t="str">
        <f>IF(U26="","",VLOOKUP(U26,LISTAS!$F$5:$I$204,4,0))</f>
        <v/>
      </c>
      <c r="X26" s="25" t="str">
        <f t="shared" si="0"/>
        <v/>
      </c>
      <c r="Y26" s="25" t="str">
        <f t="shared" si="2"/>
        <v/>
      </c>
    </row>
    <row r="27" spans="2:25" ht="18" customHeight="1" thickBot="1" x14ac:dyDescent="0.3">
      <c r="B27" s="132"/>
      <c r="C27" s="89" t="str">
        <f>IF(C26="","",VLOOKUP(C26,LISTAS!$F$5:$H$204,2,0))</f>
        <v/>
      </c>
      <c r="D27" s="130"/>
      <c r="E27" s="61"/>
      <c r="F27" s="47"/>
      <c r="G27" s="47"/>
      <c r="H27" s="47"/>
      <c r="I27" s="61"/>
      <c r="J27" s="47"/>
      <c r="K27" s="47"/>
      <c r="L27" s="20"/>
      <c r="M27" s="27"/>
      <c r="N27" s="20"/>
      <c r="O27" s="20"/>
      <c r="P27" s="26"/>
      <c r="S27" s="23"/>
      <c r="T27" s="24"/>
      <c r="U27" s="25"/>
      <c r="V27" s="25" t="str">
        <f>IF(U27="","",VLOOKUP(U27,LISTAS!$F$5:$G$204,2,0))</f>
        <v/>
      </c>
      <c r="W27" s="25" t="str">
        <f>IF(U27="","",VLOOKUP(U27,LISTAS!$F$5:$I$204,4,0))</f>
        <v/>
      </c>
      <c r="X27" s="25" t="str">
        <f t="shared" si="0"/>
        <v/>
      </c>
      <c r="Y27" s="25" t="str">
        <f t="shared" si="2"/>
        <v/>
      </c>
    </row>
    <row r="28" spans="2:25" ht="18" customHeight="1" x14ac:dyDescent="0.25">
      <c r="B28" s="63"/>
      <c r="C28" s="20"/>
      <c r="D28" s="20"/>
      <c r="E28" s="94"/>
      <c r="F28" s="98"/>
      <c r="G28" s="88" t="str">
        <f>IF(D24&lt;&gt;"",IF(D26&lt;&gt;"",IF(D24=D26,"",IF(D24&gt;D26,C24,C26)),""),"")</f>
        <v/>
      </c>
      <c r="H28" s="129">
        <v>0</v>
      </c>
      <c r="I28" s="46">
        <f>IF(H28&lt;&gt;"",H28,"")</f>
        <v>0</v>
      </c>
      <c r="J28" s="47" t="str">
        <f>IF(H28&lt;&gt;"",IF(G28="","",G28),"")</f>
        <v/>
      </c>
      <c r="K28" s="47">
        <f>IF(I28&lt;&gt;"",IF(I30&lt;&gt;"",SMALL(I28:J30,1),""),"")</f>
        <v>0</v>
      </c>
      <c r="L28" s="47"/>
      <c r="M28" s="27"/>
      <c r="N28" s="20"/>
      <c r="O28" s="20"/>
      <c r="P28" s="26"/>
      <c r="S28" s="23"/>
      <c r="T28" s="24"/>
      <c r="U28" s="25"/>
      <c r="V28" s="25" t="str">
        <f>IF(U28="","",VLOOKUP(U28,LISTAS!$F$5:$G$204,2,0))</f>
        <v/>
      </c>
      <c r="W28" s="25" t="str">
        <f>IF(U28="","",VLOOKUP(U28,LISTAS!$F$5:$I$204,4,0))</f>
        <v/>
      </c>
      <c r="X28" s="25" t="str">
        <f t="shared" si="0"/>
        <v/>
      </c>
      <c r="Y28" s="25" t="str">
        <f t="shared" si="2"/>
        <v/>
      </c>
    </row>
    <row r="29" spans="2:25" ht="18" customHeight="1" thickBot="1" x14ac:dyDescent="0.3">
      <c r="B29" s="63"/>
      <c r="C29" s="20"/>
      <c r="D29" s="20"/>
      <c r="E29" s="94"/>
      <c r="F29" s="98"/>
      <c r="G29" s="89" t="str">
        <f>IF(G28="","",VLOOKUP(G28,LISTAS!$F$5:$H$204,2,0))</f>
        <v/>
      </c>
      <c r="H29" s="130"/>
      <c r="I29" s="49" t="str">
        <f>IF(H29&lt;&gt;"",H29,"")</f>
        <v/>
      </c>
      <c r="J29" s="47"/>
      <c r="K29" s="47"/>
      <c r="L29" s="47"/>
      <c r="M29" s="27"/>
      <c r="N29" s="20"/>
      <c r="O29" s="20"/>
      <c r="P29" s="26"/>
      <c r="S29" s="23"/>
      <c r="T29" s="24"/>
      <c r="U29" s="25"/>
      <c r="V29" s="25" t="str">
        <f>IF(U29="","",VLOOKUP(U29,LISTAS!$F$5:$G$204,2,0))</f>
        <v/>
      </c>
      <c r="W29" s="25" t="str">
        <f>IF(U29="","",VLOOKUP(U29,LISTAS!$F$5:$I$204,4,0))</f>
        <v/>
      </c>
      <c r="X29" s="25" t="str">
        <f t="shared" si="0"/>
        <v/>
      </c>
      <c r="Y29" s="25" t="str">
        <f t="shared" si="2"/>
        <v/>
      </c>
    </row>
    <row r="30" spans="2:25" ht="18" customHeight="1" x14ac:dyDescent="0.25">
      <c r="B30" s="63"/>
      <c r="C30" s="20"/>
      <c r="D30" s="20"/>
      <c r="E30" s="95"/>
      <c r="F30" s="28"/>
      <c r="G30" s="88" t="str">
        <f>IF(D32&lt;&gt;"",IF(D34&lt;&gt;"",IF(D32=D34,"",IF(D32&gt;D34,C32,C34)),""),"")</f>
        <v/>
      </c>
      <c r="H30" s="129">
        <v>0</v>
      </c>
      <c r="I30" s="50">
        <f>IF(H30&lt;&gt;"",H30,"")</f>
        <v>0</v>
      </c>
      <c r="J30" s="47" t="str">
        <f>IF(H30&lt;&gt;"",IF(G30="","",G30),"")</f>
        <v/>
      </c>
      <c r="K30" s="47" t="str">
        <f>VLOOKUP(K28,I28:J30,2,0)</f>
        <v/>
      </c>
      <c r="L30" s="47"/>
      <c r="M30" s="27"/>
      <c r="N30" s="20"/>
      <c r="O30" s="20"/>
      <c r="P30" s="26"/>
      <c r="S30" s="23"/>
      <c r="T30" s="24"/>
      <c r="U30" s="25"/>
      <c r="V30" s="25" t="str">
        <f>IF(U30="","",VLOOKUP(U30,LISTAS!$F$5:$G$204,2,0))</f>
        <v/>
      </c>
      <c r="W30" s="25" t="str">
        <f>IF(U30="","",VLOOKUP(U30,LISTAS!$F$5:$I$204,4,0))</f>
        <v/>
      </c>
      <c r="X30" s="25" t="str">
        <f t="shared" si="0"/>
        <v/>
      </c>
      <c r="Y30" s="25" t="str">
        <f t="shared" si="2"/>
        <v/>
      </c>
    </row>
    <row r="31" spans="2:25" ht="18" customHeight="1" thickBot="1" x14ac:dyDescent="0.3">
      <c r="B31" s="63"/>
      <c r="C31" s="20"/>
      <c r="D31" s="20"/>
      <c r="E31" s="95"/>
      <c r="F31" s="20"/>
      <c r="G31" s="89" t="str">
        <f>IF(G30="","",VLOOKUP(G30,LISTAS!$F$5:$H$204,2,0))</f>
        <v/>
      </c>
      <c r="H31" s="130"/>
      <c r="I31" s="47"/>
      <c r="J31" s="47"/>
      <c r="K31" s="47"/>
      <c r="L31" s="47"/>
      <c r="M31" s="27"/>
      <c r="N31" s="20"/>
      <c r="O31" s="20"/>
      <c r="P31" s="26"/>
      <c r="S31" s="23"/>
      <c r="T31" s="24"/>
      <c r="U31" s="25"/>
      <c r="V31" s="25" t="str">
        <f>IF(U31="","",VLOOKUP(U31,LISTAS!$F$5:$G$204,2,0))</f>
        <v/>
      </c>
      <c r="W31" s="25" t="str">
        <f>IF(U31="","",VLOOKUP(U31,LISTAS!$F$5:$I$204,4,0))</f>
        <v/>
      </c>
      <c r="X31" s="25" t="str">
        <f t="shared" si="0"/>
        <v/>
      </c>
      <c r="Y31" s="25" t="str">
        <f t="shared" si="2"/>
        <v/>
      </c>
    </row>
    <row r="32" spans="2:25" ht="18" customHeight="1" x14ac:dyDescent="0.25">
      <c r="B32" s="131">
        <v>4</v>
      </c>
      <c r="C32" s="88"/>
      <c r="D32" s="129">
        <v>0</v>
      </c>
      <c r="E32" s="46">
        <f>IF(D32&lt;&gt;"",D32,"")</f>
        <v>0</v>
      </c>
      <c r="F32" s="47" t="str">
        <f>IF(D32&lt;&gt;"",IF(C32="","",C32),"")</f>
        <v/>
      </c>
      <c r="G32" s="47">
        <f>IF(E32&lt;&gt;"",IF(E34&lt;&gt;"",SMALL(E32:F34,1),""),"")</f>
        <v>0</v>
      </c>
      <c r="H32" s="47"/>
      <c r="I32" s="94"/>
      <c r="J32" s="94"/>
      <c r="K32" s="94"/>
      <c r="L32" s="94"/>
      <c r="M32" s="95"/>
      <c r="N32" s="94"/>
      <c r="O32" s="20"/>
      <c r="P32" s="26"/>
      <c r="S32" s="23"/>
      <c r="T32" s="24"/>
      <c r="U32" s="25"/>
      <c r="V32" s="25" t="str">
        <f>IF(U32="","",VLOOKUP(U32,LISTAS!$F$5:$G$204,2,0))</f>
        <v/>
      </c>
      <c r="W32" s="25" t="str">
        <f>IF(U32="","",VLOOKUP(U32,LISTAS!$F$5:$I$204,4,0))</f>
        <v/>
      </c>
      <c r="X32" s="25" t="str">
        <f t="shared" si="0"/>
        <v/>
      </c>
      <c r="Y32" s="25" t="str">
        <f t="shared" si="2"/>
        <v/>
      </c>
    </row>
    <row r="33" spans="2:25" ht="18" customHeight="1" thickBot="1" x14ac:dyDescent="0.3">
      <c r="B33" s="131"/>
      <c r="C33" s="89" t="str">
        <f>IF(C32="","",VLOOKUP(C32,LISTAS!$F$5:$H$204,2,0))</f>
        <v/>
      </c>
      <c r="D33" s="130"/>
      <c r="E33" s="49" t="str">
        <f>IF(D33&lt;&gt;"",D33,"")</f>
        <v/>
      </c>
      <c r="F33" s="47"/>
      <c r="G33" s="47"/>
      <c r="H33" s="47"/>
      <c r="I33" s="94"/>
      <c r="J33" s="94"/>
      <c r="K33" s="94"/>
      <c r="L33" s="94"/>
      <c r="M33" s="95"/>
      <c r="N33" s="94"/>
      <c r="O33" s="20"/>
      <c r="P33" s="26"/>
      <c r="S33" s="23"/>
      <c r="T33" s="24"/>
      <c r="U33" s="25"/>
      <c r="V33" s="25" t="str">
        <f>IF(U33="","",VLOOKUP(U33,LISTAS!$F$5:$G$204,2,0))</f>
        <v/>
      </c>
      <c r="W33" s="25" t="str">
        <f>IF(U33="","",VLOOKUP(U33,LISTAS!$F$5:$I$204,4,0))</f>
        <v/>
      </c>
      <c r="X33" s="25" t="str">
        <f t="shared" si="0"/>
        <v/>
      </c>
      <c r="Y33" s="25" t="str">
        <f t="shared" si="2"/>
        <v/>
      </c>
    </row>
    <row r="34" spans="2:25" ht="18" customHeight="1" x14ac:dyDescent="0.25">
      <c r="B34" s="132">
        <v>13</v>
      </c>
      <c r="C34" s="88"/>
      <c r="D34" s="129">
        <v>0</v>
      </c>
      <c r="E34" s="50">
        <f>IF(D34&lt;&gt;"",D34,"")</f>
        <v>0</v>
      </c>
      <c r="F34" s="47" t="str">
        <f>IF(D34&lt;&gt;"",IF(C34="","",C34),"")</f>
        <v/>
      </c>
      <c r="G34" s="47" t="str">
        <f>VLOOKUP(G32,E32:F34,2,0)</f>
        <v/>
      </c>
      <c r="H34" s="47"/>
      <c r="I34" s="94"/>
      <c r="J34" s="94"/>
      <c r="K34" s="94"/>
      <c r="L34" s="94"/>
      <c r="M34" s="95"/>
      <c r="N34" s="94"/>
      <c r="O34" s="20"/>
      <c r="P34" s="26"/>
      <c r="S34" s="23"/>
      <c r="T34" s="24"/>
      <c r="U34" s="25"/>
      <c r="V34" s="25" t="str">
        <f>IF(U34="","",VLOOKUP(U34,LISTAS!$F$5:$G$204,2,0))</f>
        <v/>
      </c>
      <c r="W34" s="25" t="str">
        <f>IF(U34="","",VLOOKUP(U34,LISTAS!$F$5:$I$204,4,0))</f>
        <v/>
      </c>
      <c r="X34" s="25" t="str">
        <f t="shared" si="0"/>
        <v/>
      </c>
      <c r="Y34" s="25" t="str">
        <f t="shared" si="2"/>
        <v/>
      </c>
    </row>
    <row r="35" spans="2:25" ht="18" customHeight="1" thickBot="1" x14ac:dyDescent="0.3">
      <c r="B35" s="132"/>
      <c r="C35" s="89" t="str">
        <f>IF(C34="","",VLOOKUP(C34,LISTAS!$F$5:$H$204,2,0))</f>
        <v/>
      </c>
      <c r="D35" s="130"/>
      <c r="E35" s="47"/>
      <c r="F35" s="47"/>
      <c r="G35" s="47"/>
      <c r="H35" s="47"/>
      <c r="I35" s="94"/>
      <c r="J35" s="94"/>
      <c r="K35" s="94"/>
      <c r="L35" s="94"/>
      <c r="M35" s="95"/>
      <c r="N35" s="94"/>
      <c r="O35" s="20"/>
      <c r="P35" s="20"/>
      <c r="S35" s="23"/>
      <c r="T35" s="24"/>
      <c r="U35" s="25"/>
      <c r="V35" s="25" t="str">
        <f>IF(U35="","",VLOOKUP(U35,LISTAS!$F$5:$G$204,2,0))</f>
        <v/>
      </c>
      <c r="W35" s="25" t="str">
        <f>IF(U35="","",VLOOKUP(U35,LISTAS!$F$5:$I$204,4,0))</f>
        <v/>
      </c>
      <c r="X35" s="25" t="str">
        <f t="shared" si="0"/>
        <v/>
      </c>
      <c r="Y35" s="25" t="str">
        <f t="shared" si="2"/>
        <v/>
      </c>
    </row>
    <row r="36" spans="2:25" ht="18" customHeight="1" x14ac:dyDescent="0.25">
      <c r="B36" s="63"/>
      <c r="C36" s="20"/>
      <c r="D36" s="20"/>
      <c r="E36" s="47"/>
      <c r="F36" s="47"/>
      <c r="G36" s="47"/>
      <c r="H36" s="47"/>
      <c r="I36" s="94"/>
      <c r="J36" s="94"/>
      <c r="K36" s="94"/>
      <c r="L36" s="94"/>
      <c r="M36" s="95"/>
      <c r="N36" s="94"/>
      <c r="O36" s="88" t="str">
        <f>IF(L20&lt;&gt;"",IF(L22&lt;&gt;"",IF(L20=L22,"",IF(L20&gt;L22,K20,K22)),""),"")</f>
        <v/>
      </c>
      <c r="P36" s="129">
        <v>0</v>
      </c>
      <c r="S36" s="23"/>
      <c r="T36" s="24"/>
      <c r="U36" s="25"/>
      <c r="V36" s="25" t="str">
        <f>IF(U36="","",VLOOKUP(U36,LISTAS!$F$5:$G$204,2,0))</f>
        <v/>
      </c>
      <c r="W36" s="25" t="str">
        <f>IF(U36="","",VLOOKUP(U36,LISTAS!$F$5:$I$204,4,0))</f>
        <v/>
      </c>
      <c r="X36" s="25" t="str">
        <f t="shared" si="0"/>
        <v/>
      </c>
      <c r="Y36" s="25" t="str">
        <f t="shared" si="2"/>
        <v/>
      </c>
    </row>
    <row r="37" spans="2:25" ht="18" customHeight="1" thickBot="1" x14ac:dyDescent="0.3">
      <c r="B37" s="63"/>
      <c r="C37" s="20"/>
      <c r="D37" s="20"/>
      <c r="E37" s="94"/>
      <c r="F37" s="94"/>
      <c r="G37" s="94"/>
      <c r="H37" s="94"/>
      <c r="I37" s="94"/>
      <c r="J37" s="94"/>
      <c r="K37" s="94"/>
      <c r="L37" s="94"/>
      <c r="M37" s="95"/>
      <c r="N37" s="94"/>
      <c r="O37" s="89" t="str">
        <f>IF(O36="","",VLOOKUP(O36,LISTAS!$F$5:$H$204,2,0))</f>
        <v/>
      </c>
      <c r="P37" s="130"/>
      <c r="S37" s="23"/>
      <c r="T37" s="24"/>
      <c r="U37" s="25"/>
      <c r="V37" s="25" t="str">
        <f>IF(U37="","",VLOOKUP(U37,LISTAS!$F$5:$G$204,2,0))</f>
        <v/>
      </c>
      <c r="W37" s="25" t="str">
        <f>IF(U37="","",VLOOKUP(U37,LISTAS!$F$5:$I$204,4,0))</f>
        <v/>
      </c>
      <c r="X37" s="25" t="str">
        <f t="shared" si="0"/>
        <v/>
      </c>
      <c r="Y37" s="25" t="str">
        <f t="shared" si="2"/>
        <v/>
      </c>
    </row>
    <row r="38" spans="2:25" ht="18" customHeight="1" x14ac:dyDescent="0.25">
      <c r="B38" s="63"/>
      <c r="C38" s="20"/>
      <c r="D38" s="20"/>
      <c r="E38" s="94"/>
      <c r="F38" s="94"/>
      <c r="G38" s="94"/>
      <c r="H38" s="94"/>
      <c r="I38" s="94"/>
      <c r="J38" s="94"/>
      <c r="K38" s="94"/>
      <c r="L38" s="94"/>
      <c r="M38" s="95"/>
      <c r="N38" s="97"/>
      <c r="O38" s="88" t="str">
        <f>IF(L52&lt;&gt;"",IF(L54&lt;&gt;"",IF(L52=L54,"",IF(L52&gt;L54,K52,K54)),""),"")</f>
        <v/>
      </c>
      <c r="P38" s="129">
        <v>0</v>
      </c>
      <c r="S38" s="23"/>
      <c r="T38" s="24"/>
      <c r="U38" s="25"/>
      <c r="V38" s="25" t="str">
        <f>IF(U38="","",VLOOKUP(U38,LISTAS!$F$5:$G$204,2,0))</f>
        <v/>
      </c>
      <c r="W38" s="25" t="str">
        <f>IF(U38="","",VLOOKUP(U38,LISTAS!$F$5:$I$204,4,0))</f>
        <v/>
      </c>
      <c r="X38" s="25" t="str">
        <f t="shared" si="0"/>
        <v/>
      </c>
      <c r="Y38" s="25" t="str">
        <f t="shared" si="2"/>
        <v/>
      </c>
    </row>
    <row r="39" spans="2:25" ht="18" customHeight="1" thickBot="1" x14ac:dyDescent="0.3">
      <c r="B39" s="63"/>
      <c r="C39" s="20"/>
      <c r="D39" s="20"/>
      <c r="E39" s="94"/>
      <c r="F39" s="94"/>
      <c r="G39" s="94"/>
      <c r="H39" s="94"/>
      <c r="I39" s="94"/>
      <c r="J39" s="94"/>
      <c r="K39" s="94"/>
      <c r="L39" s="94"/>
      <c r="M39" s="95"/>
      <c r="N39" s="94"/>
      <c r="O39" s="89" t="str">
        <f>IF(O38="","",VLOOKUP(O38,LISTAS!$F$5:$H$204,2,0))</f>
        <v/>
      </c>
      <c r="P39" s="130"/>
      <c r="S39" s="23"/>
      <c r="T39" s="24"/>
      <c r="U39" s="25"/>
      <c r="V39" s="25" t="str">
        <f>IF(U39="","",VLOOKUP(U39,LISTAS!$F$5:$G$204,2,0))</f>
        <v/>
      </c>
      <c r="W39" s="25" t="str">
        <f>IF(U39="","",VLOOKUP(U39,LISTAS!$F$5:$I$204,4,0))</f>
        <v/>
      </c>
      <c r="X39" s="25" t="str">
        <f t="shared" si="0"/>
        <v/>
      </c>
      <c r="Y39" s="25" t="str">
        <f t="shared" si="2"/>
        <v/>
      </c>
    </row>
    <row r="40" spans="2:25" ht="18" customHeight="1" x14ac:dyDescent="0.25">
      <c r="B40" s="131">
        <v>3</v>
      </c>
      <c r="C40" s="88"/>
      <c r="D40" s="129">
        <v>0</v>
      </c>
      <c r="E40" s="47">
        <f>IF(D40&lt;&gt;"",D40,"")</f>
        <v>0</v>
      </c>
      <c r="F40" s="47" t="str">
        <f>IF(D40&lt;&gt;"",IF(C40="","",C40),"")</f>
        <v/>
      </c>
      <c r="G40" s="47">
        <f>IF(E40&lt;&gt;"",IF(E42&lt;&gt;"",SMALL(E40:F42,1),""),"")</f>
        <v>0</v>
      </c>
      <c r="H40" s="47"/>
      <c r="I40" s="47"/>
      <c r="J40" s="47"/>
      <c r="K40" s="47"/>
      <c r="L40" s="94"/>
      <c r="M40" s="95"/>
      <c r="N40" s="94"/>
      <c r="O40" s="20"/>
      <c r="P40" s="26"/>
      <c r="S40" s="23"/>
      <c r="T40" s="24"/>
      <c r="U40" s="25"/>
      <c r="V40" s="25" t="str">
        <f>IF(U40="","",VLOOKUP(U40,LISTAS!$F$5:$G$204,2,0))</f>
        <v/>
      </c>
      <c r="W40" s="25" t="str">
        <f>IF(U40="","",VLOOKUP(U40,LISTAS!$F$5:$I$204,4,0))</f>
        <v/>
      </c>
      <c r="X40" s="25" t="str">
        <f t="shared" si="0"/>
        <v/>
      </c>
      <c r="Y40" s="25" t="str">
        <f t="shared" si="2"/>
        <v/>
      </c>
    </row>
    <row r="41" spans="2:25" ht="17.25" thickBot="1" x14ac:dyDescent="0.3">
      <c r="B41" s="131"/>
      <c r="C41" s="89" t="str">
        <f>IF(C40="","",VLOOKUP(C40,LISTAS!$F$5:$H$204,2,0))</f>
        <v/>
      </c>
      <c r="D41" s="130"/>
      <c r="E41" s="47"/>
      <c r="F41" s="47"/>
      <c r="G41" s="47"/>
      <c r="H41" s="47"/>
      <c r="I41" s="47"/>
      <c r="J41" s="47"/>
      <c r="K41" s="47"/>
      <c r="L41" s="94"/>
      <c r="M41" s="95"/>
      <c r="N41" s="94"/>
      <c r="O41" s="20"/>
      <c r="P41" s="26"/>
      <c r="S41" s="23"/>
      <c r="T41" s="24"/>
      <c r="U41" s="25"/>
      <c r="V41" s="25" t="str">
        <f>IF(U41="","",VLOOKUP(U41,LISTAS!$F$5:$G$204,2,0))</f>
        <v/>
      </c>
      <c r="W41" s="25" t="str">
        <f>IF(U41="","",VLOOKUP(U41,LISTAS!$F$5:$I$204,4,0))</f>
        <v/>
      </c>
      <c r="X41" s="25" t="str">
        <f t="shared" si="0"/>
        <v/>
      </c>
      <c r="Y41" s="25" t="str">
        <f t="shared" si="2"/>
        <v/>
      </c>
    </row>
    <row r="42" spans="2:25" x14ac:dyDescent="0.25">
      <c r="B42" s="132">
        <v>14</v>
      </c>
      <c r="C42" s="88"/>
      <c r="D42" s="129">
        <v>0</v>
      </c>
      <c r="E42" s="48">
        <f>IF(D42&lt;&gt;"",D42,"")</f>
        <v>0</v>
      </c>
      <c r="F42" s="47" t="str">
        <f>IF(D42&lt;&gt;"",IF(C42="","",C42),"")</f>
        <v/>
      </c>
      <c r="G42" s="47" t="str">
        <f>VLOOKUP(G40,E40:F42,2,0)</f>
        <v/>
      </c>
      <c r="H42" s="47"/>
      <c r="I42" s="47"/>
      <c r="J42" s="47"/>
      <c r="K42" s="47"/>
      <c r="L42" s="94"/>
      <c r="M42" s="95"/>
      <c r="N42" s="94"/>
      <c r="O42" s="20"/>
      <c r="P42" s="26"/>
      <c r="S42" s="23"/>
      <c r="T42" s="24"/>
      <c r="U42" s="25"/>
      <c r="V42" s="25" t="str">
        <f>IF(U42="","",VLOOKUP(U42,LISTAS!$F$5:$G$204,2,0))</f>
        <v/>
      </c>
      <c r="W42" s="25" t="str">
        <f>IF(U42="","",VLOOKUP(U42,LISTAS!$F$5:$I$204,4,0))</f>
        <v/>
      </c>
      <c r="X42" s="25" t="str">
        <f t="shared" si="0"/>
        <v/>
      </c>
      <c r="Y42" s="25" t="str">
        <f t="shared" si="2"/>
        <v/>
      </c>
    </row>
    <row r="43" spans="2:25" ht="18" customHeight="1" thickBot="1" x14ac:dyDescent="0.3">
      <c r="B43" s="132"/>
      <c r="C43" s="89" t="str">
        <f>IF(C42="","",VLOOKUP(C42,LISTAS!$F$5:$H$204,2,0))</f>
        <v/>
      </c>
      <c r="D43" s="130"/>
      <c r="E43" s="61"/>
      <c r="F43" s="47"/>
      <c r="G43" s="47"/>
      <c r="H43" s="47"/>
      <c r="I43" s="47"/>
      <c r="J43" s="47"/>
      <c r="K43" s="47"/>
      <c r="L43" s="94"/>
      <c r="M43" s="95"/>
      <c r="N43" s="94"/>
      <c r="O43" s="20"/>
      <c r="P43" s="26"/>
      <c r="S43" s="23"/>
      <c r="T43" s="24"/>
      <c r="U43" s="25"/>
      <c r="V43" s="25" t="str">
        <f>IF(U43="","",VLOOKUP(U43,LISTAS!$F$5:$G$204,2,0))</f>
        <v/>
      </c>
      <c r="W43" s="25" t="str">
        <f>IF(U43="","",VLOOKUP(U43,LISTAS!$F$5:$I$204,4,0))</f>
        <v/>
      </c>
      <c r="X43" s="25" t="str">
        <f t="shared" si="0"/>
        <v/>
      </c>
      <c r="Y43" s="25" t="str">
        <f t="shared" si="2"/>
        <v/>
      </c>
    </row>
    <row r="44" spans="2:25" ht="18" customHeight="1" x14ac:dyDescent="0.25">
      <c r="B44" s="63"/>
      <c r="C44" s="20"/>
      <c r="D44" s="20"/>
      <c r="E44" s="94"/>
      <c r="F44" s="98"/>
      <c r="G44" s="88" t="str">
        <f>IF(D40&lt;&gt;"",IF(D42&lt;&gt;"",IF(D40=D42,"",IF(D40&gt;D42,C40,C42)),""),"")</f>
        <v/>
      </c>
      <c r="H44" s="129">
        <v>0</v>
      </c>
      <c r="I44" s="47">
        <f>IF(H44&lt;&gt;"",H44,"")</f>
        <v>0</v>
      </c>
      <c r="J44" s="47" t="str">
        <f>IF(H44&lt;&gt;"",IF(G44="","",G44),"")</f>
        <v/>
      </c>
      <c r="K44" s="47">
        <f>IF(I44&lt;&gt;"",IF(I46&lt;&gt;"",SMALL(I44:J46,1),""),"")</f>
        <v>0</v>
      </c>
      <c r="L44" s="47"/>
      <c r="M44" s="61"/>
      <c r="N44" s="47"/>
      <c r="O44" s="20"/>
      <c r="P44" s="26"/>
      <c r="S44" s="23"/>
      <c r="T44" s="24"/>
      <c r="U44" s="25"/>
      <c r="V44" s="25" t="str">
        <f>IF(U44="","",VLOOKUP(U44,LISTAS!$F$5:$G$204,2,0))</f>
        <v/>
      </c>
      <c r="W44" s="25" t="str">
        <f>IF(U44="","",VLOOKUP(U44,LISTAS!$F$5:$I$204,4,0))</f>
        <v/>
      </c>
      <c r="X44" s="25" t="str">
        <f t="shared" si="0"/>
        <v/>
      </c>
      <c r="Y44" s="25" t="str">
        <f t="shared" si="2"/>
        <v/>
      </c>
    </row>
    <row r="45" spans="2:25" ht="18" customHeight="1" thickBot="1" x14ac:dyDescent="0.3">
      <c r="B45" s="63"/>
      <c r="C45" s="20"/>
      <c r="D45" s="20"/>
      <c r="E45" s="94"/>
      <c r="F45" s="98"/>
      <c r="G45" s="89" t="str">
        <f>IF(G44="","",VLOOKUP(G44,LISTAS!$F$5:$H$204,2,0))</f>
        <v/>
      </c>
      <c r="H45" s="130"/>
      <c r="I45" s="47"/>
      <c r="J45" s="47"/>
      <c r="K45" s="47"/>
      <c r="L45" s="47"/>
      <c r="M45" s="61"/>
      <c r="N45" s="47"/>
      <c r="O45" s="20"/>
      <c r="P45" s="26"/>
      <c r="S45" s="23"/>
      <c r="T45" s="24"/>
      <c r="U45" s="25"/>
      <c r="V45" s="25" t="str">
        <f>IF(U45="","",VLOOKUP(U45,LISTAS!$F$5:$G$204,2,0))</f>
        <v/>
      </c>
      <c r="W45" s="25" t="str">
        <f>IF(U45="","",VLOOKUP(U45,LISTAS!$F$5:$I$204,4,0))</f>
        <v/>
      </c>
      <c r="X45" s="25" t="str">
        <f t="shared" si="0"/>
        <v/>
      </c>
      <c r="Y45" s="25" t="str">
        <f t="shared" si="2"/>
        <v/>
      </c>
    </row>
    <row r="46" spans="2:25" ht="18" customHeight="1" x14ac:dyDescent="0.25">
      <c r="B46" s="63"/>
      <c r="C46" s="20"/>
      <c r="D46" s="20"/>
      <c r="E46" s="95"/>
      <c r="F46" s="28"/>
      <c r="G46" s="88" t="str">
        <f>IF(D48&lt;&gt;"",IF(D50&lt;&gt;"",IF(D48=D50,"",IF(D48&gt;D50,C48,C50)),""),"")</f>
        <v/>
      </c>
      <c r="H46" s="129">
        <v>0</v>
      </c>
      <c r="I46" s="48">
        <f>IF(H46&lt;&gt;"",H46,"")</f>
        <v>0</v>
      </c>
      <c r="J46" s="47" t="str">
        <f>IF(H46&lt;&gt;"",IF(G46="","",G46),"")</f>
        <v/>
      </c>
      <c r="K46" s="47" t="str">
        <f>VLOOKUP(K44,I44:J46,2,0)</f>
        <v/>
      </c>
      <c r="L46" s="47"/>
      <c r="M46" s="61"/>
      <c r="N46" s="47"/>
      <c r="O46" s="20"/>
      <c r="P46" s="26"/>
      <c r="S46" s="23"/>
      <c r="T46" s="24"/>
      <c r="U46" s="25"/>
      <c r="V46" s="25" t="str">
        <f>IF(U46="","",VLOOKUP(U46,LISTAS!$F$5:$G$204,2,0))</f>
        <v/>
      </c>
      <c r="W46" s="25" t="str">
        <f>IF(U46="","",VLOOKUP(U46,LISTAS!$F$5:$I$204,4,0))</f>
        <v/>
      </c>
      <c r="X46" s="25" t="str">
        <f t="shared" si="0"/>
        <v/>
      </c>
      <c r="Y46" s="25" t="str">
        <f t="shared" si="2"/>
        <v/>
      </c>
    </row>
    <row r="47" spans="2:25" ht="18" customHeight="1" thickBot="1" x14ac:dyDescent="0.3">
      <c r="B47" s="63"/>
      <c r="C47" s="20"/>
      <c r="D47" s="20"/>
      <c r="E47" s="95"/>
      <c r="F47" s="20"/>
      <c r="G47" s="89" t="str">
        <f>IF(G46="","",VLOOKUP(G46,LISTAS!$F$5:$H$204,2,0))</f>
        <v/>
      </c>
      <c r="H47" s="130"/>
      <c r="I47" s="61"/>
      <c r="J47" s="47"/>
      <c r="K47" s="47"/>
      <c r="L47" s="47"/>
      <c r="M47" s="61"/>
      <c r="N47" s="47"/>
      <c r="O47" s="20"/>
      <c r="P47" s="26"/>
      <c r="S47" s="23"/>
      <c r="T47" s="24"/>
      <c r="U47" s="25"/>
      <c r="V47" s="25" t="str">
        <f>IF(U47="","",VLOOKUP(U47,LISTAS!$F$5:$G$204,2,0))</f>
        <v/>
      </c>
      <c r="W47" s="25" t="str">
        <f>IF(U47="","",VLOOKUP(U47,LISTAS!$F$5:$I$204,4,0))</f>
        <v/>
      </c>
      <c r="X47" s="25" t="str">
        <f t="shared" si="0"/>
        <v/>
      </c>
      <c r="Y47" s="25" t="str">
        <f t="shared" si="2"/>
        <v/>
      </c>
    </row>
    <row r="48" spans="2:25" ht="18" customHeight="1" x14ac:dyDescent="0.25">
      <c r="B48" s="131">
        <v>5</v>
      </c>
      <c r="C48" s="88"/>
      <c r="D48" s="129">
        <v>0</v>
      </c>
      <c r="E48" s="46">
        <f>IF(D48&lt;&gt;"",D48,"")</f>
        <v>0</v>
      </c>
      <c r="F48" s="47" t="str">
        <f>IF(D48&lt;&gt;"",IF(C48="","",C48),"")</f>
        <v/>
      </c>
      <c r="G48" s="47">
        <f>IF(E48&lt;&gt;"",IF(E50&lt;&gt;"",SMALL(E48:F50,1),""),"")</f>
        <v>0</v>
      </c>
      <c r="H48" s="47"/>
      <c r="I48" s="61"/>
      <c r="J48" s="47"/>
      <c r="K48" s="47"/>
      <c r="L48" s="47"/>
      <c r="M48" s="61"/>
      <c r="N48" s="47"/>
      <c r="O48" s="20"/>
      <c r="P48" s="26"/>
      <c r="S48" s="23"/>
      <c r="T48" s="24"/>
      <c r="U48" s="25"/>
      <c r="V48" s="25" t="str">
        <f>IF(U48="","",VLOOKUP(U48,LISTAS!$F$5:$G$204,2,0))</f>
        <v/>
      </c>
      <c r="W48" s="25" t="str">
        <f>IF(U48="","",VLOOKUP(U48,LISTAS!$F$5:$I$204,4,0))</f>
        <v/>
      </c>
      <c r="X48" s="25" t="str">
        <f t="shared" si="0"/>
        <v/>
      </c>
      <c r="Y48" s="25" t="str">
        <f t="shared" si="2"/>
        <v/>
      </c>
    </row>
    <row r="49" spans="2:25" ht="18" customHeight="1" thickBot="1" x14ac:dyDescent="0.3">
      <c r="B49" s="131"/>
      <c r="C49" s="89" t="str">
        <f>IF(C48="","",VLOOKUP(C48,LISTAS!$F$5:$H$204,2,0))</f>
        <v/>
      </c>
      <c r="D49" s="130"/>
      <c r="E49" s="49" t="str">
        <f>IF(D49&lt;&gt;"",D49,"")</f>
        <v/>
      </c>
      <c r="F49" s="47"/>
      <c r="G49" s="47"/>
      <c r="H49" s="47"/>
      <c r="I49" s="95"/>
      <c r="J49" s="94"/>
      <c r="K49" s="20"/>
      <c r="L49" s="20"/>
      <c r="M49" s="27"/>
      <c r="N49" s="20"/>
      <c r="O49" s="20"/>
      <c r="P49" s="26"/>
      <c r="S49" s="23"/>
      <c r="T49" s="24"/>
      <c r="U49" s="25"/>
      <c r="V49" s="25" t="str">
        <f>IF(U49="","",VLOOKUP(U49,LISTAS!$F$5:$G$204,2,0))</f>
        <v/>
      </c>
      <c r="W49" s="25" t="str">
        <f>IF(U49="","",VLOOKUP(U49,LISTAS!$F$5:$I$204,4,0))</f>
        <v/>
      </c>
      <c r="X49" s="25" t="str">
        <f t="shared" si="0"/>
        <v/>
      </c>
      <c r="Y49" s="25" t="str">
        <f t="shared" si="2"/>
        <v/>
      </c>
    </row>
    <row r="50" spans="2:25" ht="18" customHeight="1" x14ac:dyDescent="0.25">
      <c r="B50" s="132">
        <v>12</v>
      </c>
      <c r="C50" s="88"/>
      <c r="D50" s="129">
        <v>0</v>
      </c>
      <c r="E50" s="50">
        <f>IF(D50&lt;&gt;"",D50,"")</f>
        <v>0</v>
      </c>
      <c r="F50" s="47" t="str">
        <f>IF(D50&lt;&gt;"",IF(C50="","",C50),"")</f>
        <v/>
      </c>
      <c r="G50" s="47" t="str">
        <f>VLOOKUP(G48,E48:F50,2,0)</f>
        <v/>
      </c>
      <c r="H50" s="47"/>
      <c r="I50" s="95"/>
      <c r="J50" s="94"/>
      <c r="K50" s="20"/>
      <c r="L50" s="20"/>
      <c r="M50" s="27"/>
      <c r="N50" s="20"/>
      <c r="O50" s="20"/>
      <c r="P50" s="26"/>
      <c r="S50" s="23"/>
      <c r="T50" s="24"/>
      <c r="U50" s="25"/>
      <c r="V50" s="25" t="str">
        <f>IF(U50="","",VLOOKUP(U50,LISTAS!$F$5:$G$204,2,0))</f>
        <v/>
      </c>
      <c r="W50" s="25" t="str">
        <f>IF(U50="","",VLOOKUP(U50,LISTAS!$F$5:$I$204,4,0))</f>
        <v/>
      </c>
      <c r="X50" s="25" t="str">
        <f t="shared" si="0"/>
        <v/>
      </c>
      <c r="Y50" s="25" t="str">
        <f t="shared" si="2"/>
        <v/>
      </c>
    </row>
    <row r="51" spans="2:25" ht="18" customHeight="1" thickBot="1" x14ac:dyDescent="0.3">
      <c r="B51" s="132"/>
      <c r="C51" s="89" t="str">
        <f>IF(C50="","",VLOOKUP(C50,LISTAS!$F$5:$H$204,2,0))</f>
        <v/>
      </c>
      <c r="D51" s="130"/>
      <c r="E51" s="47"/>
      <c r="F51" s="47"/>
      <c r="G51" s="47"/>
      <c r="H51" s="47"/>
      <c r="I51" s="95"/>
      <c r="J51" s="94"/>
      <c r="K51" s="20"/>
      <c r="L51" s="20"/>
      <c r="M51" s="27"/>
      <c r="N51" s="20"/>
      <c r="O51" s="20"/>
      <c r="P51" s="26"/>
      <c r="S51" s="23"/>
      <c r="T51" s="24"/>
      <c r="U51" s="25"/>
      <c r="V51" s="25" t="str">
        <f>IF(U51="","",VLOOKUP(U51,LISTAS!$F$5:$G$204,2,0))</f>
        <v/>
      </c>
      <c r="W51" s="25" t="str">
        <f>IF(U51="","",VLOOKUP(U51,LISTAS!$F$5:$I$204,4,0))</f>
        <v/>
      </c>
      <c r="X51" s="25" t="str">
        <f t="shared" si="0"/>
        <v/>
      </c>
      <c r="Y51" s="25" t="str">
        <f t="shared" si="2"/>
        <v/>
      </c>
    </row>
    <row r="52" spans="2:25" ht="18" customHeight="1" x14ac:dyDescent="0.25">
      <c r="B52" s="63"/>
      <c r="C52" s="20"/>
      <c r="D52" s="20"/>
      <c r="E52" s="94"/>
      <c r="F52" s="94"/>
      <c r="G52" s="94"/>
      <c r="H52" s="94"/>
      <c r="I52" s="95"/>
      <c r="J52" s="94"/>
      <c r="K52" s="88" t="str">
        <f>IF(H44&lt;&gt;"",IF(H46&lt;&gt;"",IF(H44=H46,"",IF(H44&gt;H46,G44,G46)),""),"")</f>
        <v/>
      </c>
      <c r="L52" s="129">
        <v>0</v>
      </c>
      <c r="M52" s="46">
        <f>IF(L52&lt;&gt;"",L52,"")</f>
        <v>0</v>
      </c>
      <c r="N52" s="47" t="str">
        <f>IF(L52&lt;&gt;"",IF(K52="","",K52),"")</f>
        <v/>
      </c>
      <c r="O52" s="47">
        <f>IF(M52&lt;&gt;"",IF(M54&lt;&gt;"",SMALL(M52:N54,1),""),"")</f>
        <v>0</v>
      </c>
      <c r="P52" s="26"/>
      <c r="S52" s="23"/>
      <c r="T52" s="24"/>
      <c r="U52" s="25"/>
      <c r="V52" s="25" t="str">
        <f>IF(U52="","",VLOOKUP(U52,LISTAS!$F$5:$G$204,2,0))</f>
        <v/>
      </c>
      <c r="W52" s="25" t="str">
        <f>IF(U52="","",VLOOKUP(U52,LISTAS!$F$5:$I$204,4,0))</f>
        <v/>
      </c>
      <c r="X52" s="25" t="str">
        <f t="shared" si="0"/>
        <v/>
      </c>
      <c r="Y52" s="25" t="str">
        <f t="shared" si="2"/>
        <v/>
      </c>
    </row>
    <row r="53" spans="2:25" ht="18" customHeight="1" thickBot="1" x14ac:dyDescent="0.3">
      <c r="B53" s="63"/>
      <c r="C53" s="20"/>
      <c r="D53" s="20"/>
      <c r="E53" s="94"/>
      <c r="F53" s="94"/>
      <c r="G53" s="94"/>
      <c r="H53" s="94"/>
      <c r="I53" s="95"/>
      <c r="J53" s="94"/>
      <c r="K53" s="89" t="str">
        <f>IF(K52="","",VLOOKUP(K52,LISTAS!$F$5:$H$204,2,0))</f>
        <v/>
      </c>
      <c r="L53" s="130"/>
      <c r="M53" s="49" t="str">
        <f>IF(L53&lt;&gt;"",L53,"")</f>
        <v/>
      </c>
      <c r="N53" s="47"/>
      <c r="O53" s="47"/>
      <c r="P53" s="26"/>
      <c r="S53" s="23"/>
      <c r="T53" s="24"/>
      <c r="U53" s="25"/>
      <c r="V53" s="25" t="str">
        <f>IF(U53="","",VLOOKUP(U53,LISTAS!$F$5:$G$204,2,0))</f>
        <v/>
      </c>
      <c r="W53" s="25" t="str">
        <f>IF(U53="","",VLOOKUP(U53,LISTAS!$F$5:$I$204,4,0))</f>
        <v/>
      </c>
      <c r="X53" s="25" t="str">
        <f t="shared" si="0"/>
        <v/>
      </c>
      <c r="Y53" s="25" t="str">
        <f t="shared" si="2"/>
        <v/>
      </c>
    </row>
    <row r="54" spans="2:25" ht="18" customHeight="1" x14ac:dyDescent="0.25">
      <c r="B54" s="63"/>
      <c r="C54" s="20"/>
      <c r="D54" s="20"/>
      <c r="E54" s="94"/>
      <c r="F54" s="94"/>
      <c r="G54" s="94"/>
      <c r="H54" s="94"/>
      <c r="I54" s="95"/>
      <c r="J54" s="97"/>
      <c r="K54" s="88" t="str">
        <f>IF(H60&lt;&gt;"",IF(H62&lt;&gt;"",IF(H60=H62,"",IF(H60&gt;H62,G60,G62)),""),"")</f>
        <v/>
      </c>
      <c r="L54" s="129">
        <v>0</v>
      </c>
      <c r="M54" s="50">
        <f>IF(L54&lt;&gt;"",L54,"")</f>
        <v>0</v>
      </c>
      <c r="N54" s="47" t="str">
        <f>IF(L54&lt;&gt;"",IF(K54="","",K54),"")</f>
        <v/>
      </c>
      <c r="O54" s="47" t="str">
        <f>VLOOKUP(O52,M52:N54,2,0)</f>
        <v/>
      </c>
      <c r="P54" s="26"/>
      <c r="S54" s="23"/>
      <c r="T54" s="24"/>
      <c r="U54" s="25"/>
      <c r="V54" s="25" t="str">
        <f>IF(U54="","",VLOOKUP(U54,LISTAS!$F$5:$G$204,2,0))</f>
        <v/>
      </c>
      <c r="W54" s="25" t="str">
        <f>IF(U54="","",VLOOKUP(U54,LISTAS!$F$5:$I$204,4,0))</f>
        <v/>
      </c>
      <c r="X54" s="25" t="str">
        <f t="shared" si="0"/>
        <v/>
      </c>
      <c r="Y54" s="25" t="str">
        <f t="shared" si="2"/>
        <v/>
      </c>
    </row>
    <row r="55" spans="2:25" ht="18" customHeight="1" thickBot="1" x14ac:dyDescent="0.3">
      <c r="B55" s="63"/>
      <c r="C55" s="20"/>
      <c r="D55" s="20"/>
      <c r="E55" s="94"/>
      <c r="F55" s="94"/>
      <c r="G55" s="94"/>
      <c r="H55" s="94"/>
      <c r="I55" s="95"/>
      <c r="J55" s="94"/>
      <c r="K55" s="89" t="str">
        <f>IF(K54="","",VLOOKUP(K54,LISTAS!$F$5:$H$204,2,0))</f>
        <v/>
      </c>
      <c r="L55" s="130"/>
      <c r="M55" s="47"/>
      <c r="N55" s="47"/>
      <c r="O55" s="47"/>
      <c r="P55" s="26"/>
      <c r="R55" s="17"/>
      <c r="S55" s="23"/>
      <c r="T55" s="24"/>
      <c r="U55" s="25"/>
      <c r="V55" s="25" t="str">
        <f>IF(U55="","",VLOOKUP(U55,LISTAS!$F$5:$G$204,2,0))</f>
        <v/>
      </c>
      <c r="W55" s="25" t="str">
        <f>IF(U55="","",VLOOKUP(U55,LISTAS!$F$5:$I$204,4,0))</f>
        <v/>
      </c>
      <c r="X55" s="25" t="str">
        <f t="shared" si="0"/>
        <v/>
      </c>
      <c r="Y55" s="25" t="str">
        <f t="shared" si="2"/>
        <v/>
      </c>
    </row>
    <row r="56" spans="2:25" ht="18" customHeight="1" x14ac:dyDescent="0.25">
      <c r="B56" s="131">
        <v>8</v>
      </c>
      <c r="C56" s="88"/>
      <c r="D56" s="129">
        <v>0</v>
      </c>
      <c r="E56" s="47" t="s">
        <v>36</v>
      </c>
      <c r="F56" s="47" t="str">
        <f>IF(D56&lt;&gt;"",IF(C56="","",C56),"")</f>
        <v/>
      </c>
      <c r="G56" s="47">
        <f>IF(E56&lt;&gt;"",IF(E58&lt;&gt;"",SMALL(E56:F58,1),""),"")</f>
        <v>0</v>
      </c>
      <c r="H56" s="47"/>
      <c r="I56" s="61"/>
      <c r="J56" s="94"/>
      <c r="K56" s="94"/>
      <c r="L56" s="94"/>
      <c r="M56" s="47"/>
      <c r="N56" s="47"/>
      <c r="O56" s="47"/>
      <c r="P56" s="26"/>
      <c r="R56" s="17"/>
      <c r="S56" s="23"/>
      <c r="T56" s="24"/>
      <c r="U56" s="25"/>
      <c r="V56" s="25" t="str">
        <f>IF(U56="","",VLOOKUP(U56,LISTAS!$F$5:$G$204,2,0))</f>
        <v/>
      </c>
      <c r="W56" s="25" t="str">
        <f>IF(U56="","",VLOOKUP(U56,LISTAS!$F$5:$I$204,4,0))</f>
        <v/>
      </c>
      <c r="X56" s="25" t="str">
        <f t="shared" si="0"/>
        <v/>
      </c>
      <c r="Y56" s="25" t="str">
        <f t="shared" si="2"/>
        <v/>
      </c>
    </row>
    <row r="57" spans="2:25" ht="18" customHeight="1" thickBot="1" x14ac:dyDescent="0.3">
      <c r="B57" s="131"/>
      <c r="C57" s="89" t="str">
        <f>IF(C56="","",VLOOKUP(C56,LISTAS!$F$5:$H$204,2,0))</f>
        <v/>
      </c>
      <c r="D57" s="130"/>
      <c r="E57" s="47"/>
      <c r="F57" s="47"/>
      <c r="G57" s="47"/>
      <c r="H57" s="47"/>
      <c r="I57" s="61"/>
      <c r="J57" s="94"/>
      <c r="K57" s="94"/>
      <c r="L57" s="94"/>
      <c r="M57" s="94"/>
      <c r="N57" s="94"/>
      <c r="O57" s="94"/>
      <c r="P57" s="26"/>
      <c r="Q57" s="13"/>
      <c r="S57" s="23"/>
      <c r="T57" s="24"/>
      <c r="U57" s="25"/>
      <c r="V57" s="25" t="str">
        <f>IF(U57="","",VLOOKUP(U57,LISTAS!$F$5:$G$204,2,0))</f>
        <v/>
      </c>
      <c r="W57" s="25" t="str">
        <f>IF(U57="","",VLOOKUP(U57,LISTAS!$F$5:$I$204,4,0))</f>
        <v/>
      </c>
      <c r="X57" s="25" t="str">
        <f t="shared" si="0"/>
        <v/>
      </c>
      <c r="Y57" s="25" t="str">
        <f t="shared" si="2"/>
        <v/>
      </c>
    </row>
    <row r="58" spans="2:25" ht="18" customHeight="1" x14ac:dyDescent="0.25">
      <c r="B58" s="132">
        <v>10</v>
      </c>
      <c r="C58" s="88"/>
      <c r="D58" s="129">
        <v>0</v>
      </c>
      <c r="E58" s="48">
        <f>IF(D58&lt;&gt;"",D58,"")</f>
        <v>0</v>
      </c>
      <c r="F58" s="47" t="str">
        <f>IF(D58&lt;&gt;"",IF(C58="","",C58),"")</f>
        <v/>
      </c>
      <c r="G58" s="47" t="str">
        <f>VLOOKUP(G56,E56:F58,2,0)</f>
        <v/>
      </c>
      <c r="H58" s="47"/>
      <c r="I58" s="61"/>
      <c r="J58" s="94"/>
      <c r="K58" s="94"/>
      <c r="L58" s="94"/>
      <c r="M58" s="94"/>
      <c r="N58" s="94"/>
      <c r="O58" s="94"/>
      <c r="P58" s="26"/>
      <c r="Q58" s="13"/>
      <c r="S58" s="23"/>
      <c r="T58" s="24"/>
      <c r="U58" s="25"/>
      <c r="V58" s="25" t="str">
        <f>IF(U58="","",VLOOKUP(U58,LISTAS!$F$5:$G$204,2,0))</f>
        <v/>
      </c>
      <c r="W58" s="25" t="str">
        <f>IF(U58="","",VLOOKUP(U58,LISTAS!$F$5:$I$204,4,0))</f>
        <v/>
      </c>
      <c r="X58" s="25" t="str">
        <f t="shared" si="0"/>
        <v/>
      </c>
      <c r="Y58" s="25" t="str">
        <f t="shared" si="2"/>
        <v/>
      </c>
    </row>
    <row r="59" spans="2:25" ht="18" customHeight="1" thickBot="1" x14ac:dyDescent="0.3">
      <c r="B59" s="132"/>
      <c r="C59" s="89" t="str">
        <f>IF(C58="","",VLOOKUP(C58,LISTAS!$F$5:$H$204,2,0))</f>
        <v/>
      </c>
      <c r="D59" s="130"/>
      <c r="E59" s="95"/>
      <c r="F59" s="94"/>
      <c r="G59" s="94"/>
      <c r="H59" s="94"/>
      <c r="I59" s="95"/>
      <c r="J59" s="94"/>
      <c r="K59" s="94"/>
      <c r="L59" s="94"/>
      <c r="M59" s="94"/>
      <c r="N59" s="94"/>
      <c r="O59" s="94"/>
      <c r="P59" s="26"/>
      <c r="Q59" s="13"/>
      <c r="S59" s="23"/>
      <c r="T59" s="24"/>
      <c r="U59" s="25"/>
      <c r="V59" s="25" t="str">
        <f>IF(U59="","",VLOOKUP(U59,LISTAS!$F$5:$G$204,2,0))</f>
        <v/>
      </c>
      <c r="W59" s="25" t="str">
        <f>IF(U59="","",VLOOKUP(U59,LISTAS!$F$5:$I$204,4,0))</f>
        <v/>
      </c>
      <c r="X59" s="25" t="str">
        <f t="shared" si="0"/>
        <v/>
      </c>
      <c r="Y59" s="25" t="str">
        <f t="shared" si="2"/>
        <v/>
      </c>
    </row>
    <row r="60" spans="2:25" ht="18" customHeight="1" x14ac:dyDescent="0.25">
      <c r="B60" s="63"/>
      <c r="C60" s="20"/>
      <c r="D60" s="20"/>
      <c r="E60" s="94"/>
      <c r="F60" s="98"/>
      <c r="G60" s="88" t="str">
        <f>IF(D56&lt;&gt;"",IF(D58&lt;&gt;"",IF(D56=D58,"",IF(D56&gt;D58,C56,C58)),""),"")</f>
        <v/>
      </c>
      <c r="H60" s="129">
        <v>0</v>
      </c>
      <c r="I60" s="46">
        <f>IF(H60&lt;&gt;"",H60,"")</f>
        <v>0</v>
      </c>
      <c r="J60" s="47" t="str">
        <f>IF(H60&lt;&gt;"",IF(G60="","",G60),"")</f>
        <v/>
      </c>
      <c r="K60" s="47">
        <f>IF(I60&lt;&gt;"",IF(I62&lt;&gt;"",SMALL(I60:J62,1),""),"")</f>
        <v>0</v>
      </c>
      <c r="L60" s="94"/>
      <c r="M60" s="94"/>
      <c r="N60" s="94"/>
      <c r="O60" s="94"/>
      <c r="P60" s="26"/>
      <c r="Q60" s="13"/>
      <c r="S60" s="23"/>
      <c r="T60" s="24"/>
      <c r="U60" s="25"/>
      <c r="V60" s="25" t="str">
        <f>IF(U60="","",VLOOKUP(U60,LISTAS!$F$5:$G$204,2,0))</f>
        <v/>
      </c>
      <c r="W60" s="25" t="str">
        <f>IF(U60="","",VLOOKUP(U60,LISTAS!$F$5:$I$204,4,0))</f>
        <v/>
      </c>
      <c r="X60" s="25" t="str">
        <f t="shared" si="0"/>
        <v/>
      </c>
      <c r="Y60" s="25" t="str">
        <f t="shared" si="2"/>
        <v/>
      </c>
    </row>
    <row r="61" spans="2:25" ht="18" customHeight="1" thickBot="1" x14ac:dyDescent="0.3">
      <c r="B61" s="63"/>
      <c r="C61" s="20"/>
      <c r="D61" s="20"/>
      <c r="E61" s="94"/>
      <c r="F61" s="98"/>
      <c r="G61" s="89" t="str">
        <f>IF(G60="","",VLOOKUP(G60,LISTAS!$F$5:$H$204,2,0))</f>
        <v/>
      </c>
      <c r="H61" s="130"/>
      <c r="I61" s="49" t="str">
        <f>IF(H61&lt;&gt;"",H61,"")</f>
        <v/>
      </c>
      <c r="J61" s="47"/>
      <c r="K61" s="47"/>
      <c r="L61" s="94"/>
      <c r="M61" s="94"/>
      <c r="N61" s="94"/>
      <c r="O61" s="94"/>
      <c r="P61" s="26"/>
      <c r="Q61" s="13"/>
      <c r="S61" s="23"/>
      <c r="T61" s="24"/>
      <c r="U61" s="25"/>
      <c r="V61" s="25" t="str">
        <f>IF(U61="","",VLOOKUP(U61,LISTAS!$F$5:$G$204,2,0))</f>
        <v/>
      </c>
      <c r="W61" s="25" t="str">
        <f>IF(U61="","",VLOOKUP(U61,LISTAS!$F$5:$I$204,4,0))</f>
        <v/>
      </c>
      <c r="X61" s="25" t="str">
        <f t="shared" si="0"/>
        <v/>
      </c>
      <c r="Y61" s="25" t="str">
        <f t="shared" si="2"/>
        <v/>
      </c>
    </row>
    <row r="62" spans="2:25" ht="18" customHeight="1" x14ac:dyDescent="0.25">
      <c r="B62" s="63"/>
      <c r="C62" s="20"/>
      <c r="D62" s="20"/>
      <c r="E62" s="95"/>
      <c r="F62" s="28"/>
      <c r="G62" s="88" t="str">
        <f>IF(D64&lt;&gt;"",IF(D66&lt;&gt;"",IF(D64=D66,"",IF(D64&gt;D66,C64,C66)),""),"")</f>
        <v/>
      </c>
      <c r="H62" s="129">
        <v>0</v>
      </c>
      <c r="I62" s="50">
        <f>IF(H62&lt;&gt;"",H62,"")</f>
        <v>0</v>
      </c>
      <c r="J62" s="47" t="str">
        <f>IF(H62&lt;&gt;"",IF(G62="","",G62),"")</f>
        <v/>
      </c>
      <c r="K62" s="47" t="str">
        <f>VLOOKUP(K60,I60:J62,2,0)</f>
        <v/>
      </c>
      <c r="L62" s="94"/>
      <c r="M62" s="94"/>
      <c r="N62" s="94"/>
      <c r="O62" s="94"/>
      <c r="P62" s="26"/>
      <c r="S62" s="23"/>
      <c r="T62" s="24"/>
      <c r="U62" s="25"/>
      <c r="V62" s="25" t="str">
        <f>IF(U62="","",VLOOKUP(U62,LISTAS!$F$5:$G$204,2,0))</f>
        <v/>
      </c>
      <c r="W62" s="25" t="str">
        <f>IF(U62="","",VLOOKUP(U62,LISTAS!$F$5:$I$204,4,0))</f>
        <v/>
      </c>
      <c r="X62" s="25" t="str">
        <f t="shared" si="0"/>
        <v/>
      </c>
      <c r="Y62" s="25" t="str">
        <f t="shared" si="2"/>
        <v/>
      </c>
    </row>
    <row r="63" spans="2:25" ht="18" customHeight="1" thickBot="1" x14ac:dyDescent="0.3">
      <c r="B63" s="63"/>
      <c r="C63" s="20"/>
      <c r="D63" s="20"/>
      <c r="E63" s="95"/>
      <c r="F63" s="20"/>
      <c r="G63" s="89" t="str">
        <f>IF(G62="","",VLOOKUP(G62,LISTAS!$F$5:$H$204,2,0))</f>
        <v/>
      </c>
      <c r="H63" s="130"/>
      <c r="I63" s="94"/>
      <c r="J63" s="94"/>
      <c r="K63" s="94"/>
      <c r="L63" s="94"/>
      <c r="M63" s="94"/>
      <c r="N63" s="94"/>
      <c r="O63" s="94"/>
      <c r="P63" s="26"/>
      <c r="S63" s="23"/>
      <c r="T63" s="24"/>
      <c r="U63" s="25"/>
      <c r="V63" s="25" t="str">
        <f>IF(U63="","",VLOOKUP(U63,LISTAS!$F$5:$G$204,2,0))</f>
        <v/>
      </c>
      <c r="W63" s="25" t="str">
        <f>IF(U63="","",VLOOKUP(U63,LISTAS!$F$5:$I$204,4,0))</f>
        <v/>
      </c>
      <c r="X63" s="25" t="str">
        <f t="shared" si="0"/>
        <v/>
      </c>
      <c r="Y63" s="25" t="str">
        <f t="shared" si="2"/>
        <v/>
      </c>
    </row>
    <row r="64" spans="2:25" ht="18" customHeight="1" x14ac:dyDescent="0.25">
      <c r="B64" s="131">
        <v>2</v>
      </c>
      <c r="C64" s="88"/>
      <c r="D64" s="129">
        <v>0</v>
      </c>
      <c r="E64" s="46">
        <f>IF(D64&lt;&gt;"",D64,"")</f>
        <v>0</v>
      </c>
      <c r="F64" s="47" t="str">
        <f>IF(D64&lt;&gt;"",IF(C64="","",C64),"")</f>
        <v/>
      </c>
      <c r="G64" s="47">
        <f>IF(E64&lt;&gt;"",IF(E66&lt;&gt;"",SMALL(E64:F66,1),""),"")</f>
        <v>0</v>
      </c>
      <c r="H64" s="47"/>
      <c r="I64" s="94"/>
      <c r="J64" s="94"/>
      <c r="K64" s="94"/>
      <c r="L64" s="94"/>
      <c r="M64" s="94"/>
      <c r="N64" s="94"/>
      <c r="O64" s="94"/>
      <c r="P64" s="99"/>
      <c r="S64" s="23"/>
      <c r="T64" s="24"/>
      <c r="U64" s="25"/>
      <c r="V64" s="25" t="str">
        <f>IF(U64="","",VLOOKUP(U64,LISTAS!$F$5:$G$204,2,0))</f>
        <v/>
      </c>
      <c r="W64" s="25" t="str">
        <f>IF(U64="","",VLOOKUP(U64,LISTAS!$F$5:$I$204,4,0))</f>
        <v/>
      </c>
      <c r="X64" s="25" t="str">
        <f t="shared" si="0"/>
        <v/>
      </c>
      <c r="Y64" s="25" t="str">
        <f t="shared" si="2"/>
        <v/>
      </c>
    </row>
    <row r="65" spans="2:25" ht="18" customHeight="1" thickBot="1" x14ac:dyDescent="0.3">
      <c r="B65" s="131"/>
      <c r="C65" s="89" t="str">
        <f>IF(C64="","",VLOOKUP(C64,LISTAS!$F$5:$H$204,2,0))</f>
        <v/>
      </c>
      <c r="D65" s="130"/>
      <c r="E65" s="49" t="str">
        <f>IF(D65&lt;&gt;"",D65,"")</f>
        <v/>
      </c>
      <c r="F65" s="47"/>
      <c r="G65" s="47"/>
      <c r="H65" s="47"/>
      <c r="I65" s="94"/>
      <c r="J65" s="94"/>
      <c r="K65" s="94"/>
      <c r="L65" s="94"/>
      <c r="M65" s="94"/>
      <c r="N65" s="94"/>
      <c r="O65" s="94"/>
      <c r="P65" s="99"/>
      <c r="S65" s="23"/>
      <c r="T65" s="24"/>
      <c r="U65" s="25"/>
      <c r="V65" s="25" t="str">
        <f>IF(U65="","",VLOOKUP(U65,LISTAS!$F$5:$G$204,2,0))</f>
        <v/>
      </c>
      <c r="W65" s="25" t="str">
        <f>IF(U65="","",VLOOKUP(U65,LISTAS!$F$5:$I$204,4,0))</f>
        <v/>
      </c>
      <c r="X65" s="25" t="str">
        <f t="shared" si="0"/>
        <v/>
      </c>
      <c r="Y65" s="25" t="str">
        <f t="shared" si="2"/>
        <v/>
      </c>
    </row>
    <row r="66" spans="2:25" ht="18" customHeight="1" x14ac:dyDescent="0.25">
      <c r="B66" s="132">
        <v>15</v>
      </c>
      <c r="C66" s="88"/>
      <c r="D66" s="129">
        <v>0</v>
      </c>
      <c r="E66" s="50">
        <f>IF(D66&lt;&gt;"",D66,"")</f>
        <v>0</v>
      </c>
      <c r="F66" s="47" t="str">
        <f>IF(D66&lt;&gt;"",IF(C66="","",C66),"")</f>
        <v/>
      </c>
      <c r="G66" s="47" t="str">
        <f>VLOOKUP(G64,E64:F66,2,0)</f>
        <v/>
      </c>
      <c r="H66" s="47"/>
      <c r="I66" s="94"/>
      <c r="J66" s="94"/>
      <c r="K66" s="94"/>
      <c r="L66" s="94"/>
      <c r="M66" s="94"/>
      <c r="N66" s="94"/>
      <c r="O66" s="94"/>
      <c r="P66" s="99"/>
      <c r="S66" s="23"/>
      <c r="T66" s="24"/>
      <c r="U66" s="25"/>
      <c r="V66" s="25" t="str">
        <f>IF(U66="","",VLOOKUP(U66,LISTAS!$F$5:$G$204,2,0))</f>
        <v/>
      </c>
      <c r="W66" s="25" t="str">
        <f>IF(U66="","",VLOOKUP(U66,LISTAS!$F$5:$I$204,4,0))</f>
        <v/>
      </c>
      <c r="X66" s="25" t="str">
        <f t="shared" si="0"/>
        <v/>
      </c>
      <c r="Y66" s="25" t="str">
        <f t="shared" si="2"/>
        <v/>
      </c>
    </row>
    <row r="67" spans="2:25" ht="18" customHeight="1" thickBot="1" x14ac:dyDescent="0.3">
      <c r="B67" s="132"/>
      <c r="C67" s="89" t="str">
        <f>IF(C66="","",VLOOKUP(C66,LISTAS!$F$5:$H$204,2,0))</f>
        <v/>
      </c>
      <c r="D67" s="130"/>
      <c r="E67" s="47"/>
      <c r="F67" s="47"/>
      <c r="G67" s="47"/>
      <c r="H67" s="47"/>
      <c r="I67" s="94"/>
      <c r="J67" s="94"/>
      <c r="K67" s="94"/>
      <c r="L67" s="94"/>
      <c r="M67" s="94"/>
      <c r="N67" s="94"/>
      <c r="O67" s="94"/>
      <c r="P67" s="99"/>
      <c r="S67" s="23"/>
      <c r="T67" s="24"/>
      <c r="U67" s="25"/>
      <c r="V67" s="25" t="str">
        <f>IF(U67="","",VLOOKUP(U67,LISTAS!$F$5:$G$204,2,0))</f>
        <v/>
      </c>
      <c r="W67" s="25" t="str">
        <f>IF(U67="","",VLOOKUP(U67,LISTAS!$F$5:$I$204,4,0))</f>
        <v/>
      </c>
      <c r="X67" s="25" t="str">
        <f t="shared" si="0"/>
        <v/>
      </c>
      <c r="Y67" s="25" t="str">
        <f t="shared" si="2"/>
        <v/>
      </c>
    </row>
    <row r="68" spans="2:25" ht="18" customHeight="1" x14ac:dyDescent="0.25">
      <c r="B68" s="64"/>
      <c r="C68" s="29"/>
      <c r="D68" s="29"/>
      <c r="E68" s="100"/>
      <c r="F68" s="100"/>
      <c r="G68" s="100"/>
      <c r="H68" s="100"/>
      <c r="I68" s="100"/>
      <c r="J68" s="100"/>
      <c r="K68" s="100"/>
      <c r="L68" s="100"/>
      <c r="M68" s="100"/>
      <c r="N68" s="100"/>
      <c r="O68" s="100"/>
      <c r="P68" s="101"/>
      <c r="S68" s="23"/>
      <c r="T68" s="24"/>
      <c r="U68" s="25"/>
      <c r="V68" s="25" t="str">
        <f>IF(U68="","",VLOOKUP(U68,LISTAS!$F$5:$G$204,2,0))</f>
        <v/>
      </c>
      <c r="W68" s="25" t="str">
        <f>IF(U68="","",VLOOKUP(U68,LISTAS!$F$5:$I$204,4,0))</f>
        <v/>
      </c>
      <c r="X68" s="25" t="str">
        <f t="shared" si="0"/>
        <v/>
      </c>
      <c r="Y68" s="25" t="str">
        <f t="shared" si="2"/>
        <v/>
      </c>
    </row>
    <row r="69" spans="2:25" ht="18" customHeight="1" x14ac:dyDescent="0.25">
      <c r="B69" s="59"/>
      <c r="C69" s="16"/>
      <c r="D69" s="16"/>
      <c r="E69" s="16"/>
      <c r="F69" s="16"/>
      <c r="G69" s="16"/>
      <c r="H69" s="16"/>
      <c r="I69" s="16"/>
      <c r="J69" s="16"/>
      <c r="K69" s="16"/>
      <c r="L69" s="16"/>
      <c r="M69" s="16"/>
      <c r="N69" s="16"/>
      <c r="O69" s="16"/>
      <c r="P69" s="16"/>
    </row>
    <row r="70" spans="2:25" ht="18" customHeight="1" x14ac:dyDescent="0.25">
      <c r="B70" s="59"/>
      <c r="C70" s="16"/>
      <c r="D70" s="16"/>
      <c r="E70" s="16"/>
      <c r="F70" s="16"/>
      <c r="G70" s="16"/>
      <c r="H70" s="16"/>
      <c r="I70" s="16"/>
      <c r="J70" s="16"/>
      <c r="K70" s="16"/>
      <c r="L70" s="16"/>
      <c r="M70" s="16"/>
      <c r="N70" s="16"/>
      <c r="O70" s="16"/>
      <c r="P70" s="16"/>
    </row>
    <row r="71" spans="2:25" ht="30" customHeight="1" x14ac:dyDescent="0.25">
      <c r="B71" s="128" t="s">
        <v>22</v>
      </c>
      <c r="C71" s="128"/>
      <c r="D71" s="128"/>
      <c r="E71" s="128"/>
      <c r="F71" s="128"/>
      <c r="G71" s="128"/>
      <c r="H71" s="128"/>
      <c r="I71" s="128"/>
      <c r="J71" s="128"/>
      <c r="K71" s="128"/>
      <c r="L71" s="128"/>
      <c r="M71" s="128"/>
      <c r="N71" s="128"/>
      <c r="O71" s="128"/>
      <c r="P71" s="128"/>
      <c r="S71" s="128" t="s">
        <v>4</v>
      </c>
      <c r="T71" s="128"/>
      <c r="U71" s="128"/>
      <c r="V71" s="128"/>
      <c r="W71" s="128"/>
      <c r="X71" s="128"/>
      <c r="Y71" s="128"/>
    </row>
    <row r="72" spans="2:25" ht="28.5" customHeight="1" thickBot="1" x14ac:dyDescent="0.3">
      <c r="B72" s="83"/>
      <c r="C72" s="92"/>
      <c r="D72" s="84"/>
      <c r="E72" s="93"/>
      <c r="F72" s="93"/>
      <c r="G72" s="94"/>
      <c r="H72" s="93"/>
      <c r="I72" s="93"/>
      <c r="J72" s="93"/>
      <c r="K72" s="84"/>
      <c r="L72" s="84"/>
      <c r="M72" s="84"/>
      <c r="N72" s="84"/>
      <c r="O72" s="84"/>
      <c r="P72" s="86"/>
      <c r="S72" s="133" t="s">
        <v>3</v>
      </c>
      <c r="T72" s="134"/>
      <c r="U72" s="19" t="s">
        <v>14</v>
      </c>
      <c r="V72" s="19" t="s">
        <v>0</v>
      </c>
      <c r="W72" s="19" t="s">
        <v>15</v>
      </c>
      <c r="X72" s="19" t="s">
        <v>16</v>
      </c>
      <c r="Y72" s="19" t="s">
        <v>17</v>
      </c>
    </row>
    <row r="73" spans="2:25" ht="18" customHeight="1" x14ac:dyDescent="0.25">
      <c r="B73" s="131">
        <v>1</v>
      </c>
      <c r="C73" s="90"/>
      <c r="D73" s="129">
        <v>0</v>
      </c>
      <c r="E73" s="47">
        <f>IF(D73&lt;&gt;"",D73,"")</f>
        <v>0</v>
      </c>
      <c r="F73" s="47" t="str">
        <f>IF(D73&lt;&gt;"",IF(C73="","",C73),"")</f>
        <v/>
      </c>
      <c r="G73" s="47">
        <f>IF(E73&lt;&gt;"",IF(E75&lt;&gt;"",SMALL(E73:F75,1),""),"")</f>
        <v>0</v>
      </c>
      <c r="H73" s="47"/>
      <c r="I73" s="94"/>
      <c r="J73" s="94"/>
      <c r="K73" s="20"/>
      <c r="L73" s="20"/>
      <c r="M73" s="21"/>
      <c r="N73" s="21"/>
      <c r="O73" s="21"/>
      <c r="P73" s="22"/>
      <c r="S73" s="23" t="str">
        <f>IF(U73&lt;&gt;"",1,"")</f>
        <v/>
      </c>
      <c r="T73" s="24" t="str">
        <f>IF(S73&lt;&gt;"","LUGAR","")</f>
        <v/>
      </c>
      <c r="U73" s="25" t="str">
        <f>IF(P101&lt;&gt;"",IF(P103&lt;&gt;"",IF(P101=P103,"",IF(P101&gt;P103,O101,O103)),""),"")</f>
        <v/>
      </c>
      <c r="V73" s="25" t="str">
        <f>IF(U73="","",VLOOKUP(U73,LISTAS!$F$5:$G$204,2,0))</f>
        <v/>
      </c>
      <c r="W73" s="25" t="str">
        <f>IF(U73="","",VLOOKUP(U73,LISTAS!$F$5:$I$204,4,0))</f>
        <v/>
      </c>
      <c r="X73" s="25" t="str">
        <f>IF(S73="","",IF(S73=1,180,IF(S73=2,170,IF(S73=3,150,IF(S73=4,140,IF(S73=5,135,IF(S73=6,130,IF(S73=7,120,IF(S73=8,110,IF(S73=9,105,IF(S73=10,105,IF(S73=11,105,IF(S73=12,105,IF(S73=13,105,IF(S73=14,105,IF(S73=15,105,IF(S73=16,105,IF(S73&gt;16,"",""))))))))))))))))))</f>
        <v/>
      </c>
      <c r="Y73" s="25" t="str">
        <f>IF(S73="","",IF($V$5="NÃO","",IF(S73=1,180,IF(S73=2,170,IF(S73=3,150,IF(S73=4,140,IF(S73=5,135,IF(S73=6,130,IF(S73=7,120,IF(S73=8,110,IF(S73=9,105,IF(S73=10,105,IF(S73=11,105,IF(S73=12,105,IF(S73=13,105,IF(S73=14,105,IF(S73=15,105,IF(S73=16,105,IF(S73&gt;16,"","")))))))))))))))))))</f>
        <v/>
      </c>
    </row>
    <row r="74" spans="2:25" ht="18" customHeight="1" thickBot="1" x14ac:dyDescent="0.3">
      <c r="B74" s="131"/>
      <c r="C74" s="91" t="str">
        <f>IF(C73="","",VLOOKUP(C73,LISTAS!$F$5:$H$204,2,0))</f>
        <v/>
      </c>
      <c r="D74" s="130"/>
      <c r="E74" s="47"/>
      <c r="F74" s="47"/>
      <c r="G74" s="47"/>
      <c r="H74" s="47"/>
      <c r="I74" s="94"/>
      <c r="J74" s="94"/>
      <c r="K74" s="20"/>
      <c r="L74" s="20"/>
      <c r="M74" s="21"/>
      <c r="N74" s="21"/>
      <c r="O74" s="21"/>
      <c r="P74" s="22"/>
      <c r="S74" s="23" t="str">
        <f>IF(U74&lt;&gt;"",1+COUNTIF(S73,"1"),"")</f>
        <v/>
      </c>
      <c r="T74" s="24" t="str">
        <f t="shared" ref="T74:T88" si="3">IF(S74&lt;&gt;"","LUGAR","")</f>
        <v/>
      </c>
      <c r="U74" s="25" t="str">
        <f>IF(P101&lt;&gt;"",IF(P103&lt;&gt;"",IF(P101=P103,"",IF(P101&lt;P103,O101,O103)),""),"")</f>
        <v/>
      </c>
      <c r="V74" s="25" t="str">
        <f>IF(U74="","",VLOOKUP(U74,LISTAS!$F$5:$G$204,2,0))</f>
        <v/>
      </c>
      <c r="W74" s="25" t="str">
        <f>IF(U74="","",VLOOKUP(U74,LISTAS!$F$5:$I$204,4,0))</f>
        <v/>
      </c>
      <c r="X74" s="25" t="str">
        <f t="shared" ref="X74:X88" si="4">IF(S74="","",IF(S74=1,180,IF(S74=2,170,IF(S74=3,150,IF(S74=4,140,IF(S74=5,135,IF(S74=6,130,IF(S74=7,120,IF(S74=8,110,IF(S74=9,105,IF(S74=10,105,IF(S74=11,105,IF(S74=12,105,IF(S74=13,105,IF(S74=14,105,IF(S74=15,105,IF(S74=16,105,IF(S74&gt;16,"",""))))))))))))))))))</f>
        <v/>
      </c>
      <c r="Y74" s="25" t="str">
        <f t="shared" ref="Y74:Y88" si="5">IF(S74="","",IF($V$5="NÃO","",IF(S74=1,180,IF(S74=2,170,IF(S74=3,150,IF(S74=4,140,IF(S74=5,135,IF(S74=6,130,IF(S74=7,120,IF(S74=8,110,IF(S74=9,105,IF(S74=10,105,IF(S74=11,105,IF(S74=12,105,IF(S74=13,105,IF(S74=14,105,IF(S74=15,105,IF(S74=16,105,IF(S74&gt;16,"","")))))))))))))))))))</f>
        <v/>
      </c>
    </row>
    <row r="75" spans="2:25" ht="18" customHeight="1" x14ac:dyDescent="0.25">
      <c r="B75" s="132">
        <v>16</v>
      </c>
      <c r="C75" s="90"/>
      <c r="D75" s="129">
        <v>0</v>
      </c>
      <c r="E75" s="48">
        <f>IF(D75&lt;&gt;"",D75,"")</f>
        <v>0</v>
      </c>
      <c r="F75" s="47" t="str">
        <f>IF(D75&lt;&gt;"",IF(C75="","",C75),"")</f>
        <v/>
      </c>
      <c r="G75" s="47" t="str">
        <f>VLOOKUP(G73,E73:F75,2,0)</f>
        <v/>
      </c>
      <c r="H75" s="47"/>
      <c r="I75" s="94"/>
      <c r="J75" s="94"/>
      <c r="K75" s="20"/>
      <c r="L75" s="20"/>
      <c r="M75" s="21"/>
      <c r="N75" s="21"/>
      <c r="O75" s="21"/>
      <c r="P75" s="22"/>
      <c r="S75" s="23" t="str">
        <f>IF(U75&lt;&gt;"",1+COUNTIF(S73:S74,"1")+COUNTIF(S73:S74,"2"),"")</f>
        <v/>
      </c>
      <c r="T75" s="24" t="str">
        <f t="shared" si="3"/>
        <v/>
      </c>
      <c r="U75" s="25" t="str">
        <f>IF(U73&lt;&gt;"",IF(K85=U73,K87,IF(K87=U73,K85,IF(K117=U73,K119,IF(K119=U73,K117)))),"")</f>
        <v/>
      </c>
      <c r="V75" s="25" t="str">
        <f>IF(U75="","",VLOOKUP(U75,LISTAS!$F$5:$G$204,2,0))</f>
        <v/>
      </c>
      <c r="W75" s="25" t="str">
        <f>IF(U75="","",VLOOKUP(U75,LISTAS!$F$5:$I$204,4,0))</f>
        <v/>
      </c>
      <c r="X75" s="25" t="str">
        <f t="shared" si="4"/>
        <v/>
      </c>
      <c r="Y75" s="25" t="str">
        <f t="shared" si="5"/>
        <v/>
      </c>
    </row>
    <row r="76" spans="2:25" ht="18" customHeight="1" thickBot="1" x14ac:dyDescent="0.3">
      <c r="B76" s="132"/>
      <c r="C76" s="91" t="str">
        <f>IF(C75="","",VLOOKUP(C75,LISTAS!$F$5:$H$204,2,0))</f>
        <v/>
      </c>
      <c r="D76" s="130"/>
      <c r="E76" s="61"/>
      <c r="F76" s="47"/>
      <c r="G76" s="47"/>
      <c r="H76" s="47"/>
      <c r="I76" s="94"/>
      <c r="J76" s="94"/>
      <c r="K76" s="20"/>
      <c r="L76" s="20"/>
      <c r="M76" s="21"/>
      <c r="N76" s="21"/>
      <c r="O76" s="21"/>
      <c r="P76" s="22"/>
      <c r="S76" s="23" t="str">
        <f>IF(U76&lt;&gt;"",1+COUNTIF(S73:S75,"1")+COUNTIF(S73:S75,"2")+COUNTIF(S73:S75,"3"),"")</f>
        <v/>
      </c>
      <c r="T76" s="24" t="str">
        <f t="shared" si="3"/>
        <v/>
      </c>
      <c r="U76" s="25" t="str">
        <f>IF(U74&lt;&gt;"",IF(K85=U74,K87,IF(K87=U74,K85,IF(K117=U74,K119,IF(K119=U74,K117)))),"")</f>
        <v/>
      </c>
      <c r="V76" s="25" t="str">
        <f>IF(U76="","",VLOOKUP(U76,LISTAS!$F$5:$G$204,2,0))</f>
        <v/>
      </c>
      <c r="W76" s="25" t="str">
        <f>IF(U76="","",VLOOKUP(U76,LISTAS!$F$5:$I$204,4,0))</f>
        <v/>
      </c>
      <c r="X76" s="25" t="str">
        <f t="shared" si="4"/>
        <v/>
      </c>
      <c r="Y76" s="25" t="str">
        <f t="shared" si="5"/>
        <v/>
      </c>
    </row>
    <row r="77" spans="2:25" ht="18" customHeight="1" x14ac:dyDescent="0.25">
      <c r="B77" s="63"/>
      <c r="C77" s="20"/>
      <c r="D77" s="20"/>
      <c r="E77" s="94"/>
      <c r="F77" s="96"/>
      <c r="G77" s="90" t="str">
        <f>IF(D73&lt;&gt;"",IF(D75&lt;&gt;"",IF(D73=D75,"",IF(D73&gt;D75,C73,C75)),""),"")</f>
        <v/>
      </c>
      <c r="H77" s="129">
        <v>0</v>
      </c>
      <c r="I77" s="47">
        <f>IF(H77&lt;&gt;"",H77,"")</f>
        <v>0</v>
      </c>
      <c r="J77" s="47" t="str">
        <f>IF(H77&lt;&gt;"",IF(G77="","",G77),"")</f>
        <v/>
      </c>
      <c r="K77" s="47">
        <f>IF(I77&lt;&gt;"",IF(I79&lt;&gt;"",SMALL(I77:J79,1),""),"")</f>
        <v>0</v>
      </c>
      <c r="L77" s="20"/>
      <c r="M77" s="20"/>
      <c r="N77" s="20"/>
      <c r="O77" s="20"/>
      <c r="P77" s="26"/>
      <c r="S77" s="23" t="str">
        <f>IF(U77&lt;&gt;"",1+COUNTIF(S73:S76,"1")+COUNTIF(S73:S76,"2")+COUNTIF(S73:S76,"3")+COUNTIF(S73:S76,"4"),"")</f>
        <v/>
      </c>
      <c r="T77" s="24" t="str">
        <f t="shared" si="3"/>
        <v/>
      </c>
      <c r="U77" s="25" t="str">
        <f>IF(U73&lt;&gt;"",IF(G77=U73,G79,IF(G79=U73,G77,IF(G93=U73,G95,IF(G95=U73,G93,IF(G109=U73,G111,IF(G111=U73,G109,IF(G125=U73,G127,IF(G127=U73,G125)))))))),"")</f>
        <v/>
      </c>
      <c r="V77" s="25" t="str">
        <f>IF(U77="","",VLOOKUP(U77,LISTAS!$F$5:$G$204,2,0))</f>
        <v/>
      </c>
      <c r="W77" s="25" t="str">
        <f>IF(U77="","",VLOOKUP(U77,LISTAS!$F$5:$I$204,4,0))</f>
        <v/>
      </c>
      <c r="X77" s="25" t="str">
        <f t="shared" si="4"/>
        <v/>
      </c>
      <c r="Y77" s="25" t="str">
        <f t="shared" si="5"/>
        <v/>
      </c>
    </row>
    <row r="78" spans="2:25" ht="18" customHeight="1" thickBot="1" x14ac:dyDescent="0.3">
      <c r="B78" s="63"/>
      <c r="C78" s="20"/>
      <c r="D78" s="20"/>
      <c r="E78" s="94"/>
      <c r="F78" s="96"/>
      <c r="G78" s="91" t="str">
        <f>IF(G77="","",VLOOKUP(G77,LISTAS!$F$5:$H$204,2,0))</f>
        <v/>
      </c>
      <c r="H78" s="130"/>
      <c r="I78" s="47"/>
      <c r="J78" s="47"/>
      <c r="K78" s="47"/>
      <c r="L78" s="20"/>
      <c r="M78" s="20"/>
      <c r="N78" s="20"/>
      <c r="O78" s="20"/>
      <c r="P78" s="26"/>
      <c r="S78" s="23" t="str">
        <f>IF(U78&lt;&gt;"",1+COUNTIF(S73:S77,"1")+COUNTIF(S73:S77,"2")+COUNTIF(S73:S77,"3")+COUNTIF(S73:S77,"4")+COUNTIF(S73:S77,"5"),"")</f>
        <v/>
      </c>
      <c r="T78" s="24" t="str">
        <f t="shared" si="3"/>
        <v/>
      </c>
      <c r="U78" s="25" t="str">
        <f>IF(U74&lt;&gt;"",IF(G77=U74,G79,IF(G79=U74,G77,IF(G93=U74,G95,IF(G95=U74,G93,IF(G109=U74,G111,IF(G111=U74,G109,IF(G125=U74,G127,IF(G127=U74,G125)))))))),"")</f>
        <v/>
      </c>
      <c r="V78" s="25" t="str">
        <f>IF(U78="","",VLOOKUP(U78,LISTAS!$F$5:$G$204,2,0))</f>
        <v/>
      </c>
      <c r="W78" s="25" t="str">
        <f>IF(U78="","",VLOOKUP(U78,LISTAS!$F$5:$I$204,4,0))</f>
        <v/>
      </c>
      <c r="X78" s="25" t="str">
        <f t="shared" si="4"/>
        <v/>
      </c>
      <c r="Y78" s="25" t="str">
        <f t="shared" si="5"/>
        <v/>
      </c>
    </row>
    <row r="79" spans="2:25" ht="18" customHeight="1" x14ac:dyDescent="0.25">
      <c r="B79" s="63"/>
      <c r="C79" s="20"/>
      <c r="D79" s="20"/>
      <c r="E79" s="95"/>
      <c r="F79" s="97"/>
      <c r="G79" s="90" t="str">
        <f>IF(D81&lt;&gt;"",IF(D83&lt;&gt;"",IF(D81=D83,"",IF(D81&gt;D83,C81,C83)),""),"")</f>
        <v/>
      </c>
      <c r="H79" s="129">
        <v>0</v>
      </c>
      <c r="I79" s="48">
        <f>IF(H79&lt;&gt;"",H79,"")</f>
        <v>0</v>
      </c>
      <c r="J79" s="47" t="str">
        <f>IF(H79&lt;&gt;"",IF(G79="","",G79),"")</f>
        <v/>
      </c>
      <c r="K79" s="47" t="str">
        <f>VLOOKUP(K77,I77:J79,2,0)</f>
        <v/>
      </c>
      <c r="L79" s="20"/>
      <c r="M79" s="20"/>
      <c r="N79" s="20"/>
      <c r="O79" s="20"/>
      <c r="P79" s="26"/>
      <c r="S79" s="23" t="str">
        <f>IF(U79&lt;&gt;"",1+COUNTIF(S73:S78,"1")+COUNTIF(S73:S78,"2")+COUNTIF(S73:S78,"3")+COUNTIF(S73:S78,"4")+COUNTIF(S73:S78,"5")+COUNTIF(S73:S78,"6"),"")</f>
        <v/>
      </c>
      <c r="T79" s="24" t="str">
        <f t="shared" si="3"/>
        <v/>
      </c>
      <c r="U79" s="25" t="str">
        <f>IF(U75&lt;&gt;"",IF(G77=U75,G79,IF(G79=U75,G77,IF(G93=U75,G95,IF(G95=U75,G93,IF(G109=U75,G111,IF(G111=U75,G109,IF(G125=U75,G127,IF(G127=U75,G125)))))))),"")</f>
        <v/>
      </c>
      <c r="V79" s="25" t="str">
        <f>IF(U79="","",VLOOKUP(U79,LISTAS!$F$5:$G$204,2,0))</f>
        <v/>
      </c>
      <c r="W79" s="25" t="str">
        <f>IF(U79="","",VLOOKUP(U79,LISTAS!$F$5:$I$204,4,0))</f>
        <v/>
      </c>
      <c r="X79" s="25" t="str">
        <f t="shared" si="4"/>
        <v/>
      </c>
      <c r="Y79" s="25" t="str">
        <f t="shared" si="5"/>
        <v/>
      </c>
    </row>
    <row r="80" spans="2:25" ht="18" customHeight="1" thickBot="1" x14ac:dyDescent="0.3">
      <c r="B80" s="63"/>
      <c r="C80" s="20"/>
      <c r="D80" s="20"/>
      <c r="E80" s="95"/>
      <c r="F80" s="94"/>
      <c r="G80" s="91" t="str">
        <f>IF(G79="","",VLOOKUP(G79,LISTAS!$F$5:$H$204,2,0))</f>
        <v/>
      </c>
      <c r="H80" s="130"/>
      <c r="I80" s="61"/>
      <c r="J80" s="47"/>
      <c r="K80" s="47"/>
      <c r="L80" s="20"/>
      <c r="M80" s="20"/>
      <c r="N80" s="20"/>
      <c r="O80" s="20"/>
      <c r="P80" s="26"/>
      <c r="S80" s="23" t="str">
        <f>IF(U80&lt;&gt;"",1+COUNTIF(S73:S79,"1")+COUNTIF(S73:S79,"2")+COUNTIF(S73:S79,"3")+COUNTIF(S73:S79,"4")+COUNTIF(S73:S79,"5")+COUNTIF(S73:S79,"6")+COUNTIF(S73:S79,"7"),"")</f>
        <v/>
      </c>
      <c r="T80" s="24" t="str">
        <f t="shared" si="3"/>
        <v/>
      </c>
      <c r="U80" s="25" t="str">
        <f>IF(U76&lt;&gt;"",IF(G77=U76,G79,IF(G79=U76,G77,IF(G93=U76,G95,IF(G95=U76,G93,IF(G109=U76,G111,IF(G111=U76,G109,IF(G125=U76,G127,IF(G127=U76,G125)))))))),"")</f>
        <v/>
      </c>
      <c r="V80" s="25" t="str">
        <f>IF(U80="","",VLOOKUP(U80,LISTAS!$F$5:$G$204,2,0))</f>
        <v/>
      </c>
      <c r="W80" s="25" t="str">
        <f>IF(U80="","",VLOOKUP(U80,LISTAS!$F$5:$I$204,4,0))</f>
        <v/>
      </c>
      <c r="X80" s="25" t="str">
        <f t="shared" si="4"/>
        <v/>
      </c>
      <c r="Y80" s="25" t="str">
        <f t="shared" si="5"/>
        <v/>
      </c>
    </row>
    <row r="81" spans="2:25" ht="18" customHeight="1" x14ac:dyDescent="0.25">
      <c r="B81" s="131">
        <v>7</v>
      </c>
      <c r="C81" s="90"/>
      <c r="D81" s="129">
        <v>0</v>
      </c>
      <c r="E81" s="46">
        <f>IF(D81&lt;&gt;"",D81,"")</f>
        <v>0</v>
      </c>
      <c r="F81" s="47" t="str">
        <f>IF(D81&lt;&gt;"",IF(C81="","",C81),"")</f>
        <v/>
      </c>
      <c r="G81" s="47">
        <f>IF(E81&lt;&gt;"",IF(E83&lt;&gt;"",SMALL(E81:F83,1),""),"")</f>
        <v>0</v>
      </c>
      <c r="H81" s="47"/>
      <c r="I81" s="95"/>
      <c r="J81" s="94"/>
      <c r="K81" s="94"/>
      <c r="L81" s="20"/>
      <c r="M81" s="20"/>
      <c r="N81" s="20"/>
      <c r="O81" s="20"/>
      <c r="P81" s="26"/>
      <c r="S81" s="23" t="str">
        <f>IF(U81&lt;&gt;"",1+COUNTIF(S73:S80,"1")+COUNTIF(S73:S80,"2")+COUNTIF(S73:S80,"3")+COUNTIF(S73:S80,"4")+COUNTIF(S73:S80,"5")+COUNTIF(S73:S80,"6")+COUNTIF(S73:S80,"7")+COUNTIF(S73:S80,"8"),"")</f>
        <v/>
      </c>
      <c r="T81" s="24" t="str">
        <f t="shared" si="3"/>
        <v/>
      </c>
      <c r="U81" s="25" t="str">
        <f>IF(U73&lt;&gt;"",IF(C73=U73,G75,IF(C75=U73,G75,IF(C81=U73,G83,IF(C83=U73,G83,IF(C89=U73,G91,IF(C91=U73,G91,IF(C97=U73,G99,IF(C99=U73,G99,IF(C105=U73,G107,IF(C107=U73,G107,IF(C113=U73,G115,IF(C115=U73,G115,IF(C121=U73,G123,IF(C123=U73,G123,IF(C129=U73,G131,IF(C131=U73,G131)))))))))))))))),"")</f>
        <v/>
      </c>
      <c r="V81" s="25" t="str">
        <f>IF(U81="","",VLOOKUP(U81,LISTAS!$F$5:$G$204,2,0))</f>
        <v/>
      </c>
      <c r="W81" s="25" t="str">
        <f>IF(U81="","",VLOOKUP(U81,LISTAS!$F$5:$I$204,4,0))</f>
        <v/>
      </c>
      <c r="X81" s="25" t="str">
        <f t="shared" si="4"/>
        <v/>
      </c>
      <c r="Y81" s="25" t="str">
        <f t="shared" si="5"/>
        <v/>
      </c>
    </row>
    <row r="82" spans="2:25" ht="18" customHeight="1" thickBot="1" x14ac:dyDescent="0.3">
      <c r="B82" s="131"/>
      <c r="C82" s="91" t="str">
        <f>IF(C81="","",VLOOKUP(C81,LISTAS!$F$5:$H$204,2,0))</f>
        <v/>
      </c>
      <c r="D82" s="130"/>
      <c r="E82" s="49" t="str">
        <f>IF(D82&lt;&gt;"",D82,"")</f>
        <v/>
      </c>
      <c r="F82" s="47"/>
      <c r="G82" s="47"/>
      <c r="H82" s="47"/>
      <c r="I82" s="95"/>
      <c r="J82" s="94"/>
      <c r="K82" s="94"/>
      <c r="L82" s="20"/>
      <c r="M82" s="20"/>
      <c r="N82" s="20"/>
      <c r="O82" s="20"/>
      <c r="P82" s="26"/>
      <c r="S82" s="23" t="str">
        <f>IF(U82&lt;&gt;"",1+COUNTIF(S73:S81,"1")+COUNTIF(S73:S81,"2")+COUNTIF(S73:S81,"3")+COUNTIF(S73:S81,"4")+COUNTIF(S73:S81,"5")+COUNTIF(S73:S81,"6")+COUNTIF(S73:S81,"7")+COUNTIF(S73:S81,"8")+COUNTIF(S73:S81,"9"),"")</f>
        <v/>
      </c>
      <c r="T82" s="24" t="str">
        <f t="shared" si="3"/>
        <v/>
      </c>
      <c r="U82" s="25" t="str">
        <f>IF(U74&lt;&gt;"",IF(C73=U74,G75,IF(C75=U74,G75,IF(C81=U74,G83,IF(C83=U74,G83,IF(C89=U74,G91,IF(C91=U74,G91,IF(C97=U74,G99,IF(C99=U74,G99,IF(C105=U74,G107,IF(C107=U74,G107,IF(C113=U74,G115,IF(C115=U74,G115,IF(C121=U74,G123,IF(C123=U74,G123,IF(C129=U74,G131,IF(C131=U74,G131)))))))))))))))),"")</f>
        <v/>
      </c>
      <c r="V82" s="25" t="str">
        <f>IF(U82="","",VLOOKUP(U82,LISTAS!$F$5:$G$204,2,0))</f>
        <v/>
      </c>
      <c r="W82" s="25" t="str">
        <f>IF(U82="","",VLOOKUP(U82,LISTAS!$F$5:$I$204,4,0))</f>
        <v/>
      </c>
      <c r="X82" s="25" t="str">
        <f t="shared" si="4"/>
        <v/>
      </c>
      <c r="Y82" s="25" t="str">
        <f t="shared" si="5"/>
        <v/>
      </c>
    </row>
    <row r="83" spans="2:25" ht="18" customHeight="1" x14ac:dyDescent="0.25">
      <c r="B83" s="132">
        <v>9</v>
      </c>
      <c r="C83" s="90"/>
      <c r="D83" s="129">
        <v>0</v>
      </c>
      <c r="E83" s="50">
        <f>IF(D83&lt;&gt;"",D83,"")</f>
        <v>0</v>
      </c>
      <c r="F83" s="47" t="str">
        <f>IF(D83&lt;&gt;"",IF(C83="","",C83),"")</f>
        <v/>
      </c>
      <c r="G83" s="47" t="str">
        <f>VLOOKUP(G81,E81:F83,2,0)</f>
        <v/>
      </c>
      <c r="H83" s="47"/>
      <c r="I83" s="95"/>
      <c r="J83" s="94"/>
      <c r="K83" s="20"/>
      <c r="L83" s="20"/>
      <c r="M83" s="94"/>
      <c r="N83" s="94"/>
      <c r="O83" s="94"/>
      <c r="P83" s="26"/>
      <c r="S83" s="23" t="str">
        <f>IF(U83&lt;&gt;"",1+COUNTIF(S73:S82,"1")+COUNTIF(S73:S82,"2")+COUNTIF(S73:S82,"3")+COUNTIF(S73:S82,"4")+COUNTIF(S73:S82,"5")+COUNTIF(S73:S82,"6")+COUNTIF(S73:S82,"7")+COUNTIF(S73:S82,"8")+COUNTIF(S73:S82,"9")+COUNTIF(S73:S82,"10"),"")</f>
        <v/>
      </c>
      <c r="T83" s="24" t="str">
        <f t="shared" si="3"/>
        <v/>
      </c>
      <c r="U83" s="25" t="str">
        <f>IF(U75&lt;&gt;"",IF(C73=U75,G75,IF(C75=U75,G75,IF(C81=U75,G83,IF(C83=U75,G83,IF(C89=U75,G91,IF(C91=U75,G91,IF(C97=U75,G99,IF(C99=U75,G99,IF(C105=U75,G107,IF(C107=U75,G107,IF(C113=U75,G115,IF(C115=U75,G115,IF(C121=U75,G123,IF(C123=U75,G123,IF(C129=U75,G131,IF(C131=U75,G131)))))))))))))))),"")</f>
        <v/>
      </c>
      <c r="V83" s="25" t="str">
        <f>IF(U83="","",VLOOKUP(U83,LISTAS!$F$5:$G$204,2,0))</f>
        <v/>
      </c>
      <c r="W83" s="25" t="str">
        <f>IF(U83="","",VLOOKUP(U83,LISTAS!$F$5:$I$204,4,0))</f>
        <v/>
      </c>
      <c r="X83" s="25" t="str">
        <f t="shared" si="4"/>
        <v/>
      </c>
      <c r="Y83" s="25" t="str">
        <f t="shared" si="5"/>
        <v/>
      </c>
    </row>
    <row r="84" spans="2:25" ht="18" customHeight="1" thickBot="1" x14ac:dyDescent="0.3">
      <c r="B84" s="132"/>
      <c r="C84" s="91" t="str">
        <f>IF(C83="","",VLOOKUP(C83,LISTAS!$F$5:$H$204,2,0))</f>
        <v/>
      </c>
      <c r="D84" s="130"/>
      <c r="E84" s="47"/>
      <c r="F84" s="47"/>
      <c r="G84" s="47"/>
      <c r="H84" s="47"/>
      <c r="I84" s="95"/>
      <c r="J84" s="94"/>
      <c r="K84" s="20"/>
      <c r="L84" s="20"/>
      <c r="M84" s="94"/>
      <c r="N84" s="94"/>
      <c r="O84" s="94"/>
      <c r="P84" s="26"/>
      <c r="S84" s="23" t="str">
        <f>IF(U84&lt;&gt;"",1+COUNTIF(S73:S83,"1")+COUNTIF(S73:S83,"2")+COUNTIF(S73:S83,"3")+COUNTIF(S73:S83,"4")+COUNTIF(S73:S83,"5")+COUNTIF(S73:S83,"6")+COUNTIF(S73:S83,"7")+COUNTIF(S73:S83,"8")+COUNTIF(S73:S83,"9")+COUNTIF(S73:S83,"10")+COUNTIF(S73:S83,"11"),"")</f>
        <v/>
      </c>
      <c r="T84" s="24" t="str">
        <f t="shared" si="3"/>
        <v/>
      </c>
      <c r="U84" s="25" t="str">
        <f>IF(U76&lt;&gt;"",IF(C73=U76,G75,IF(C75=U76,G75,IF(C81=U76,G83,IF(C83=U76,G83,IF(C89=U76,G91,IF(C91=U76,G91,IF(C97=U76,G99,IF(C99=U76,G99,IF(C105=U76,G107,IF(C107=U76,G107,IF(C113=U76,G115,IF(C115=U76,G115,IF(C121=U76,G123,IF(C123=U76,G123,IF(C129=U76,G131,IF(C131=U76,G131)))))))))))))))),"")</f>
        <v/>
      </c>
      <c r="V84" s="25" t="str">
        <f>IF(U84="","",VLOOKUP(U84,LISTAS!$F$5:$G$204,2,0))</f>
        <v/>
      </c>
      <c r="W84" s="25" t="str">
        <f>IF(U84="","",VLOOKUP(U84,LISTAS!$F$5:$I$204,4,0))</f>
        <v/>
      </c>
      <c r="X84" s="25" t="str">
        <f t="shared" si="4"/>
        <v/>
      </c>
      <c r="Y84" s="25" t="str">
        <f t="shared" si="5"/>
        <v/>
      </c>
    </row>
    <row r="85" spans="2:25" ht="18" customHeight="1" x14ac:dyDescent="0.25">
      <c r="B85" s="63"/>
      <c r="C85" s="20"/>
      <c r="D85" s="20"/>
      <c r="E85" s="47"/>
      <c r="F85" s="47"/>
      <c r="G85" s="47"/>
      <c r="H85" s="47"/>
      <c r="I85" s="95"/>
      <c r="J85" s="94"/>
      <c r="K85" s="90" t="str">
        <f>IF(H77&lt;&gt;"",IF(H79&lt;&gt;"",IF(H77=H79,"",IF(H77&gt;H79,G77,G79)),""),"")</f>
        <v/>
      </c>
      <c r="L85" s="129">
        <v>0</v>
      </c>
      <c r="M85" s="47">
        <f>IF(L85&lt;&gt;"",L85,"")</f>
        <v>0</v>
      </c>
      <c r="N85" s="47" t="str">
        <f>IF(L85&lt;&gt;"",IF(K85="","",K85),"")</f>
        <v/>
      </c>
      <c r="O85" s="47">
        <f>IF(M85&lt;&gt;"",IF(M87&lt;&gt;"",SMALL(M85:N87,1),""),"")</f>
        <v>0</v>
      </c>
      <c r="P85" s="26"/>
      <c r="S85" s="23" t="str">
        <f>IF(U85&lt;&gt;"",1+COUNTIF(S73:S84,"1")+COUNTIF(S73:S84,"2")+COUNTIF(S73:S84,"3")+COUNTIF(S73:S84,"4")+COUNTIF(S73:S84,"5")+COUNTIF(S73:S84,"6")+COUNTIF(S73:S84,"7")+COUNTIF(S73:S84,"8")+COUNTIF(S73:S84,"9")+COUNTIF(S73:S84,"10")+COUNTIF(S73:S84,"11")+COUNTIF(S73:S84,"12"),"")</f>
        <v/>
      </c>
      <c r="T85" s="24" t="str">
        <f t="shared" si="3"/>
        <v/>
      </c>
      <c r="U85" s="25" t="str">
        <f>IF(U77&lt;&gt;"",IF(C73=U77,G75,IF(C75=U77,G75,IF(C81=U77,G83,IF(C83=U77,G83,IF(C89=U77,G91,IF(C91=U77,G91,IF(C97=U77,G99,IF(C99=U77,G99,IF(C105=U77,G107,IF(C107=U77,G107,IF(C113=U77,G115,IF(C115=U77,G115,IF(C121=U77,G123,IF(C123=U77,G123,IF(C129=U77,G131,IF(C131=U77,G131)))))))))))))))),"")</f>
        <v/>
      </c>
      <c r="V85" s="25" t="str">
        <f>IF(U85="","",VLOOKUP(U85,LISTAS!$F$5:$G$204,2,0))</f>
        <v/>
      </c>
      <c r="W85" s="25" t="str">
        <f>IF(U85="","",VLOOKUP(U85,LISTAS!$F$5:$I$204,4,0))</f>
        <v/>
      </c>
      <c r="X85" s="25" t="str">
        <f t="shared" si="4"/>
        <v/>
      </c>
      <c r="Y85" s="25" t="str">
        <f t="shared" si="5"/>
        <v/>
      </c>
    </row>
    <row r="86" spans="2:25" ht="18" customHeight="1" thickBot="1" x14ac:dyDescent="0.3">
      <c r="B86" s="63"/>
      <c r="C86" s="20"/>
      <c r="D86" s="20"/>
      <c r="E86" s="94"/>
      <c r="F86" s="94"/>
      <c r="G86" s="94"/>
      <c r="H86" s="94"/>
      <c r="I86" s="95"/>
      <c r="J86" s="94"/>
      <c r="K86" s="91" t="str">
        <f>IF(K85="","",VLOOKUP(K85,LISTAS!$F$5:$H$204,2,0))</f>
        <v/>
      </c>
      <c r="L86" s="130"/>
      <c r="M86" s="47"/>
      <c r="N86" s="47"/>
      <c r="O86" s="47"/>
      <c r="P86" s="26"/>
      <c r="S86" s="23" t="str">
        <f>IF(U86&lt;&gt;"",1+COUNTIF(S73:S85,"1")+COUNTIF(S73:S85,"2")+COUNTIF(S73:S85,"3")+COUNTIF(S73:S85,"4")+COUNTIF(S73:S85,"5")+COUNTIF(S73:S85,"6")+COUNTIF(S73:S85,"7")+COUNTIF(S73:S85,"8")+COUNTIF(S73:S85,"9")+COUNTIF(S73:S85,"10")+COUNTIF(S73:S85,"11")+COUNTIF(S73:S85,"12")+COUNTIF(S73:S85,"13"),"")</f>
        <v/>
      </c>
      <c r="T86" s="24" t="str">
        <f t="shared" si="3"/>
        <v/>
      </c>
      <c r="U86" s="25" t="str">
        <f>IF(U78&lt;&gt;"",IF(C73=U78,G75,IF(C75=U78,G75,IF(C81=U78,G83,IF(C83=U78,G83,IF(C89=U78,G91,IF(C91=U78,G91,IF(C97=U78,G99,IF(C99=U78,G99,IF(C105=U78,G107,IF(C107=U78,G107,IF(C113=U78,G115,IF(C115=U78,G115,IF(C121=U78,G123,IF(C123=U78,G123,IF(C129=U78,G131,IF(C131=U78,G131)))))))))))))))),"")</f>
        <v/>
      </c>
      <c r="V86" s="25" t="str">
        <f>IF(U86="","",VLOOKUP(U86,LISTAS!$F$5:$G$204,2,0))</f>
        <v/>
      </c>
      <c r="W86" s="25" t="str">
        <f>IF(U86="","",VLOOKUP(U86,LISTAS!$F$5:$I$204,4,0))</f>
        <v/>
      </c>
      <c r="X86" s="25" t="str">
        <f t="shared" si="4"/>
        <v/>
      </c>
      <c r="Y86" s="25" t="str">
        <f t="shared" si="5"/>
        <v/>
      </c>
    </row>
    <row r="87" spans="2:25" ht="18" customHeight="1" x14ac:dyDescent="0.25">
      <c r="B87" s="63"/>
      <c r="C87" s="20"/>
      <c r="D87" s="20"/>
      <c r="E87" s="94"/>
      <c r="F87" s="94"/>
      <c r="G87" s="94"/>
      <c r="H87" s="94"/>
      <c r="I87" s="95"/>
      <c r="J87" s="97"/>
      <c r="K87" s="90" t="str">
        <f>IF(H93&lt;&gt;"",IF(H95&lt;&gt;"",IF(H93=H95,"",IF(H93&gt;H95,G93,G95)),""),"")</f>
        <v/>
      </c>
      <c r="L87" s="129">
        <v>0</v>
      </c>
      <c r="M87" s="48">
        <f>IF(L87&lt;&gt;"",L87,"")</f>
        <v>0</v>
      </c>
      <c r="N87" s="47" t="str">
        <f>IF(L87&lt;&gt;"",IF(K87="","",K87),"")</f>
        <v/>
      </c>
      <c r="O87" s="47" t="str">
        <f>VLOOKUP(O85,M85:N87,2,0)</f>
        <v/>
      </c>
      <c r="P87" s="26"/>
      <c r="S87" s="23" t="str">
        <f>IF(U87&lt;&gt;"",1+COUNTIF(S73:S86,"1")+COUNTIF(S73:S86,"2")+COUNTIF(S73:S86,"3")+COUNTIF(S73:S86,"4")+COUNTIF(S73:S86,"5")+COUNTIF(S73:S86,"6")+COUNTIF(S73:S86,"7")+COUNTIF(S73:S86,"8")+COUNTIF(S73:S86,"9")+COUNTIF(S73:S86,"10")+COUNTIF(S73:S86,"11")+COUNTIF(S73:S86,"12")+COUNTIF(S73:S86,"13")+COUNTIF(S73:S86,"14"),"")</f>
        <v/>
      </c>
      <c r="T87" s="24" t="str">
        <f t="shared" si="3"/>
        <v/>
      </c>
      <c r="U87" s="25" t="str">
        <f>IF(U79&lt;&gt;"",IF(C73=U79,G75,IF(C75=U79,G75,IF(C81=U79,G83,IF(C83=U79,G83,IF(C89=U79,G91,IF(C91=U79,G91,IF(C97=U79,G99,IF(C99=U79,G99,IF(C105=U79,G107,IF(C107=U79,G107,IF(C113=U79,G115,IF(C115=U79,G115,IF(C121=U79,G123,IF(C123=U79,G123,IF(C129=U79,G131,IF(C131=U79,G131)))))))))))))))),"")</f>
        <v/>
      </c>
      <c r="V87" s="25" t="str">
        <f>IF(U87="","",VLOOKUP(U87,LISTAS!$F$5:$G$204,2,0))</f>
        <v/>
      </c>
      <c r="W87" s="25" t="str">
        <f>IF(U87="","",VLOOKUP(U87,LISTAS!$F$5:$I$204,4,0))</f>
        <v/>
      </c>
      <c r="X87" s="25" t="str">
        <f t="shared" si="4"/>
        <v/>
      </c>
      <c r="Y87" s="25" t="str">
        <f t="shared" si="5"/>
        <v/>
      </c>
    </row>
    <row r="88" spans="2:25" ht="18" customHeight="1" thickBot="1" x14ac:dyDescent="0.3">
      <c r="B88" s="63"/>
      <c r="C88" s="20"/>
      <c r="D88" s="20"/>
      <c r="E88" s="94"/>
      <c r="F88" s="94"/>
      <c r="G88" s="94"/>
      <c r="H88" s="94"/>
      <c r="I88" s="95"/>
      <c r="J88" s="94"/>
      <c r="K88" s="91" t="str">
        <f>IF(K87="","",VLOOKUP(K87,LISTAS!$F$5:$H$204,2,0))</f>
        <v/>
      </c>
      <c r="L88" s="130"/>
      <c r="M88" s="61"/>
      <c r="N88" s="47"/>
      <c r="O88" s="47"/>
      <c r="P88" s="26"/>
      <c r="S88" s="23" t="str">
        <f>IF(U88&lt;&gt;"",1+COUNTIF(S73:S87,"1")+COUNTIF(S73:S87,"2")+COUNTIF(S73:S87,"3")+COUNTIF(S73:S87,"4")+COUNTIF(S73:S87,"5")+COUNTIF(S73:S87,"6")+COUNTIF(S73:S87,"7")+COUNTIF(S73:S87,"8")+COUNTIF(S73:S87,"9")+COUNTIF(S73:S87,"10")+COUNTIF(S73:S87,"11")+COUNTIF(S73:S87,"12")+COUNTIF(S73:S87,"13")+COUNTIF(S73:S87,"14")+COUNTIF(S73:S87,"15"),"")</f>
        <v/>
      </c>
      <c r="T88" s="24" t="str">
        <f t="shared" si="3"/>
        <v/>
      </c>
      <c r="U88" s="25" t="str">
        <f>IF(U80&lt;&gt;"",IF(C73=U80,G75,IF(C75=U80,G75,IF(C81=U80,G83,IF(C83=U80,G83,IF(C89=U80,G91,IF(C91=U80,G91,IF(C97=U80,G99,IF(C99=U80,G99,IF(C105=U80,G107,IF(C107=U80,G107,IF(C113=U80,G115,IF(C115=U80,G115,IF(C121=U80,G123,IF(C123=U80,G123,IF(C129=U80,G131,IF(C131=U80,G131)))))))))))))))),"")</f>
        <v/>
      </c>
      <c r="V88" s="25" t="str">
        <f>IF(U88="","",VLOOKUP(U88,LISTAS!$F$5:$G$204,2,0))</f>
        <v/>
      </c>
      <c r="W88" s="25" t="str">
        <f>IF(U88="","",VLOOKUP(U88,LISTAS!$F$5:$I$204,4,0))</f>
        <v/>
      </c>
      <c r="X88" s="25" t="str">
        <f t="shared" si="4"/>
        <v/>
      </c>
      <c r="Y88" s="25" t="str">
        <f t="shared" si="5"/>
        <v/>
      </c>
    </row>
    <row r="89" spans="2:25" ht="18" customHeight="1" x14ac:dyDescent="0.25">
      <c r="B89" s="131">
        <v>6</v>
      </c>
      <c r="C89" s="90"/>
      <c r="D89" s="129">
        <v>0</v>
      </c>
      <c r="E89" s="47">
        <f>IF(D89&lt;&gt;"",D89,"")</f>
        <v>0</v>
      </c>
      <c r="F89" s="47" t="str">
        <f>IF(D89&lt;&gt;"",IF(C89="","",C89),"")</f>
        <v/>
      </c>
      <c r="G89" s="47">
        <f>IF(E89&lt;&gt;"",IF(E91&lt;&gt;"",SMALL(E89:F91,1),""),"")</f>
        <v>0</v>
      </c>
      <c r="H89" s="47"/>
      <c r="I89" s="95"/>
      <c r="J89" s="94"/>
      <c r="K89" s="20"/>
      <c r="L89" s="20"/>
      <c r="M89" s="61"/>
      <c r="N89" s="47"/>
      <c r="O89" s="47"/>
      <c r="P89" s="26"/>
      <c r="S89" s="23"/>
      <c r="T89" s="24"/>
      <c r="U89" s="25"/>
      <c r="V89" s="25" t="str">
        <f>IF(U89="","",VLOOKUP(U89,LISTAS!$F$5:$G$204,2,0))</f>
        <v/>
      </c>
      <c r="W89" s="25" t="str">
        <f>IF(U89="","",VLOOKUP(U89,LISTAS!$F$5:$I$204,4,0))</f>
        <v/>
      </c>
      <c r="X89" s="25"/>
      <c r="Y89" s="25"/>
    </row>
    <row r="90" spans="2:25" ht="18" customHeight="1" thickBot="1" x14ac:dyDescent="0.3">
      <c r="B90" s="131"/>
      <c r="C90" s="91" t="str">
        <f>IF(C89="","",VLOOKUP(C89,LISTAS!$F$5:$H$204,2,0))</f>
        <v/>
      </c>
      <c r="D90" s="130"/>
      <c r="E90" s="47"/>
      <c r="F90" s="47"/>
      <c r="G90" s="47"/>
      <c r="H90" s="47"/>
      <c r="I90" s="95"/>
      <c r="J90" s="94"/>
      <c r="K90" s="20"/>
      <c r="L90" s="20"/>
      <c r="M90" s="95"/>
      <c r="N90" s="94"/>
      <c r="O90" s="94"/>
      <c r="P90" s="26"/>
      <c r="S90" s="23"/>
      <c r="T90" s="24"/>
      <c r="U90" s="25"/>
      <c r="V90" s="25" t="str">
        <f>IF(U90="","",VLOOKUP(U90,LISTAS!$F$5:$G$204,2,0))</f>
        <v/>
      </c>
      <c r="W90" s="25" t="str">
        <f>IF(U90="","",VLOOKUP(U90,LISTAS!$F$5:$I$204,4,0))</f>
        <v/>
      </c>
      <c r="X90" s="25"/>
      <c r="Y90" s="25"/>
    </row>
    <row r="91" spans="2:25" ht="18" customHeight="1" x14ac:dyDescent="0.25">
      <c r="B91" s="132">
        <v>11</v>
      </c>
      <c r="C91" s="90"/>
      <c r="D91" s="129">
        <v>0</v>
      </c>
      <c r="E91" s="48">
        <f>IF(D91&lt;&gt;"",D91,"")</f>
        <v>0</v>
      </c>
      <c r="F91" s="47" t="str">
        <f>IF(D91&lt;&gt;"",IF(C91="","",C91),"")</f>
        <v/>
      </c>
      <c r="G91" s="47" t="str">
        <f>VLOOKUP(G89,E89:F91,2,0)</f>
        <v/>
      </c>
      <c r="H91" s="47"/>
      <c r="I91" s="95"/>
      <c r="J91" s="94"/>
      <c r="K91" s="20"/>
      <c r="L91" s="20"/>
      <c r="M91" s="27"/>
      <c r="N91" s="20"/>
      <c r="O91" s="20"/>
      <c r="P91" s="26"/>
      <c r="S91" s="23"/>
      <c r="T91" s="24"/>
      <c r="U91" s="25"/>
      <c r="V91" s="25" t="str">
        <f>IF(U91="","",VLOOKUP(U91,LISTAS!$F$5:$G$204,2,0))</f>
        <v/>
      </c>
      <c r="W91" s="25" t="str">
        <f>IF(U91="","",VLOOKUP(U91,LISTAS!$F$5:$I$204,4,0))</f>
        <v/>
      </c>
      <c r="X91" s="25"/>
      <c r="Y91" s="25"/>
    </row>
    <row r="92" spans="2:25" ht="17.25" thickBot="1" x14ac:dyDescent="0.3">
      <c r="B92" s="132"/>
      <c r="C92" s="91" t="str">
        <f>IF(C91="","",VLOOKUP(C91,LISTAS!$F$5:$H$204,2,0))</f>
        <v/>
      </c>
      <c r="D92" s="130"/>
      <c r="E92" s="61"/>
      <c r="F92" s="47"/>
      <c r="G92" s="47"/>
      <c r="H92" s="47"/>
      <c r="I92" s="95"/>
      <c r="J92" s="94"/>
      <c r="K92" s="20"/>
      <c r="L92" s="20"/>
      <c r="M92" s="27"/>
      <c r="N92" s="20"/>
      <c r="O92" s="20"/>
      <c r="P92" s="26"/>
      <c r="S92" s="23"/>
      <c r="T92" s="24"/>
      <c r="U92" s="25"/>
      <c r="V92" s="25" t="str">
        <f>IF(U92="","",VLOOKUP(U92,LISTAS!$F$5:$G$204,2,0))</f>
        <v/>
      </c>
      <c r="W92" s="25" t="str">
        <f>IF(U92="","",VLOOKUP(U92,LISTAS!$F$5:$I$204,4,0))</f>
        <v/>
      </c>
      <c r="X92" s="25"/>
      <c r="Y92" s="25"/>
    </row>
    <row r="93" spans="2:25" x14ac:dyDescent="0.25">
      <c r="B93" s="63"/>
      <c r="C93" s="20"/>
      <c r="D93" s="20"/>
      <c r="E93" s="94"/>
      <c r="F93" s="98"/>
      <c r="G93" s="90" t="str">
        <f>IF(D89&lt;&gt;"",IF(D91&lt;&gt;"",IF(D89=D91,"",IF(D89&gt;D91,C89,C91)),""),"")</f>
        <v/>
      </c>
      <c r="H93" s="129">
        <v>0</v>
      </c>
      <c r="I93" s="46">
        <f>IF(H93&lt;&gt;"",H93,"")</f>
        <v>0</v>
      </c>
      <c r="J93" s="47" t="str">
        <f>IF(H93&lt;&gt;"",IF(G93="","",G93),"")</f>
        <v/>
      </c>
      <c r="K93" s="47">
        <f>IF(I93&lt;&gt;"",IF(I95&lt;&gt;"",SMALL(I93:J95,1),""),"")</f>
        <v>0</v>
      </c>
      <c r="L93" s="20"/>
      <c r="M93" s="27"/>
      <c r="N93" s="20"/>
      <c r="O93" s="20"/>
      <c r="P93" s="26"/>
      <c r="S93" s="23"/>
      <c r="T93" s="24"/>
      <c r="U93" s="25"/>
      <c r="V93" s="25" t="str">
        <f>IF(U93="","",VLOOKUP(U93,LISTAS!$F$5:$G$204,2,0))</f>
        <v/>
      </c>
      <c r="W93" s="25" t="str">
        <f>IF(U93="","",VLOOKUP(U93,LISTAS!$F$5:$I$204,4,0))</f>
        <v/>
      </c>
      <c r="X93" s="25"/>
      <c r="Y93" s="25"/>
    </row>
    <row r="94" spans="2:25" ht="17.25" thickBot="1" x14ac:dyDescent="0.3">
      <c r="B94" s="63"/>
      <c r="C94" s="20"/>
      <c r="D94" s="20"/>
      <c r="E94" s="94"/>
      <c r="F94" s="98"/>
      <c r="G94" s="91" t="str">
        <f>IF(G93="","",VLOOKUP(G93,LISTAS!$F$5:$H$204,2,0))</f>
        <v/>
      </c>
      <c r="H94" s="130"/>
      <c r="I94" s="49" t="str">
        <f>IF(H94&lt;&gt;"",H94,"")</f>
        <v/>
      </c>
      <c r="J94" s="47"/>
      <c r="K94" s="47"/>
      <c r="L94" s="20"/>
      <c r="M94" s="27"/>
      <c r="N94" s="20"/>
      <c r="O94" s="20"/>
      <c r="P94" s="26"/>
      <c r="S94" s="23"/>
      <c r="T94" s="24"/>
      <c r="U94" s="25"/>
      <c r="V94" s="25" t="str">
        <f>IF(U94="","",VLOOKUP(U94,LISTAS!$F$5:$G$204,2,0))</f>
        <v/>
      </c>
      <c r="W94" s="25" t="str">
        <f>IF(U94="","",VLOOKUP(U94,LISTAS!$F$5:$I$204,4,0))</f>
        <v/>
      </c>
      <c r="X94" s="25"/>
      <c r="Y94" s="25"/>
    </row>
    <row r="95" spans="2:25" x14ac:dyDescent="0.25">
      <c r="B95" s="63"/>
      <c r="C95" s="20"/>
      <c r="D95" s="20"/>
      <c r="E95" s="95"/>
      <c r="F95" s="28"/>
      <c r="G95" s="90" t="str">
        <f>IF(D97&lt;&gt;"",IF(D99&lt;&gt;"",IF(D97=D99,"",IF(D97&gt;D99,C97,C99)),""),"")</f>
        <v/>
      </c>
      <c r="H95" s="129">
        <v>0</v>
      </c>
      <c r="I95" s="50">
        <f>IF(H95&lt;&gt;"",H95,"")</f>
        <v>0</v>
      </c>
      <c r="J95" s="47" t="str">
        <f>IF(H95&lt;&gt;"",IF(G95="","",G95),"")</f>
        <v/>
      </c>
      <c r="K95" s="47" t="str">
        <f>VLOOKUP(K93,I93:J95,2,0)</f>
        <v/>
      </c>
      <c r="L95" s="20"/>
      <c r="M95" s="27"/>
      <c r="N95" s="20"/>
      <c r="O95" s="20"/>
      <c r="P95" s="26"/>
      <c r="S95" s="23"/>
      <c r="T95" s="24"/>
      <c r="U95" s="25"/>
      <c r="V95" s="25" t="str">
        <f>IF(U95="","",VLOOKUP(U95,LISTAS!$F$5:$G$204,2,0))</f>
        <v/>
      </c>
      <c r="W95" s="25" t="str">
        <f>IF(U95="","",VLOOKUP(U95,LISTAS!$F$5:$I$204,4,0))</f>
        <v/>
      </c>
      <c r="X95" s="25"/>
      <c r="Y95" s="25"/>
    </row>
    <row r="96" spans="2:25" ht="17.25" thickBot="1" x14ac:dyDescent="0.3">
      <c r="B96" s="63"/>
      <c r="C96" s="20"/>
      <c r="D96" s="20"/>
      <c r="E96" s="95"/>
      <c r="F96" s="20"/>
      <c r="G96" s="91" t="str">
        <f>IF(G95="","",VLOOKUP(G95,LISTAS!$F$5:$H$204,2,0))</f>
        <v/>
      </c>
      <c r="H96" s="130"/>
      <c r="I96" s="47"/>
      <c r="J96" s="47"/>
      <c r="K96" s="47"/>
      <c r="L96" s="20"/>
      <c r="M96" s="27"/>
      <c r="N96" s="20"/>
      <c r="O96" s="20"/>
      <c r="P96" s="26"/>
      <c r="S96" s="23"/>
      <c r="T96" s="24"/>
      <c r="U96" s="25"/>
      <c r="V96" s="25" t="str">
        <f>IF(U96="","",VLOOKUP(U96,LISTAS!$F$5:$G$204,2,0))</f>
        <v/>
      </c>
      <c r="W96" s="25" t="str">
        <f>IF(U96="","",VLOOKUP(U96,LISTAS!$F$5:$I$204,4,0))</f>
        <v/>
      </c>
      <c r="X96" s="25"/>
      <c r="Y96" s="25"/>
    </row>
    <row r="97" spans="2:25" x14ac:dyDescent="0.25">
      <c r="B97" s="131">
        <v>4</v>
      </c>
      <c r="C97" s="90"/>
      <c r="D97" s="129">
        <v>0</v>
      </c>
      <c r="E97" s="46">
        <f>IF(D97&lt;&gt;"",D97,"")</f>
        <v>0</v>
      </c>
      <c r="F97" s="47" t="str">
        <f>IF(D97&lt;&gt;"",IF(C97="","",C97),"")</f>
        <v/>
      </c>
      <c r="G97" s="47">
        <f>IF(E97&lt;&gt;"",IF(E99&lt;&gt;"",SMALL(E97:F99,1),""),"")</f>
        <v>0</v>
      </c>
      <c r="H97" s="47"/>
      <c r="I97" s="94"/>
      <c r="J97" s="94"/>
      <c r="K97" s="94"/>
      <c r="L97" s="94"/>
      <c r="M97" s="95"/>
      <c r="N97" s="94"/>
      <c r="O97" s="20"/>
      <c r="P97" s="26"/>
      <c r="S97" s="23"/>
      <c r="T97" s="24"/>
      <c r="U97" s="25"/>
      <c r="V97" s="25" t="str">
        <f>IF(U97="","",VLOOKUP(U97,LISTAS!$F$5:$G$204,2,0))</f>
        <v/>
      </c>
      <c r="W97" s="25" t="str">
        <f>IF(U97="","",VLOOKUP(U97,LISTAS!$F$5:$I$204,4,0))</f>
        <v/>
      </c>
      <c r="X97" s="25"/>
      <c r="Y97" s="25"/>
    </row>
    <row r="98" spans="2:25" ht="17.25" thickBot="1" x14ac:dyDescent="0.3">
      <c r="B98" s="131"/>
      <c r="C98" s="91" t="str">
        <f>IF(C97="","",VLOOKUP(C97,LISTAS!$F$5:$H$204,2,0))</f>
        <v/>
      </c>
      <c r="D98" s="130"/>
      <c r="E98" s="49" t="str">
        <f>IF(D98&lt;&gt;"",D98,"")</f>
        <v/>
      </c>
      <c r="F98" s="47"/>
      <c r="G98" s="47"/>
      <c r="H98" s="47"/>
      <c r="I98" s="94"/>
      <c r="J98" s="94"/>
      <c r="K98" s="94"/>
      <c r="L98" s="94"/>
      <c r="M98" s="95"/>
      <c r="N98" s="94"/>
      <c r="O98" s="20"/>
      <c r="P98" s="26"/>
      <c r="S98" s="23"/>
      <c r="T98" s="24"/>
      <c r="U98" s="25"/>
      <c r="V98" s="25" t="str">
        <f>IF(U98="","",VLOOKUP(U98,LISTAS!$F$5:$G$204,2,0))</f>
        <v/>
      </c>
      <c r="W98" s="25" t="str">
        <f>IF(U98="","",VLOOKUP(U98,LISTAS!$F$5:$I$204,4,0))</f>
        <v/>
      </c>
      <c r="X98" s="25"/>
      <c r="Y98" s="25"/>
    </row>
    <row r="99" spans="2:25" x14ac:dyDescent="0.25">
      <c r="B99" s="132">
        <v>13</v>
      </c>
      <c r="C99" s="90"/>
      <c r="D99" s="129">
        <v>0</v>
      </c>
      <c r="E99" s="50">
        <f>IF(D99&lt;&gt;"",D99,"")</f>
        <v>0</v>
      </c>
      <c r="F99" s="47" t="str">
        <f>IF(D99&lt;&gt;"",IF(C99="","",C99),"")</f>
        <v/>
      </c>
      <c r="G99" s="47" t="str">
        <f>VLOOKUP(G97,E97:F99,2,0)</f>
        <v/>
      </c>
      <c r="H99" s="47"/>
      <c r="I99" s="94"/>
      <c r="J99" s="94"/>
      <c r="K99" s="94"/>
      <c r="L99" s="94"/>
      <c r="M99" s="95"/>
      <c r="N99" s="94"/>
      <c r="O99" s="20"/>
      <c r="P99" s="26"/>
      <c r="S99" s="23"/>
      <c r="T99" s="24"/>
      <c r="U99" s="25"/>
      <c r="V99" s="25" t="str">
        <f>IF(U99="","",VLOOKUP(U99,LISTAS!$F$5:$G$204,2,0))</f>
        <v/>
      </c>
      <c r="W99" s="25" t="str">
        <f>IF(U99="","",VLOOKUP(U99,LISTAS!$F$5:$I$204,4,0))</f>
        <v/>
      </c>
      <c r="X99" s="25"/>
      <c r="Y99" s="25"/>
    </row>
    <row r="100" spans="2:25" ht="17.25" thickBot="1" x14ac:dyDescent="0.3">
      <c r="B100" s="132"/>
      <c r="C100" s="91" t="str">
        <f>IF(C99="","",VLOOKUP(C99,LISTAS!$F$5:$H$204,2,0))</f>
        <v/>
      </c>
      <c r="D100" s="130"/>
      <c r="E100" s="47"/>
      <c r="F100" s="47"/>
      <c r="G100" s="47"/>
      <c r="H100" s="47"/>
      <c r="I100" s="94"/>
      <c r="J100" s="94"/>
      <c r="K100" s="94"/>
      <c r="L100" s="94"/>
      <c r="M100" s="95"/>
      <c r="N100" s="94"/>
      <c r="O100" s="20"/>
      <c r="P100" s="20"/>
      <c r="S100" s="23"/>
      <c r="T100" s="24"/>
      <c r="U100" s="25"/>
      <c r="V100" s="25" t="str">
        <f>IF(U100="","",VLOOKUP(U100,LISTAS!$F$5:$G$204,2,0))</f>
        <v/>
      </c>
      <c r="W100" s="25" t="str">
        <f>IF(U100="","",VLOOKUP(U100,LISTAS!$F$5:$I$204,4,0))</f>
        <v/>
      </c>
      <c r="X100" s="25"/>
      <c r="Y100" s="25"/>
    </row>
    <row r="101" spans="2:25" x14ac:dyDescent="0.25">
      <c r="B101" s="63"/>
      <c r="C101" s="20"/>
      <c r="D101" s="20"/>
      <c r="E101" s="47"/>
      <c r="F101" s="47"/>
      <c r="G101" s="47"/>
      <c r="H101" s="47"/>
      <c r="I101" s="94"/>
      <c r="J101" s="94"/>
      <c r="K101" s="94"/>
      <c r="L101" s="94"/>
      <c r="M101" s="95"/>
      <c r="N101" s="94"/>
      <c r="O101" s="90" t="str">
        <f>IF(L85&lt;&gt;"",IF(L87&lt;&gt;"",IF(L85=L87,"",IF(L85&gt;L87,K85,K87)),""),"")</f>
        <v/>
      </c>
      <c r="P101" s="129">
        <v>0</v>
      </c>
      <c r="S101" s="23"/>
      <c r="T101" s="24"/>
      <c r="U101" s="25"/>
      <c r="V101" s="25" t="str">
        <f>IF(U101="","",VLOOKUP(U101,LISTAS!$F$5:$G$204,2,0))</f>
        <v/>
      </c>
      <c r="W101" s="25" t="str">
        <f>IF(U101="","",VLOOKUP(U101,LISTAS!$F$5:$I$204,4,0))</f>
        <v/>
      </c>
      <c r="X101" s="25"/>
      <c r="Y101" s="25"/>
    </row>
    <row r="102" spans="2:25" ht="17.25" thickBot="1" x14ac:dyDescent="0.3">
      <c r="B102" s="63"/>
      <c r="C102" s="20"/>
      <c r="D102" s="20"/>
      <c r="E102" s="94"/>
      <c r="F102" s="94"/>
      <c r="G102" s="94"/>
      <c r="H102" s="94"/>
      <c r="I102" s="94"/>
      <c r="J102" s="94"/>
      <c r="K102" s="94"/>
      <c r="L102" s="94"/>
      <c r="M102" s="95"/>
      <c r="N102" s="94"/>
      <c r="O102" s="91" t="str">
        <f>IF(O101="","",VLOOKUP(O101,LISTAS!$F$5:$H$204,2,0))</f>
        <v/>
      </c>
      <c r="P102" s="130"/>
      <c r="S102" s="23"/>
      <c r="T102" s="24"/>
      <c r="U102" s="25"/>
      <c r="V102" s="25" t="str">
        <f>IF(U102="","",VLOOKUP(U102,LISTAS!$F$5:$G$204,2,0))</f>
        <v/>
      </c>
      <c r="W102" s="25" t="str">
        <f>IF(U102="","",VLOOKUP(U102,LISTAS!$F$5:$I$204,4,0))</f>
        <v/>
      </c>
      <c r="X102" s="25"/>
      <c r="Y102" s="25"/>
    </row>
    <row r="103" spans="2:25" x14ac:dyDescent="0.25">
      <c r="B103" s="63"/>
      <c r="C103" s="20"/>
      <c r="D103" s="20"/>
      <c r="E103" s="94"/>
      <c r="F103" s="94"/>
      <c r="G103" s="94"/>
      <c r="H103" s="94"/>
      <c r="I103" s="94"/>
      <c r="J103" s="94"/>
      <c r="K103" s="94"/>
      <c r="L103" s="94"/>
      <c r="M103" s="95"/>
      <c r="N103" s="97"/>
      <c r="O103" s="90" t="str">
        <f>IF(L117&lt;&gt;"",IF(L119&lt;&gt;"",IF(L117=L119,"",IF(L117&gt;L119,K117,K119)),""),"")</f>
        <v/>
      </c>
      <c r="P103" s="129">
        <v>0</v>
      </c>
      <c r="S103" s="23"/>
      <c r="T103" s="24"/>
      <c r="U103" s="25"/>
      <c r="V103" s="25" t="str">
        <f>IF(U103="","",VLOOKUP(U103,LISTAS!$F$5:$G$204,2,0))</f>
        <v/>
      </c>
      <c r="W103" s="25" t="str">
        <f>IF(U103="","",VLOOKUP(U103,LISTAS!$F$5:$I$204,4,0))</f>
        <v/>
      </c>
      <c r="X103" s="25"/>
      <c r="Y103" s="25"/>
    </row>
    <row r="104" spans="2:25" ht="17.25" thickBot="1" x14ac:dyDescent="0.3">
      <c r="B104" s="63"/>
      <c r="C104" s="20"/>
      <c r="D104" s="20"/>
      <c r="E104" s="94"/>
      <c r="F104" s="94"/>
      <c r="G104" s="94"/>
      <c r="H104" s="94"/>
      <c r="I104" s="94"/>
      <c r="J104" s="94"/>
      <c r="K104" s="94"/>
      <c r="L104" s="94"/>
      <c r="M104" s="95"/>
      <c r="N104" s="94"/>
      <c r="O104" s="91" t="str">
        <f>IF(O103="","",VLOOKUP(O103,LISTAS!$F$5:$H$204,2,0))</f>
        <v/>
      </c>
      <c r="P104" s="130"/>
      <c r="S104" s="23"/>
      <c r="T104" s="24"/>
      <c r="U104" s="25"/>
      <c r="V104" s="25" t="str">
        <f>IF(U104="","",VLOOKUP(U104,LISTAS!$F$5:$G$204,2,0))</f>
        <v/>
      </c>
      <c r="W104" s="25" t="str">
        <f>IF(U104="","",VLOOKUP(U104,LISTAS!$F$5:$I$204,4,0))</f>
        <v/>
      </c>
      <c r="X104" s="25"/>
      <c r="Y104" s="25"/>
    </row>
    <row r="105" spans="2:25" x14ac:dyDescent="0.25">
      <c r="B105" s="131">
        <v>3</v>
      </c>
      <c r="C105" s="90"/>
      <c r="D105" s="129">
        <v>0</v>
      </c>
      <c r="E105" s="47">
        <f>IF(D105&lt;&gt;"",D105,"")</f>
        <v>0</v>
      </c>
      <c r="F105" s="47" t="str">
        <f>IF(D105&lt;&gt;"",IF(C105="","",C105),"")</f>
        <v/>
      </c>
      <c r="G105" s="47">
        <f>IF(E105&lt;&gt;"",IF(E107&lt;&gt;"",SMALL(E105:F107,1),""),"")</f>
        <v>0</v>
      </c>
      <c r="H105" s="94"/>
      <c r="I105" s="94"/>
      <c r="J105" s="94"/>
      <c r="K105" s="94"/>
      <c r="L105" s="94"/>
      <c r="M105" s="95"/>
      <c r="N105" s="94"/>
      <c r="O105" s="20"/>
      <c r="P105" s="26"/>
      <c r="S105" s="23"/>
      <c r="T105" s="24"/>
      <c r="U105" s="25"/>
      <c r="V105" s="25" t="str">
        <f>IF(U105="","",VLOOKUP(U105,LISTAS!$F$5:$G$204,2,0))</f>
        <v/>
      </c>
      <c r="W105" s="25" t="str">
        <f>IF(U105="","",VLOOKUP(U105,LISTAS!$F$5:$I$204,4,0))</f>
        <v/>
      </c>
      <c r="X105" s="25"/>
      <c r="Y105" s="25"/>
    </row>
    <row r="106" spans="2:25" ht="17.25" thickBot="1" x14ac:dyDescent="0.3">
      <c r="B106" s="131"/>
      <c r="C106" s="91" t="str">
        <f>IF(C105="","",VLOOKUP(C105,LISTAS!$F$5:$H$204,2,0))</f>
        <v/>
      </c>
      <c r="D106" s="130"/>
      <c r="E106" s="47"/>
      <c r="F106" s="47"/>
      <c r="G106" s="47"/>
      <c r="H106" s="94"/>
      <c r="I106" s="94"/>
      <c r="J106" s="94"/>
      <c r="K106" s="94"/>
      <c r="L106" s="94"/>
      <c r="M106" s="95"/>
      <c r="N106" s="94"/>
      <c r="O106" s="20"/>
      <c r="P106" s="26"/>
      <c r="S106" s="23"/>
      <c r="T106" s="24"/>
      <c r="U106" s="25"/>
      <c r="V106" s="25" t="str">
        <f>IF(U106="","",VLOOKUP(U106,LISTAS!$F$5:$G$204,2,0))</f>
        <v/>
      </c>
      <c r="W106" s="25" t="str">
        <f>IF(U106="","",VLOOKUP(U106,LISTAS!$F$5:$I$204,4,0))</f>
        <v/>
      </c>
      <c r="X106" s="25"/>
      <c r="Y106" s="25"/>
    </row>
    <row r="107" spans="2:25" x14ac:dyDescent="0.25">
      <c r="B107" s="132">
        <v>14</v>
      </c>
      <c r="C107" s="90"/>
      <c r="D107" s="129">
        <v>0</v>
      </c>
      <c r="E107" s="48">
        <f>IF(D107&lt;&gt;"",D107,"")</f>
        <v>0</v>
      </c>
      <c r="F107" s="47" t="str">
        <f>IF(D107&lt;&gt;"",IF(C107="","",C107),"")</f>
        <v/>
      </c>
      <c r="G107" s="47" t="str">
        <f>VLOOKUP(G105,E105:F107,2,0)</f>
        <v/>
      </c>
      <c r="H107" s="94"/>
      <c r="I107" s="94"/>
      <c r="J107" s="94"/>
      <c r="K107" s="94"/>
      <c r="L107" s="94"/>
      <c r="M107" s="95"/>
      <c r="N107" s="94"/>
      <c r="O107" s="20"/>
      <c r="P107" s="26"/>
      <c r="S107" s="23"/>
      <c r="T107" s="24"/>
      <c r="U107" s="25"/>
      <c r="V107" s="25" t="str">
        <f>IF(U107="","",VLOOKUP(U107,LISTAS!$F$5:$G$204,2,0))</f>
        <v/>
      </c>
      <c r="W107" s="25" t="str">
        <f>IF(U107="","",VLOOKUP(U107,LISTAS!$F$5:$I$204,4,0))</f>
        <v/>
      </c>
      <c r="X107" s="25"/>
      <c r="Y107" s="25"/>
    </row>
    <row r="108" spans="2:25" ht="17.25" thickBot="1" x14ac:dyDescent="0.3">
      <c r="B108" s="132"/>
      <c r="C108" s="91" t="str">
        <f>IF(C107="","",VLOOKUP(C107,LISTAS!$F$5:$H$204,2,0))</f>
        <v/>
      </c>
      <c r="D108" s="130"/>
      <c r="E108" s="95"/>
      <c r="F108" s="94"/>
      <c r="G108" s="94"/>
      <c r="H108" s="94"/>
      <c r="I108" s="94"/>
      <c r="J108" s="94"/>
      <c r="K108" s="94"/>
      <c r="L108" s="94"/>
      <c r="M108" s="95"/>
      <c r="N108" s="94"/>
      <c r="O108" s="20"/>
      <c r="P108" s="26"/>
      <c r="S108" s="23"/>
      <c r="T108" s="24"/>
      <c r="U108" s="25"/>
      <c r="V108" s="25" t="str">
        <f>IF(U108="","",VLOOKUP(U108,LISTAS!$F$5:$G$204,2,0))</f>
        <v/>
      </c>
      <c r="W108" s="25" t="str">
        <f>IF(U108="","",VLOOKUP(U108,LISTAS!$F$5:$I$204,4,0))</f>
        <v/>
      </c>
      <c r="X108" s="25"/>
      <c r="Y108" s="25"/>
    </row>
    <row r="109" spans="2:25" x14ac:dyDescent="0.25">
      <c r="B109" s="63"/>
      <c r="C109" s="20"/>
      <c r="D109" s="20"/>
      <c r="E109" s="94"/>
      <c r="F109" s="98"/>
      <c r="G109" s="90" t="str">
        <f>IF(D105&lt;&gt;"",IF(D107&lt;&gt;"",IF(D105=D107,"",IF(D105&gt;D107,C105,C107)),""),"")</f>
        <v/>
      </c>
      <c r="H109" s="129">
        <v>0</v>
      </c>
      <c r="I109" s="47">
        <f>IF(H109&lt;&gt;"",H109,"")</f>
        <v>0</v>
      </c>
      <c r="J109" s="47" t="str">
        <f>IF(H109&lt;&gt;"",IF(G109="","",G109),"")</f>
        <v/>
      </c>
      <c r="K109" s="47">
        <f>IF(I109&lt;&gt;"",IF(I111&lt;&gt;"",SMALL(I109:J111,1),""),"")</f>
        <v>0</v>
      </c>
      <c r="L109" s="20"/>
      <c r="M109" s="27"/>
      <c r="N109" s="20"/>
      <c r="O109" s="20"/>
      <c r="P109" s="26"/>
      <c r="S109" s="23"/>
      <c r="T109" s="24"/>
      <c r="U109" s="25"/>
      <c r="V109" s="25" t="str">
        <f>IF(U109="","",VLOOKUP(U109,LISTAS!$F$5:$G$204,2,0))</f>
        <v/>
      </c>
      <c r="W109" s="25" t="str">
        <f>IF(U109="","",VLOOKUP(U109,LISTAS!$F$5:$I$204,4,0))</f>
        <v/>
      </c>
      <c r="X109" s="25"/>
      <c r="Y109" s="25"/>
    </row>
    <row r="110" spans="2:25" ht="17.25" thickBot="1" x14ac:dyDescent="0.3">
      <c r="B110" s="63"/>
      <c r="C110" s="20"/>
      <c r="D110" s="20"/>
      <c r="E110" s="94"/>
      <c r="F110" s="98"/>
      <c r="G110" s="91" t="str">
        <f>IF(G109="","",VLOOKUP(G109,LISTAS!$F$5:$H$204,2,0))</f>
        <v/>
      </c>
      <c r="H110" s="130"/>
      <c r="I110" s="47"/>
      <c r="J110" s="47"/>
      <c r="K110" s="47"/>
      <c r="L110" s="20"/>
      <c r="M110" s="27"/>
      <c r="N110" s="20"/>
      <c r="O110" s="20"/>
      <c r="P110" s="26"/>
      <c r="S110" s="23"/>
      <c r="T110" s="24"/>
      <c r="U110" s="25"/>
      <c r="V110" s="25" t="str">
        <f>IF(U110="","",VLOOKUP(U110,LISTAS!$F$5:$G$204,2,0))</f>
        <v/>
      </c>
      <c r="W110" s="25" t="str">
        <f>IF(U110="","",VLOOKUP(U110,LISTAS!$F$5:$I$204,4,0))</f>
        <v/>
      </c>
      <c r="X110" s="25"/>
      <c r="Y110" s="25"/>
    </row>
    <row r="111" spans="2:25" x14ac:dyDescent="0.25">
      <c r="B111" s="63"/>
      <c r="C111" s="20"/>
      <c r="D111" s="20"/>
      <c r="E111" s="95"/>
      <c r="F111" s="28"/>
      <c r="G111" s="90" t="str">
        <f>IF(D113&lt;&gt;"",IF(D115&lt;&gt;"",IF(D113=D115,"",IF(D113&gt;D115,C113,C115)),""),"")</f>
        <v/>
      </c>
      <c r="H111" s="129">
        <v>0</v>
      </c>
      <c r="I111" s="48">
        <f>IF(H111&lt;&gt;"",H111,"")</f>
        <v>0</v>
      </c>
      <c r="J111" s="47" t="str">
        <f>IF(H111&lt;&gt;"",IF(G111="","",G111),"")</f>
        <v/>
      </c>
      <c r="K111" s="47" t="str">
        <f>VLOOKUP(K109,I109:J111,2,0)</f>
        <v/>
      </c>
      <c r="L111" s="20"/>
      <c r="M111" s="27"/>
      <c r="N111" s="20"/>
      <c r="O111" s="20"/>
      <c r="P111" s="26"/>
      <c r="S111" s="23"/>
      <c r="T111" s="24"/>
      <c r="U111" s="25"/>
      <c r="V111" s="25" t="str">
        <f>IF(U111="","",VLOOKUP(U111,LISTAS!$F$5:$G$204,2,0))</f>
        <v/>
      </c>
      <c r="W111" s="25" t="str">
        <f>IF(U111="","",VLOOKUP(U111,LISTAS!$F$5:$I$204,4,0))</f>
        <v/>
      </c>
      <c r="X111" s="25"/>
      <c r="Y111" s="25"/>
    </row>
    <row r="112" spans="2:25" ht="17.25" thickBot="1" x14ac:dyDescent="0.3">
      <c r="B112" s="63"/>
      <c r="C112" s="20"/>
      <c r="D112" s="20"/>
      <c r="E112" s="95"/>
      <c r="F112" s="20"/>
      <c r="G112" s="91" t="str">
        <f>IF(G111="","",VLOOKUP(G111,LISTAS!$F$5:$H$204,2,0))</f>
        <v/>
      </c>
      <c r="H112" s="130"/>
      <c r="I112" s="61"/>
      <c r="J112" s="47"/>
      <c r="K112" s="47"/>
      <c r="L112" s="20"/>
      <c r="M112" s="27"/>
      <c r="N112" s="20"/>
      <c r="O112" s="20"/>
      <c r="P112" s="26"/>
      <c r="S112" s="23"/>
      <c r="T112" s="24"/>
      <c r="U112" s="25"/>
      <c r="V112" s="25" t="str">
        <f>IF(U112="","",VLOOKUP(U112,LISTAS!$F$5:$G$204,2,0))</f>
        <v/>
      </c>
      <c r="W112" s="25" t="str">
        <f>IF(U112="","",VLOOKUP(U112,LISTAS!$F$5:$I$204,4,0))</f>
        <v/>
      </c>
      <c r="X112" s="25"/>
      <c r="Y112" s="25"/>
    </row>
    <row r="113" spans="2:25" x14ac:dyDescent="0.25">
      <c r="B113" s="131">
        <v>5</v>
      </c>
      <c r="C113" s="90"/>
      <c r="D113" s="129">
        <v>0</v>
      </c>
      <c r="E113" s="46">
        <f>IF(D113&lt;&gt;"",D113,"")</f>
        <v>0</v>
      </c>
      <c r="F113" s="47" t="str">
        <f>IF(D113&lt;&gt;"",IF(C113="","",C113),"")</f>
        <v/>
      </c>
      <c r="G113" s="47">
        <f>IF(E113&lt;&gt;"",IF(E115&lt;&gt;"",SMALL(E113:F115,1),""),"")</f>
        <v>0</v>
      </c>
      <c r="H113" s="94"/>
      <c r="I113" s="95"/>
      <c r="J113" s="94"/>
      <c r="K113" s="20"/>
      <c r="L113" s="20"/>
      <c r="M113" s="27"/>
      <c r="N113" s="20"/>
      <c r="O113" s="20"/>
      <c r="P113" s="26"/>
      <c r="S113" s="23"/>
      <c r="T113" s="24"/>
      <c r="U113" s="25"/>
      <c r="V113" s="25" t="str">
        <f>IF(U113="","",VLOOKUP(U113,LISTAS!$F$5:$G$204,2,0))</f>
        <v/>
      </c>
      <c r="W113" s="25" t="str">
        <f>IF(U113="","",VLOOKUP(U113,LISTAS!$F$5:$I$204,4,0))</f>
        <v/>
      </c>
      <c r="X113" s="25"/>
      <c r="Y113" s="25"/>
    </row>
    <row r="114" spans="2:25" ht="17.25" thickBot="1" x14ac:dyDescent="0.3">
      <c r="B114" s="131"/>
      <c r="C114" s="91" t="str">
        <f>IF(C113="","",VLOOKUP(C113,LISTAS!$F$5:$H$204,2,0))</f>
        <v/>
      </c>
      <c r="D114" s="130"/>
      <c r="E114" s="49" t="str">
        <f>IF(D114&lt;&gt;"",D114,"")</f>
        <v/>
      </c>
      <c r="F114" s="47"/>
      <c r="G114" s="47"/>
      <c r="H114" s="94"/>
      <c r="I114" s="95"/>
      <c r="J114" s="94"/>
      <c r="K114" s="20"/>
      <c r="L114" s="20"/>
      <c r="M114" s="27"/>
      <c r="N114" s="20"/>
      <c r="O114" s="20"/>
      <c r="P114" s="26"/>
      <c r="S114" s="23"/>
      <c r="T114" s="24"/>
      <c r="U114" s="25"/>
      <c r="V114" s="25" t="str">
        <f>IF(U114="","",VLOOKUP(U114,LISTAS!$F$5:$G$204,2,0))</f>
        <v/>
      </c>
      <c r="W114" s="25" t="str">
        <f>IF(U114="","",VLOOKUP(U114,LISTAS!$F$5:$I$204,4,0))</f>
        <v/>
      </c>
      <c r="X114" s="25"/>
      <c r="Y114" s="25"/>
    </row>
    <row r="115" spans="2:25" x14ac:dyDescent="0.25">
      <c r="B115" s="132">
        <v>12</v>
      </c>
      <c r="C115" s="90"/>
      <c r="D115" s="129">
        <v>0</v>
      </c>
      <c r="E115" s="50">
        <f>IF(D115&lt;&gt;"",D115,"")</f>
        <v>0</v>
      </c>
      <c r="F115" s="47" t="str">
        <f>IF(D115&lt;&gt;"",IF(C115="","",C115),"")</f>
        <v/>
      </c>
      <c r="G115" s="47" t="str">
        <f>VLOOKUP(G113,E113:F115,2,0)</f>
        <v/>
      </c>
      <c r="H115" s="94"/>
      <c r="I115" s="95"/>
      <c r="J115" s="94"/>
      <c r="K115" s="20"/>
      <c r="L115" s="20"/>
      <c r="M115" s="27"/>
      <c r="N115" s="20"/>
      <c r="O115" s="20"/>
      <c r="P115" s="26"/>
      <c r="S115" s="23"/>
      <c r="T115" s="24"/>
      <c r="U115" s="25"/>
      <c r="V115" s="25" t="str">
        <f>IF(U115="","",VLOOKUP(U115,LISTAS!$F$5:$G$204,2,0))</f>
        <v/>
      </c>
      <c r="W115" s="25" t="str">
        <f>IF(U115="","",VLOOKUP(U115,LISTAS!$F$5:$I$204,4,0))</f>
        <v/>
      </c>
      <c r="X115" s="25"/>
      <c r="Y115" s="25"/>
    </row>
    <row r="116" spans="2:25" ht="17.25" thickBot="1" x14ac:dyDescent="0.3">
      <c r="B116" s="132"/>
      <c r="C116" s="91" t="str">
        <f>IF(C115="","",VLOOKUP(C115,LISTAS!$F$5:$H$204,2,0))</f>
        <v/>
      </c>
      <c r="D116" s="130"/>
      <c r="E116" s="47"/>
      <c r="F116" s="47"/>
      <c r="G116" s="47"/>
      <c r="H116" s="94"/>
      <c r="I116" s="95"/>
      <c r="J116" s="94"/>
      <c r="K116" s="20"/>
      <c r="L116" s="20"/>
      <c r="M116" s="27"/>
      <c r="N116" s="20"/>
      <c r="O116" s="20"/>
      <c r="P116" s="26"/>
      <c r="S116" s="23"/>
      <c r="T116" s="24"/>
      <c r="U116" s="25"/>
      <c r="V116" s="25" t="str">
        <f>IF(U116="","",VLOOKUP(U116,LISTAS!$F$5:$G$204,2,0))</f>
        <v/>
      </c>
      <c r="W116" s="25" t="str">
        <f>IF(U116="","",VLOOKUP(U116,LISTAS!$F$5:$I$204,4,0))</f>
        <v/>
      </c>
      <c r="X116" s="25"/>
      <c r="Y116" s="25"/>
    </row>
    <row r="117" spans="2:25" x14ac:dyDescent="0.25">
      <c r="B117" s="63"/>
      <c r="C117" s="20"/>
      <c r="D117" s="20"/>
      <c r="E117" s="47"/>
      <c r="F117" s="47"/>
      <c r="G117" s="47"/>
      <c r="H117" s="94"/>
      <c r="I117" s="95"/>
      <c r="J117" s="94"/>
      <c r="K117" s="90" t="str">
        <f>IF(H109&lt;&gt;"",IF(H111&lt;&gt;"",IF(H109=H111,"",IF(H109&gt;H111,G109,G111)),""),"")</f>
        <v/>
      </c>
      <c r="L117" s="129">
        <v>0</v>
      </c>
      <c r="M117" s="46">
        <f>IF(L117&lt;&gt;"",L117,"")</f>
        <v>0</v>
      </c>
      <c r="N117" s="47" t="str">
        <f>IF(L117&lt;&gt;"",IF(K117="","",K117),"")</f>
        <v/>
      </c>
      <c r="O117" s="47">
        <f>IF(M117&lt;&gt;"",IF(M119&lt;&gt;"",SMALL(M117:N119,1),""),"")</f>
        <v>0</v>
      </c>
      <c r="P117" s="26"/>
      <c r="S117" s="23"/>
      <c r="T117" s="24"/>
      <c r="U117" s="25"/>
      <c r="V117" s="25" t="str">
        <f>IF(U117="","",VLOOKUP(U117,LISTAS!$F$5:$G$204,2,0))</f>
        <v/>
      </c>
      <c r="W117" s="25" t="str">
        <f>IF(U117="","",VLOOKUP(U117,LISTAS!$F$5:$I$204,4,0))</f>
        <v/>
      </c>
      <c r="X117" s="25"/>
      <c r="Y117" s="25"/>
    </row>
    <row r="118" spans="2:25" ht="17.25" thickBot="1" x14ac:dyDescent="0.3">
      <c r="B118" s="63"/>
      <c r="C118" s="20"/>
      <c r="D118" s="20"/>
      <c r="E118" s="94"/>
      <c r="F118" s="94"/>
      <c r="G118" s="94"/>
      <c r="H118" s="94"/>
      <c r="I118" s="95"/>
      <c r="J118" s="94"/>
      <c r="K118" s="91" t="str">
        <f>IF(K117="","",VLOOKUP(K117,LISTAS!$F$5:$H$204,2,0))</f>
        <v/>
      </c>
      <c r="L118" s="130"/>
      <c r="M118" s="49" t="str">
        <f>IF(L118&lt;&gt;"",L118,"")</f>
        <v/>
      </c>
      <c r="N118" s="47"/>
      <c r="O118" s="47"/>
      <c r="P118" s="26"/>
      <c r="S118" s="23"/>
      <c r="T118" s="24"/>
      <c r="U118" s="25"/>
      <c r="V118" s="25" t="str">
        <f>IF(U118="","",VLOOKUP(U118,LISTAS!$F$5:$G$204,2,0))</f>
        <v/>
      </c>
      <c r="W118" s="25" t="str">
        <f>IF(U118="","",VLOOKUP(U118,LISTAS!$F$5:$I$204,4,0))</f>
        <v/>
      </c>
      <c r="X118" s="25"/>
      <c r="Y118" s="25"/>
    </row>
    <row r="119" spans="2:25" x14ac:dyDescent="0.25">
      <c r="B119" s="63"/>
      <c r="C119" s="20"/>
      <c r="D119" s="20"/>
      <c r="E119" s="94"/>
      <c r="F119" s="94"/>
      <c r="G119" s="94"/>
      <c r="H119" s="94"/>
      <c r="I119" s="95"/>
      <c r="J119" s="97"/>
      <c r="K119" s="90" t="str">
        <f>IF(H125&lt;&gt;"",IF(H127&lt;&gt;"",IF(H125=H127,"",IF(H125&gt;H127,G125,G127)),""),"")</f>
        <v/>
      </c>
      <c r="L119" s="129">
        <v>0</v>
      </c>
      <c r="M119" s="50">
        <f>IF(L119&lt;&gt;"",L119,"")</f>
        <v>0</v>
      </c>
      <c r="N119" s="47" t="str">
        <f>IF(L119&lt;&gt;"",IF(K119="","",K119),"")</f>
        <v/>
      </c>
      <c r="O119" s="47" t="str">
        <f>VLOOKUP(O117,M117:N119,2,0)</f>
        <v/>
      </c>
      <c r="P119" s="26"/>
      <c r="S119" s="23"/>
      <c r="T119" s="24"/>
      <c r="U119" s="25"/>
      <c r="V119" s="25" t="str">
        <f>IF(U119="","",VLOOKUP(U119,LISTAS!$F$5:$G$204,2,0))</f>
        <v/>
      </c>
      <c r="W119" s="25" t="str">
        <f>IF(U119="","",VLOOKUP(U119,LISTAS!$F$5:$I$204,4,0))</f>
        <v/>
      </c>
      <c r="X119" s="25"/>
      <c r="Y119" s="25"/>
    </row>
    <row r="120" spans="2:25" ht="17.25" thickBot="1" x14ac:dyDescent="0.3">
      <c r="B120" s="63"/>
      <c r="C120" s="20"/>
      <c r="D120" s="20"/>
      <c r="E120" s="94"/>
      <c r="F120" s="94"/>
      <c r="G120" s="94"/>
      <c r="H120" s="94"/>
      <c r="I120" s="95"/>
      <c r="J120" s="94"/>
      <c r="K120" s="91" t="str">
        <f>IF(K119="","",VLOOKUP(K119,LISTAS!$F$5:$H$204,2,0))</f>
        <v/>
      </c>
      <c r="L120" s="130"/>
      <c r="M120" s="47"/>
      <c r="N120" s="47"/>
      <c r="O120" s="47"/>
      <c r="P120" s="26"/>
      <c r="S120" s="23"/>
      <c r="T120" s="24"/>
      <c r="U120" s="25"/>
      <c r="V120" s="25" t="str">
        <f>IF(U120="","",VLOOKUP(U120,LISTAS!$F$5:$G$204,2,0))</f>
        <v/>
      </c>
      <c r="W120" s="25" t="str">
        <f>IF(U120="","",VLOOKUP(U120,LISTAS!$F$5:$I$204,4,0))</f>
        <v/>
      </c>
      <c r="X120" s="25"/>
      <c r="Y120" s="25"/>
    </row>
    <row r="121" spans="2:25" x14ac:dyDescent="0.25">
      <c r="B121" s="131">
        <v>8</v>
      </c>
      <c r="C121" s="90"/>
      <c r="D121" s="129">
        <v>0</v>
      </c>
      <c r="E121" s="47" t="s">
        <v>36</v>
      </c>
      <c r="F121" s="47" t="str">
        <f>IF(D121&lt;&gt;"",IF(C121="","",C121),"")</f>
        <v/>
      </c>
      <c r="G121" s="47">
        <f>IF(E121&lt;&gt;"",IF(E123&lt;&gt;"",SMALL(E121:F123,1),""),"")</f>
        <v>0</v>
      </c>
      <c r="H121" s="94"/>
      <c r="I121" s="95"/>
      <c r="J121" s="94"/>
      <c r="K121" s="94"/>
      <c r="L121" s="94"/>
      <c r="M121" s="94"/>
      <c r="N121" s="94"/>
      <c r="O121" s="94"/>
      <c r="P121" s="26"/>
      <c r="S121" s="23"/>
      <c r="T121" s="24"/>
      <c r="U121" s="25"/>
      <c r="V121" s="25" t="str">
        <f>IF(U121="","",VLOOKUP(U121,LISTAS!$F$5:$G$204,2,0))</f>
        <v/>
      </c>
      <c r="W121" s="25" t="str">
        <f>IF(U121="","",VLOOKUP(U121,LISTAS!$F$5:$I$204,4,0))</f>
        <v/>
      </c>
      <c r="X121" s="25"/>
      <c r="Y121" s="25"/>
    </row>
    <row r="122" spans="2:25" ht="17.25" thickBot="1" x14ac:dyDescent="0.3">
      <c r="B122" s="131"/>
      <c r="C122" s="91" t="str">
        <f>IF(C121="","",VLOOKUP(C121,LISTAS!$F$5:$H$204,2,0))</f>
        <v/>
      </c>
      <c r="D122" s="130"/>
      <c r="E122" s="47"/>
      <c r="F122" s="47"/>
      <c r="G122" s="47"/>
      <c r="H122" s="94"/>
      <c r="I122" s="95"/>
      <c r="J122" s="94"/>
      <c r="K122" s="94"/>
      <c r="L122" s="94"/>
      <c r="M122" s="94"/>
      <c r="N122" s="94"/>
      <c r="O122" s="94"/>
      <c r="P122" s="26"/>
      <c r="S122" s="23"/>
      <c r="T122" s="24"/>
      <c r="U122" s="25"/>
      <c r="V122" s="25" t="str">
        <f>IF(U122="","",VLOOKUP(U122,LISTAS!$F$5:$G$204,2,0))</f>
        <v/>
      </c>
      <c r="W122" s="25" t="str">
        <f>IF(U122="","",VLOOKUP(U122,LISTAS!$F$5:$I$204,4,0))</f>
        <v/>
      </c>
      <c r="X122" s="25"/>
      <c r="Y122" s="25"/>
    </row>
    <row r="123" spans="2:25" x14ac:dyDescent="0.25">
      <c r="B123" s="132">
        <v>10</v>
      </c>
      <c r="C123" s="90"/>
      <c r="D123" s="129">
        <v>0</v>
      </c>
      <c r="E123" s="48">
        <f>IF(D123&lt;&gt;"",D123,"")</f>
        <v>0</v>
      </c>
      <c r="F123" s="47" t="str">
        <f>IF(D123&lt;&gt;"",IF(C123="","",C123),"")</f>
        <v/>
      </c>
      <c r="G123" s="47" t="str">
        <f>VLOOKUP(G121,E121:F123,2,0)</f>
        <v/>
      </c>
      <c r="H123" s="94"/>
      <c r="I123" s="95"/>
      <c r="J123" s="94"/>
      <c r="K123" s="94"/>
      <c r="L123" s="94"/>
      <c r="M123" s="94"/>
      <c r="N123" s="94"/>
      <c r="O123" s="94"/>
      <c r="P123" s="26"/>
      <c r="S123" s="23"/>
      <c r="T123" s="24"/>
      <c r="U123" s="25"/>
      <c r="V123" s="25" t="str">
        <f>IF(U123="","",VLOOKUP(U123,LISTAS!$F$5:$G$204,2,0))</f>
        <v/>
      </c>
      <c r="W123" s="25" t="str">
        <f>IF(U123="","",VLOOKUP(U123,LISTAS!$F$5:$I$204,4,0))</f>
        <v/>
      </c>
      <c r="X123" s="25"/>
      <c r="Y123" s="25"/>
    </row>
    <row r="124" spans="2:25" ht="17.25" thickBot="1" x14ac:dyDescent="0.3">
      <c r="B124" s="132"/>
      <c r="C124" s="91" t="str">
        <f>IF(C123="","",VLOOKUP(C123,LISTAS!$F$5:$H$204,2,0))</f>
        <v/>
      </c>
      <c r="D124" s="130"/>
      <c r="E124" s="95"/>
      <c r="F124" s="94"/>
      <c r="G124" s="94"/>
      <c r="H124" s="94"/>
      <c r="I124" s="95"/>
      <c r="J124" s="94"/>
      <c r="K124" s="94"/>
      <c r="L124" s="94"/>
      <c r="M124" s="94"/>
      <c r="N124" s="94"/>
      <c r="O124" s="94"/>
      <c r="P124" s="26"/>
      <c r="S124" s="23"/>
      <c r="T124" s="24"/>
      <c r="U124" s="25"/>
      <c r="V124" s="25" t="str">
        <f>IF(U124="","",VLOOKUP(U124,LISTAS!$F$5:$G$204,2,0))</f>
        <v/>
      </c>
      <c r="W124" s="25" t="str">
        <f>IF(U124="","",VLOOKUP(U124,LISTAS!$F$5:$I$204,4,0))</f>
        <v/>
      </c>
      <c r="X124" s="25"/>
      <c r="Y124" s="25"/>
    </row>
    <row r="125" spans="2:25" x14ac:dyDescent="0.25">
      <c r="B125" s="63"/>
      <c r="C125" s="20"/>
      <c r="D125" s="20"/>
      <c r="E125" s="94"/>
      <c r="F125" s="98"/>
      <c r="G125" s="90" t="str">
        <f>IF(D121&lt;&gt;"",IF(D123&lt;&gt;"",IF(D121=D123,"",IF(D121&gt;D123,C121,C123)),""),"")</f>
        <v/>
      </c>
      <c r="H125" s="129">
        <v>0</v>
      </c>
      <c r="I125" s="46">
        <f>IF(H125&lt;&gt;"",H125,"")</f>
        <v>0</v>
      </c>
      <c r="J125" s="47" t="str">
        <f>IF(H125&lt;&gt;"",IF(G125="","",G125),"")</f>
        <v/>
      </c>
      <c r="K125" s="47">
        <f>IF(I125&lt;&gt;"",IF(I127&lt;&gt;"",SMALL(I125:J127,1),""),"")</f>
        <v>0</v>
      </c>
      <c r="L125" s="94"/>
      <c r="M125" s="94"/>
      <c r="N125" s="94"/>
      <c r="O125" s="94"/>
      <c r="P125" s="26"/>
      <c r="S125" s="23"/>
      <c r="T125" s="24"/>
      <c r="U125" s="25"/>
      <c r="V125" s="25" t="str">
        <f>IF(U125="","",VLOOKUP(U125,LISTAS!$F$5:$G$204,2,0))</f>
        <v/>
      </c>
      <c r="W125" s="25" t="str">
        <f>IF(U125="","",VLOOKUP(U125,LISTAS!$F$5:$I$204,4,0))</f>
        <v/>
      </c>
      <c r="X125" s="25"/>
      <c r="Y125" s="25"/>
    </row>
    <row r="126" spans="2:25" ht="17.25" thickBot="1" x14ac:dyDescent="0.3">
      <c r="B126" s="63"/>
      <c r="C126" s="20"/>
      <c r="D126" s="20"/>
      <c r="E126" s="94"/>
      <c r="F126" s="98"/>
      <c r="G126" s="91" t="str">
        <f>IF(G125="","",VLOOKUP(G125,LISTAS!$F$5:$H$204,2,0))</f>
        <v/>
      </c>
      <c r="H126" s="130"/>
      <c r="I126" s="49" t="str">
        <f>IF(H126&lt;&gt;"",H126,"")</f>
        <v/>
      </c>
      <c r="J126" s="47"/>
      <c r="K126" s="47"/>
      <c r="L126" s="94"/>
      <c r="M126" s="94"/>
      <c r="N126" s="94"/>
      <c r="O126" s="94"/>
      <c r="P126" s="26"/>
      <c r="S126" s="23"/>
      <c r="T126" s="24"/>
      <c r="U126" s="25"/>
      <c r="V126" s="25" t="str">
        <f>IF(U126="","",VLOOKUP(U126,LISTAS!$F$5:$G$204,2,0))</f>
        <v/>
      </c>
      <c r="W126" s="25" t="str">
        <f>IF(U126="","",VLOOKUP(U126,LISTAS!$F$5:$I$204,4,0))</f>
        <v/>
      </c>
      <c r="X126" s="25"/>
      <c r="Y126" s="25"/>
    </row>
    <row r="127" spans="2:25" x14ac:dyDescent="0.25">
      <c r="B127" s="63"/>
      <c r="C127" s="20"/>
      <c r="D127" s="20"/>
      <c r="E127" s="95"/>
      <c r="F127" s="28"/>
      <c r="G127" s="90" t="str">
        <f>IF(D129&lt;&gt;"",IF(D131&lt;&gt;"",IF(D129=D131,"",IF(D129&gt;D131,C129,C131)),""),"")</f>
        <v/>
      </c>
      <c r="H127" s="129">
        <v>0</v>
      </c>
      <c r="I127" s="50">
        <f>IF(H127&lt;&gt;"",H127,"")</f>
        <v>0</v>
      </c>
      <c r="J127" s="47" t="str">
        <f>IF(H127&lt;&gt;"",IF(G127="","",G127),"")</f>
        <v/>
      </c>
      <c r="K127" s="47" t="str">
        <f>VLOOKUP(K125,I125:J127,2,0)</f>
        <v/>
      </c>
      <c r="L127" s="94"/>
      <c r="M127" s="94"/>
      <c r="N127" s="94"/>
      <c r="O127" s="94"/>
      <c r="P127" s="26"/>
      <c r="S127" s="23"/>
      <c r="T127" s="24"/>
      <c r="U127" s="25"/>
      <c r="V127" s="25" t="str">
        <f>IF(U127="","",VLOOKUP(U127,LISTAS!$F$5:$G$204,2,0))</f>
        <v/>
      </c>
      <c r="W127" s="25" t="str">
        <f>IF(U127="","",VLOOKUP(U127,LISTAS!$F$5:$I$204,4,0))</f>
        <v/>
      </c>
      <c r="X127" s="25"/>
      <c r="Y127" s="25"/>
    </row>
    <row r="128" spans="2:25" ht="17.25" thickBot="1" x14ac:dyDescent="0.3">
      <c r="B128" s="63"/>
      <c r="C128" s="20"/>
      <c r="D128" s="20"/>
      <c r="E128" s="95"/>
      <c r="F128" s="20"/>
      <c r="G128" s="91" t="str">
        <f>IF(G127="","",VLOOKUP(G127,LISTAS!$F$5:$H$204,2,0))</f>
        <v/>
      </c>
      <c r="H128" s="130"/>
      <c r="I128" s="47"/>
      <c r="J128" s="47"/>
      <c r="K128" s="47"/>
      <c r="L128" s="94"/>
      <c r="M128" s="94"/>
      <c r="N128" s="94"/>
      <c r="O128" s="94"/>
      <c r="P128" s="26"/>
      <c r="S128" s="23"/>
      <c r="T128" s="24"/>
      <c r="U128" s="25"/>
      <c r="V128" s="25" t="str">
        <f>IF(U128="","",VLOOKUP(U128,LISTAS!$F$5:$G$204,2,0))</f>
        <v/>
      </c>
      <c r="W128" s="25" t="str">
        <f>IF(U128="","",VLOOKUP(U128,LISTAS!$F$5:$I$204,4,0))</f>
        <v/>
      </c>
      <c r="X128" s="25"/>
      <c r="Y128" s="25"/>
    </row>
    <row r="129" spans="2:25" x14ac:dyDescent="0.25">
      <c r="B129" s="131">
        <v>2</v>
      </c>
      <c r="C129" s="90"/>
      <c r="D129" s="129">
        <v>0</v>
      </c>
      <c r="E129" s="46">
        <f>IF(D129&lt;&gt;"",D129,"")</f>
        <v>0</v>
      </c>
      <c r="F129" s="47" t="str">
        <f>IF(D129&lt;&gt;"",IF(C129="","",C129),"")</f>
        <v/>
      </c>
      <c r="G129" s="47">
        <f>IF(E129&lt;&gt;"",IF(E131&lt;&gt;"",SMALL(E129:F131,1),""),"")</f>
        <v>0</v>
      </c>
      <c r="H129" s="47"/>
      <c r="I129" s="94"/>
      <c r="J129" s="94"/>
      <c r="K129" s="94"/>
      <c r="L129" s="94"/>
      <c r="M129" s="94"/>
      <c r="N129" s="94"/>
      <c r="O129" s="94"/>
      <c r="P129" s="99"/>
      <c r="S129" s="23"/>
      <c r="T129" s="24"/>
      <c r="U129" s="25"/>
      <c r="V129" s="25" t="str">
        <f>IF(U129="","",VLOOKUP(U129,LISTAS!$F$5:$G$204,2,0))</f>
        <v/>
      </c>
      <c r="W129" s="25" t="str">
        <f>IF(U129="","",VLOOKUP(U129,LISTAS!$F$5:$I$204,4,0))</f>
        <v/>
      </c>
      <c r="X129" s="25"/>
      <c r="Y129" s="25"/>
    </row>
    <row r="130" spans="2:25" ht="17.25" thickBot="1" x14ac:dyDescent="0.3">
      <c r="B130" s="131"/>
      <c r="C130" s="91" t="str">
        <f>IF(C129="","",VLOOKUP(C129,LISTAS!$F$5:$H$204,2,0))</f>
        <v/>
      </c>
      <c r="D130" s="130"/>
      <c r="E130" s="49" t="str">
        <f>IF(D130&lt;&gt;"",D130,"")</f>
        <v/>
      </c>
      <c r="F130" s="47"/>
      <c r="G130" s="47"/>
      <c r="H130" s="47"/>
      <c r="I130" s="94"/>
      <c r="J130" s="94"/>
      <c r="K130" s="94"/>
      <c r="L130" s="94"/>
      <c r="M130" s="94"/>
      <c r="N130" s="94"/>
      <c r="O130" s="94"/>
      <c r="P130" s="99"/>
      <c r="S130" s="23"/>
      <c r="T130" s="24"/>
      <c r="U130" s="25"/>
      <c r="V130" s="25" t="str">
        <f>IF(U130="","",VLOOKUP(U130,LISTAS!$F$5:$G$204,2,0))</f>
        <v/>
      </c>
      <c r="W130" s="25" t="str">
        <f>IF(U130="","",VLOOKUP(U130,LISTAS!$F$5:$I$204,4,0))</f>
        <v/>
      </c>
      <c r="X130" s="25"/>
      <c r="Y130" s="25"/>
    </row>
    <row r="131" spans="2:25" x14ac:dyDescent="0.25">
      <c r="B131" s="132">
        <v>15</v>
      </c>
      <c r="C131" s="90"/>
      <c r="D131" s="129">
        <v>0</v>
      </c>
      <c r="E131" s="50">
        <f>IF(D131&lt;&gt;"",D131,"")</f>
        <v>0</v>
      </c>
      <c r="F131" s="47" t="str">
        <f>IF(D131&lt;&gt;"",IF(C131="","",C131),"")</f>
        <v/>
      </c>
      <c r="G131" s="47" t="str">
        <f>VLOOKUP(G129,E129:F131,2,0)</f>
        <v/>
      </c>
      <c r="H131" s="47"/>
      <c r="I131" s="94"/>
      <c r="J131" s="94"/>
      <c r="K131" s="94"/>
      <c r="L131" s="94"/>
      <c r="M131" s="94"/>
      <c r="N131" s="94"/>
      <c r="O131" s="94"/>
      <c r="P131" s="99"/>
      <c r="S131" s="23"/>
      <c r="T131" s="24"/>
      <c r="U131" s="25"/>
      <c r="V131" s="25" t="str">
        <f>IF(U131="","",VLOOKUP(U131,LISTAS!$F$5:$G$204,2,0))</f>
        <v/>
      </c>
      <c r="W131" s="25" t="str">
        <f>IF(U131="","",VLOOKUP(U131,LISTAS!$F$5:$I$204,4,0))</f>
        <v/>
      </c>
      <c r="X131" s="25"/>
      <c r="Y131" s="25"/>
    </row>
    <row r="132" spans="2:25" ht="17.25" thickBot="1" x14ac:dyDescent="0.3">
      <c r="B132" s="132"/>
      <c r="C132" s="91" t="str">
        <f>IF(C131="","",VLOOKUP(C131,LISTAS!$F$5:$H$204,2,0))</f>
        <v/>
      </c>
      <c r="D132" s="130"/>
      <c r="E132" s="47"/>
      <c r="F132" s="47"/>
      <c r="G132" s="47"/>
      <c r="H132" s="47"/>
      <c r="I132" s="94"/>
      <c r="J132" s="94"/>
      <c r="K132" s="94"/>
      <c r="L132" s="94"/>
      <c r="M132" s="94"/>
      <c r="N132" s="94"/>
      <c r="O132" s="94"/>
      <c r="P132" s="99"/>
      <c r="S132" s="23"/>
      <c r="T132" s="24"/>
      <c r="U132" s="25"/>
      <c r="V132" s="25" t="str">
        <f>IF(U132="","",VLOOKUP(U132,LISTAS!$F$5:$G$204,2,0))</f>
        <v/>
      </c>
      <c r="W132" s="25" t="str">
        <f>IF(U132="","",VLOOKUP(U132,LISTAS!$F$5:$I$204,4,0))</f>
        <v/>
      </c>
      <c r="X132" s="25"/>
      <c r="Y132" s="25"/>
    </row>
    <row r="133" spans="2:25" x14ac:dyDescent="0.25">
      <c r="B133" s="64"/>
      <c r="C133" s="29"/>
      <c r="D133" s="29"/>
      <c r="E133" s="100"/>
      <c r="F133" s="100"/>
      <c r="G133" s="100"/>
      <c r="H133" s="100"/>
      <c r="I133" s="100"/>
      <c r="J133" s="100"/>
      <c r="K133" s="100"/>
      <c r="L133" s="100"/>
      <c r="M133" s="100"/>
      <c r="N133" s="100"/>
      <c r="O133" s="100"/>
      <c r="P133" s="101"/>
      <c r="S133" s="23"/>
      <c r="T133" s="24"/>
      <c r="U133" s="25"/>
      <c r="V133" s="25" t="str">
        <f>IF(U133="","",VLOOKUP(U133,LISTAS!$F$5:$G$204,2,0))</f>
        <v/>
      </c>
      <c r="W133" s="25" t="str">
        <f>IF(U133="","",VLOOKUP(U133,LISTAS!$F$5:$I$204,4,0))</f>
        <v/>
      </c>
      <c r="X133" s="25"/>
      <c r="Y133" s="25"/>
    </row>
  </sheetData>
  <mergeCells count="102">
    <mergeCell ref="B2:P4"/>
    <mergeCell ref="S2:Y3"/>
    <mergeCell ref="B5:D5"/>
    <mergeCell ref="S5:T5"/>
    <mergeCell ref="B6:P6"/>
    <mergeCell ref="S6:Y6"/>
    <mergeCell ref="H14:H15"/>
    <mergeCell ref="B16:B17"/>
    <mergeCell ref="D16:D17"/>
    <mergeCell ref="B18:B19"/>
    <mergeCell ref="D18:D19"/>
    <mergeCell ref="L20:L21"/>
    <mergeCell ref="S7:T7"/>
    <mergeCell ref="B8:B9"/>
    <mergeCell ref="D8:D9"/>
    <mergeCell ref="B10:B11"/>
    <mergeCell ref="D10:D11"/>
    <mergeCell ref="H12:H13"/>
    <mergeCell ref="H30:H31"/>
    <mergeCell ref="B32:B33"/>
    <mergeCell ref="D32:D33"/>
    <mergeCell ref="B34:B35"/>
    <mergeCell ref="D34:D35"/>
    <mergeCell ref="P36:P37"/>
    <mergeCell ref="L22:L23"/>
    <mergeCell ref="B24:B25"/>
    <mergeCell ref="D24:D25"/>
    <mergeCell ref="B26:B27"/>
    <mergeCell ref="D26:D27"/>
    <mergeCell ref="H28:H29"/>
    <mergeCell ref="H46:H47"/>
    <mergeCell ref="B48:B49"/>
    <mergeCell ref="D48:D49"/>
    <mergeCell ref="B50:B51"/>
    <mergeCell ref="D50:D51"/>
    <mergeCell ref="L52:L53"/>
    <mergeCell ref="P38:P39"/>
    <mergeCell ref="B40:B41"/>
    <mergeCell ref="D40:D41"/>
    <mergeCell ref="B42:B43"/>
    <mergeCell ref="D42:D43"/>
    <mergeCell ref="H44:H45"/>
    <mergeCell ref="H62:H63"/>
    <mergeCell ref="B64:B65"/>
    <mergeCell ref="D64:D65"/>
    <mergeCell ref="B66:B67"/>
    <mergeCell ref="D66:D67"/>
    <mergeCell ref="B71:P71"/>
    <mergeCell ref="L54:L55"/>
    <mergeCell ref="B56:B57"/>
    <mergeCell ref="D56:D57"/>
    <mergeCell ref="B58:B59"/>
    <mergeCell ref="D58:D59"/>
    <mergeCell ref="H60:H61"/>
    <mergeCell ref="H77:H78"/>
    <mergeCell ref="H79:H80"/>
    <mergeCell ref="B81:B82"/>
    <mergeCell ref="D81:D82"/>
    <mergeCell ref="B83:B84"/>
    <mergeCell ref="D83:D84"/>
    <mergeCell ref="S71:Y71"/>
    <mergeCell ref="S72:T72"/>
    <mergeCell ref="B73:B74"/>
    <mergeCell ref="D73:D74"/>
    <mergeCell ref="B75:B76"/>
    <mergeCell ref="D75:D76"/>
    <mergeCell ref="H93:H94"/>
    <mergeCell ref="H95:H96"/>
    <mergeCell ref="B97:B98"/>
    <mergeCell ref="D97:D98"/>
    <mergeCell ref="B99:B100"/>
    <mergeCell ref="D99:D100"/>
    <mergeCell ref="L85:L86"/>
    <mergeCell ref="L87:L88"/>
    <mergeCell ref="B89:B90"/>
    <mergeCell ref="D89:D90"/>
    <mergeCell ref="B91:B92"/>
    <mergeCell ref="D91:D92"/>
    <mergeCell ref="H109:H110"/>
    <mergeCell ref="H111:H112"/>
    <mergeCell ref="B113:B114"/>
    <mergeCell ref="D113:D114"/>
    <mergeCell ref="B115:B116"/>
    <mergeCell ref="D115:D116"/>
    <mergeCell ref="P101:P102"/>
    <mergeCell ref="P103:P104"/>
    <mergeCell ref="B105:B106"/>
    <mergeCell ref="D105:D106"/>
    <mergeCell ref="B107:B108"/>
    <mergeCell ref="D107:D108"/>
    <mergeCell ref="H125:H126"/>
    <mergeCell ref="H127:H128"/>
    <mergeCell ref="B129:B130"/>
    <mergeCell ref="D129:D130"/>
    <mergeCell ref="B131:B132"/>
    <mergeCell ref="D131:D132"/>
    <mergeCell ref="L117:L118"/>
    <mergeCell ref="L119:L120"/>
    <mergeCell ref="B121:B122"/>
    <mergeCell ref="D121:D122"/>
    <mergeCell ref="B123:B124"/>
    <mergeCell ref="D123:D124"/>
  </mergeCells>
  <pageMargins left="0.51181102362204722" right="0.51181102362204722" top="0.78740157480314965" bottom="0.78740157480314965" header="0.31496062992125984" footer="0.31496062992125984"/>
  <pageSetup paperSize="9" scale="80" orientation="landscape" verticalDpi="3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0000000}">
          <x14:formula1>
            <xm:f>LISTAS!$D$5:$D$6</xm:f>
          </x14:formula1>
          <xm:sqref>V5</xm:sqref>
        </x14:dataValidation>
        <x14:dataValidation type="list" allowBlank="1" showInputMessage="1" showErrorMessage="1" xr:uid="{00000000-0002-0000-0800-000001000000}">
          <x14:formula1>
            <xm:f>LISTAS!$F$5:$F$204</xm:f>
          </x14:formula1>
          <xm:sqref>C16 C24 C32 C40 C48 C56 C64 C66 C58 C10 C18 C26 C34 C42 C50 C8 C81 C89 C97 C105 C113 C121 C129 C131 C123 C75 C83 C91 C99 C107 C115 C73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1BA94A"/>
  </sheetPr>
  <dimension ref="B1:W36"/>
  <sheetViews>
    <sheetView showGridLines="0" tabSelected="1" topLeftCell="A7" zoomScale="85" zoomScaleNormal="85" workbookViewId="0">
      <selection activeCell="J14" sqref="J14"/>
    </sheetView>
  </sheetViews>
  <sheetFormatPr defaultRowHeight="16.5" x14ac:dyDescent="0.25"/>
  <cols>
    <col min="1" max="1" width="1.28515625" style="1" customWidth="1"/>
    <col min="2" max="2" width="24.5703125" style="37" customWidth="1"/>
    <col min="3" max="12" width="11" style="1" customWidth="1"/>
    <col min="13" max="13" width="2.140625" style="1" customWidth="1"/>
    <col min="14" max="14" width="9" style="1" hidden="1" customWidth="1"/>
    <col min="15" max="15" width="15.5703125" style="1" hidden="1" customWidth="1"/>
    <col min="16" max="16" width="11" style="1" customWidth="1"/>
    <col min="17" max="18" width="11" style="1" hidden="1" customWidth="1"/>
    <col min="19" max="19" width="2.85546875" style="1" customWidth="1"/>
    <col min="20" max="20" width="4.7109375" style="1" customWidth="1"/>
    <col min="21" max="21" width="9.140625" style="1"/>
    <col min="22" max="22" width="33.85546875" style="1" customWidth="1"/>
    <col min="23" max="23" width="15.5703125" style="1" customWidth="1"/>
    <col min="24" max="16384" width="9.140625" style="1"/>
  </cols>
  <sheetData>
    <row r="1" spans="2:23" s="16" customFormat="1" ht="6.75" customHeight="1" x14ac:dyDescent="0.25">
      <c r="B1" s="16" t="str">
        <f>UPPER("")</f>
        <v/>
      </c>
      <c r="C1" s="32"/>
    </row>
    <row r="2" spans="2:23" s="16" customFormat="1" ht="65.25" customHeight="1" x14ac:dyDescent="0.25">
      <c r="B2" s="142"/>
      <c r="C2" s="142"/>
      <c r="D2" s="142"/>
      <c r="E2" s="142"/>
      <c r="F2" s="142"/>
      <c r="G2" s="142"/>
      <c r="H2" s="142"/>
      <c r="I2" s="142"/>
      <c r="J2" s="142"/>
      <c r="K2" s="142"/>
      <c r="L2" s="142"/>
      <c r="M2" s="142"/>
      <c r="N2" s="142"/>
      <c r="O2" s="142"/>
      <c r="P2" s="142"/>
      <c r="Q2" s="142"/>
      <c r="R2" s="142"/>
      <c r="S2" s="142"/>
      <c r="T2" s="142"/>
      <c r="U2" s="142"/>
      <c r="V2" s="142"/>
      <c r="W2" s="142"/>
    </row>
    <row r="3" spans="2:23" s="16" customFormat="1" ht="65.25" customHeight="1" x14ac:dyDescent="0.25">
      <c r="B3" s="142"/>
      <c r="C3" s="142"/>
      <c r="D3" s="142"/>
      <c r="E3" s="142"/>
      <c r="F3" s="142"/>
      <c r="G3" s="142"/>
      <c r="H3" s="142"/>
      <c r="I3" s="142"/>
      <c r="J3" s="142"/>
      <c r="K3" s="142"/>
      <c r="L3" s="142"/>
      <c r="M3" s="142"/>
      <c r="N3" s="142"/>
      <c r="O3" s="142"/>
      <c r="P3" s="142"/>
      <c r="Q3" s="142"/>
      <c r="R3" s="142"/>
      <c r="S3" s="142"/>
      <c r="T3" s="142"/>
      <c r="U3" s="142"/>
      <c r="V3" s="142"/>
      <c r="W3" s="142"/>
    </row>
    <row r="4" spans="2:23" s="33" customFormat="1" ht="40.5" customHeight="1" x14ac:dyDescent="0.25">
      <c r="B4" s="143" t="s">
        <v>0</v>
      </c>
      <c r="C4" s="143" t="s">
        <v>7</v>
      </c>
      <c r="D4" s="143"/>
      <c r="E4" s="143" t="s">
        <v>8</v>
      </c>
      <c r="F4" s="143"/>
      <c r="G4" s="143" t="s">
        <v>9</v>
      </c>
      <c r="H4" s="144"/>
      <c r="I4" s="143" t="s">
        <v>10</v>
      </c>
      <c r="J4" s="143"/>
      <c r="K4" s="143"/>
      <c r="L4" s="143"/>
      <c r="M4" s="34"/>
      <c r="N4" s="34"/>
      <c r="O4" s="34"/>
      <c r="P4" s="143" t="s">
        <v>2</v>
      </c>
      <c r="Q4" s="34"/>
      <c r="R4" s="34"/>
      <c r="S4" s="34"/>
      <c r="T4" s="141" t="s">
        <v>34</v>
      </c>
      <c r="U4" s="141"/>
      <c r="V4" s="141"/>
      <c r="W4" s="141"/>
    </row>
    <row r="5" spans="2:23" s="33" customFormat="1" ht="22.5" customHeight="1" x14ac:dyDescent="0.25">
      <c r="B5" s="143"/>
      <c r="C5" s="19" t="s">
        <v>5</v>
      </c>
      <c r="D5" s="35" t="s">
        <v>6</v>
      </c>
      <c r="E5" s="19" t="s">
        <v>5</v>
      </c>
      <c r="F5" s="35" t="s">
        <v>6</v>
      </c>
      <c r="G5" s="19" t="s">
        <v>5</v>
      </c>
      <c r="H5" s="35" t="s">
        <v>6</v>
      </c>
      <c r="I5" s="65" t="s">
        <v>5</v>
      </c>
      <c r="J5" s="66" t="s">
        <v>6</v>
      </c>
      <c r="K5" s="65" t="s">
        <v>37</v>
      </c>
      <c r="L5" s="66" t="s">
        <v>177</v>
      </c>
      <c r="M5" s="34"/>
      <c r="N5" s="34"/>
      <c r="O5" s="34"/>
      <c r="P5" s="143"/>
      <c r="Q5" s="34"/>
      <c r="R5" s="34"/>
      <c r="S5" s="34"/>
      <c r="T5" s="141"/>
      <c r="U5" s="141"/>
      <c r="V5" s="141"/>
      <c r="W5" s="141"/>
    </row>
    <row r="6" spans="2:23" s="33" customFormat="1" ht="6.75" customHeight="1" x14ac:dyDescent="0.25"/>
    <row r="7" spans="2:23" ht="24.75" customHeight="1" x14ac:dyDescent="0.25">
      <c r="B7" s="36" t="s">
        <v>39</v>
      </c>
      <c r="C7" s="67">
        <f>IF($B7="","",SUMIF('11M'!$V:$V,'EFICIÊNCIA 1º ETAPA'!$B7,'11M'!$Y:$Y))</f>
        <v>280</v>
      </c>
      <c r="D7" s="67">
        <f>IF($B7="","",SUMIF('11F'!$V:$V,'EFICIÊNCIA 1º ETAPA'!$B7,'11F'!$Y:$Y))</f>
        <v>1030</v>
      </c>
      <c r="E7" s="67">
        <f>IF($B7="","",SUMIF('13M'!$V:$V,'EFICIÊNCIA 1º ETAPA'!$B7,'13M'!$Y:$Y))</f>
        <v>740</v>
      </c>
      <c r="F7" s="67">
        <f>IF($B7="","",SUMIF('13F'!$V:$V,'EFICIÊNCIA 1º ETAPA'!$B7,'13F'!$Y:$Y))</f>
        <v>905</v>
      </c>
      <c r="G7" s="67">
        <f>IF($B7="","",SUMIF('15M'!$V:$V,'EFICIÊNCIA 1º ETAPA'!$B7,'15M'!$Y:$Y))</f>
        <v>0</v>
      </c>
      <c r="H7" s="67">
        <f>IF($B7="","",SUMIF('15F'!$V:$V,'EFICIÊNCIA 1º ETAPA'!$B7,'15F'!$Y:$Y))</f>
        <v>0</v>
      </c>
      <c r="I7" s="67">
        <f>IF($B7="","",SUMIF('17M'!$V:$V,'EFICIÊNCIA 1º ETAPA'!$B7,'17M'!$Y:$Y))</f>
        <v>270</v>
      </c>
      <c r="J7" s="67">
        <f>IF($B7="","",SUMIF('17F'!$V:$V,'EFICIÊNCIA 1º ETAPA'!$B7,'17F'!$Y:$Y))</f>
        <v>150</v>
      </c>
      <c r="K7" s="67">
        <v>0</v>
      </c>
      <c r="L7" s="67">
        <f>IF($B7="","",SUMIF('17M (FED)'!$V:$V,'EFICIÊNCIA 1º ETAPA'!$B7,'17M (FED)'!$Y:$Y))</f>
        <v>0</v>
      </c>
      <c r="M7" s="68"/>
      <c r="N7" s="69">
        <f t="shared" ref="N7:N36" si="0">IF(P7="","",P7+(ROW(P7)/100))</f>
        <v>3375.07</v>
      </c>
      <c r="O7" s="69" t="str">
        <f t="shared" ref="O7:O36" si="1">IF(P7="","",B7)</f>
        <v>LICEU JARDIM</v>
      </c>
      <c r="P7" s="70">
        <f>IF(B7="","",SUM(C7:L7))</f>
        <v>3375</v>
      </c>
      <c r="Q7" s="69">
        <f>IF(P7="","",LARGE(N:N,R7))</f>
        <v>4075.08</v>
      </c>
      <c r="R7" s="69">
        <v>1</v>
      </c>
      <c r="S7" s="68"/>
      <c r="T7" s="71">
        <f>IF(B7&lt;&gt;"",_xlfn.RANK.EQ(W7,$W$7:$W$50,0),"")</f>
        <v>1</v>
      </c>
      <c r="U7" s="72" t="str">
        <f>IF(T7="","","LUGAR")</f>
        <v>LUGAR</v>
      </c>
      <c r="V7" s="73" t="str">
        <f t="shared" ref="V7:V36" si="2">IF(P7="","",VLOOKUP(Q7,N:P,2,0))</f>
        <v>ARBOS - SCS</v>
      </c>
      <c r="W7" s="74">
        <f t="shared" ref="W7:W36" si="3">IF(P7="","",VLOOKUP(Q7,N:P,3,0))</f>
        <v>4075</v>
      </c>
    </row>
    <row r="8" spans="2:23" ht="24.75" customHeight="1" x14ac:dyDescent="0.25">
      <c r="B8" s="36" t="s">
        <v>59</v>
      </c>
      <c r="C8" s="67">
        <f>IF($B8="","",SUMIF('11M'!$V:$V,'EFICIÊNCIA 1º ETAPA'!$B8,'11M'!$Y:$Y))</f>
        <v>725</v>
      </c>
      <c r="D8" s="67">
        <f>IF(B8="","",SUMIF('11F'!$V:$V,'EFICIÊNCIA 1º ETAPA'!$B8,'11F'!$Y:$Y))</f>
        <v>270</v>
      </c>
      <c r="E8" s="67">
        <f>IF($B8="","",SUMIF('13M'!$V:$V,'EFICIÊNCIA 1º ETAPA'!$B8,'13M'!$Y:$Y))</f>
        <v>0</v>
      </c>
      <c r="F8" s="67">
        <f>IF($B8="","",SUMIF('13F'!$V:$V,'EFICIÊNCIA 1º ETAPA'!$B8,'13F'!$Y:$Y))</f>
        <v>360</v>
      </c>
      <c r="G8" s="67">
        <f>IF($B8="","",SUMIF('15M'!$V:$V,'EFICIÊNCIA 1º ETAPA'!$B8,'15M'!$Y:$Y))</f>
        <v>510</v>
      </c>
      <c r="H8" s="67">
        <f>IF($B8="","",SUMIF('15F'!$V:$V,'EFICIÊNCIA 1º ETAPA'!$B8,'15F'!$Y:$Y))</f>
        <v>350</v>
      </c>
      <c r="I8" s="67">
        <f>IF($B8="","",SUMIF('17M'!$V:$V,'EFICIÊNCIA 1º ETAPA'!$B8,'17M'!$Y:$Y))</f>
        <v>880</v>
      </c>
      <c r="J8" s="67">
        <f>IF($B8="","",SUMIF('17F'!$V:$V,'EFICIÊNCIA 1º ETAPA'!$B8,'17F'!$Y:$Y))</f>
        <v>580</v>
      </c>
      <c r="K8" s="67">
        <v>0</v>
      </c>
      <c r="L8" s="67">
        <v>400</v>
      </c>
      <c r="M8" s="68"/>
      <c r="N8" s="69">
        <f t="shared" si="0"/>
        <v>4075.08</v>
      </c>
      <c r="O8" s="69" t="str">
        <f t="shared" si="1"/>
        <v>ARBOS - SCS</v>
      </c>
      <c r="P8" s="70">
        <f t="shared" ref="P8:P36" si="4">IF(B8="","",SUM(C8:L8))</f>
        <v>4075</v>
      </c>
      <c r="Q8" s="69">
        <f t="shared" ref="Q8:Q36" si="5">IF(P8="","",LARGE(N:N,R8))</f>
        <v>3375.07</v>
      </c>
      <c r="R8" s="69">
        <v>2</v>
      </c>
      <c r="S8" s="68"/>
      <c r="T8" s="71">
        <f t="shared" ref="T8:T36" si="6">IF(B8&lt;&gt;"",_xlfn.RANK.EQ(W8,$W$7:$W$50,0),"")</f>
        <v>2</v>
      </c>
      <c r="U8" s="72" t="str">
        <f t="shared" ref="U8:U36" si="7">IF(T8="","","LUGAR")</f>
        <v>LUGAR</v>
      </c>
      <c r="V8" s="73" t="str">
        <f t="shared" si="2"/>
        <v>LICEU JARDIM</v>
      </c>
      <c r="W8" s="74">
        <f t="shared" si="3"/>
        <v>3375</v>
      </c>
    </row>
    <row r="9" spans="2:23" ht="24.75" customHeight="1" x14ac:dyDescent="0.25">
      <c r="B9" s="36" t="s">
        <v>86</v>
      </c>
      <c r="C9" s="67">
        <f>IF($B9="","",SUMIF('11M'!$V:$V,'EFICIÊNCIA 1º ETAPA'!$B9,'11M'!$Y:$Y))</f>
        <v>120</v>
      </c>
      <c r="D9" s="67">
        <f>IF(B9="","",SUMIF('11F'!$V:$V,'EFICIÊNCIA 1º ETAPA'!$B9,'11F'!$Y:$Y))</f>
        <v>0</v>
      </c>
      <c r="E9" s="67">
        <f>IF($B9="","",SUMIF('13M'!$V:$V,'EFICIÊNCIA 1º ETAPA'!$B9,'13M'!$Y:$Y))</f>
        <v>0</v>
      </c>
      <c r="F9" s="67">
        <f>IF($B9="","",SUMIF('13F'!$V:$V,'EFICIÊNCIA 1º ETAPA'!$B9,'13F'!$Y:$Y))</f>
        <v>0</v>
      </c>
      <c r="G9" s="67">
        <f>IF($B9="","",SUMIF('15M'!$V:$V,'EFICIÊNCIA 1º ETAPA'!$B9,'15M'!$Y:$Y))</f>
        <v>0</v>
      </c>
      <c r="H9" s="67">
        <f>IF($B9="","",SUMIF('15F'!$V:$V,'EFICIÊNCIA 1º ETAPA'!$B9,'15F'!$Y:$Y))</f>
        <v>0</v>
      </c>
      <c r="I9" s="67">
        <f>IF($B9="","",SUMIF('17M'!$V:$V,'EFICIÊNCIA 1º ETAPA'!$B9,'17M'!$Y:$Y))</f>
        <v>305</v>
      </c>
      <c r="J9" s="67">
        <f>IF($B9="","",SUMIF('17F'!$V:$V,'EFICIÊNCIA 1º ETAPA'!$B9,'17F'!$Y:$Y))</f>
        <v>0</v>
      </c>
      <c r="K9" s="67">
        <v>0</v>
      </c>
      <c r="L9" s="67">
        <f>IF($B9="","",SUMIF('17M (FED)'!$V:$V,'EFICIÊNCIA 1º ETAPA'!$B9,'17M (FED)'!$Y:$Y))</f>
        <v>0</v>
      </c>
      <c r="M9" s="68"/>
      <c r="N9" s="69">
        <f t="shared" si="0"/>
        <v>425.09</v>
      </c>
      <c r="O9" s="69" t="str">
        <f t="shared" si="1"/>
        <v>CARITAS - SP</v>
      </c>
      <c r="P9" s="70">
        <f t="shared" si="4"/>
        <v>425</v>
      </c>
      <c r="Q9" s="69">
        <f t="shared" si="5"/>
        <v>2510.11</v>
      </c>
      <c r="R9" s="69">
        <v>3</v>
      </c>
      <c r="S9" s="68"/>
      <c r="T9" s="71">
        <f t="shared" si="6"/>
        <v>3</v>
      </c>
      <c r="U9" s="72" t="str">
        <f t="shared" si="7"/>
        <v>LUGAR</v>
      </c>
      <c r="V9" s="73" t="str">
        <f t="shared" si="2"/>
        <v>ARBOS - S.A</v>
      </c>
      <c r="W9" s="74">
        <f t="shared" si="3"/>
        <v>2510</v>
      </c>
    </row>
    <row r="10" spans="2:23" ht="24.75" customHeight="1" x14ac:dyDescent="0.25">
      <c r="B10" s="36" t="s">
        <v>90</v>
      </c>
      <c r="C10" s="67">
        <f>IF($B10="","",SUMIF('11M'!$V:$V,'EFICIÊNCIA 1º ETAPA'!$B10,'11M'!$Y:$Y))</f>
        <v>0</v>
      </c>
      <c r="D10" s="67">
        <f>IF(B10="","",SUMIF('11F'!$V:$V,'EFICIÊNCIA 1º ETAPA'!$B10,'11F'!$Y:$Y))</f>
        <v>0</v>
      </c>
      <c r="E10" s="67">
        <f>IF($B10="","",SUMIF('13M'!$V:$V,'EFICIÊNCIA 1º ETAPA'!$B10,'13M'!$Y:$Y))</f>
        <v>0</v>
      </c>
      <c r="F10" s="67">
        <f>IF($B10="","",SUMIF('13F'!$V:$V,'EFICIÊNCIA 1º ETAPA'!$B10,'13F'!$Y:$Y))</f>
        <v>0</v>
      </c>
      <c r="G10" s="67">
        <f>IF($B10="","",SUMIF('15M'!$V:$V,'EFICIÊNCIA 1º ETAPA'!$B10,'15M'!$Y:$Y))</f>
        <v>300</v>
      </c>
      <c r="H10" s="67">
        <f>IF($B10="","",SUMIF('15F'!$V:$V,'EFICIÊNCIA 1º ETAPA'!$B10,'15F'!$Y:$Y))</f>
        <v>0</v>
      </c>
      <c r="I10" s="67">
        <f>IF($B10="","",SUMIF('17M'!$V:$V,'EFICIÊNCIA 1º ETAPA'!$B10,'17M'!$Y:$Y))</f>
        <v>0</v>
      </c>
      <c r="J10" s="67">
        <f>IF($B10="","",SUMIF('17F'!$V:$V,'EFICIÊNCIA 1º ETAPA'!$B10,'17F'!$Y:$Y))</f>
        <v>0</v>
      </c>
      <c r="K10" s="67">
        <v>0</v>
      </c>
      <c r="L10" s="67">
        <f>IF($B10="","",SUMIF('17M (FED)'!$V:$V,'EFICIÊNCIA 1º ETAPA'!$B10,'17M (FED)'!$Y:$Y))</f>
        <v>0</v>
      </c>
      <c r="M10" s="68"/>
      <c r="N10" s="69">
        <f t="shared" si="0"/>
        <v>300.10000000000002</v>
      </c>
      <c r="O10" s="69" t="str">
        <f t="shared" si="1"/>
        <v>ATENEU - SCS</v>
      </c>
      <c r="P10" s="70">
        <f t="shared" si="4"/>
        <v>300</v>
      </c>
      <c r="Q10" s="69">
        <f t="shared" si="5"/>
        <v>2435.17</v>
      </c>
      <c r="R10" s="69">
        <v>4</v>
      </c>
      <c r="S10" s="68"/>
      <c r="T10" s="71">
        <f t="shared" si="6"/>
        <v>4</v>
      </c>
      <c r="U10" s="72" t="str">
        <f t="shared" si="7"/>
        <v>LUGAR</v>
      </c>
      <c r="V10" s="73" t="str">
        <f t="shared" si="2"/>
        <v>PEN LIFE - SBC</v>
      </c>
      <c r="W10" s="74">
        <f t="shared" si="3"/>
        <v>2435</v>
      </c>
    </row>
    <row r="11" spans="2:23" ht="24.75" customHeight="1" x14ac:dyDescent="0.25">
      <c r="B11" s="36" t="s">
        <v>92</v>
      </c>
      <c r="C11" s="67">
        <f>IF($B11="","",SUMIF('11M'!$V:$V,'EFICIÊNCIA 1º ETAPA'!$B11,'11M'!$Y:$Y))</f>
        <v>440</v>
      </c>
      <c r="D11" s="67">
        <f>IF(B11="","",SUMIF('11F'!$V:$V,'EFICIÊNCIA 1º ETAPA'!$B11,'11F'!$Y:$Y))</f>
        <v>420</v>
      </c>
      <c r="E11" s="67">
        <f>IF($B11="","",SUMIF('13M'!$V:$V,'EFICIÊNCIA 1º ETAPA'!$B11,'13M'!$Y:$Y))</f>
        <v>320</v>
      </c>
      <c r="F11" s="67">
        <f>IF($B11="","",SUMIF('13F'!$V:$V,'EFICIÊNCIA 1º ETAPA'!$B11,'13F'!$Y:$Y))</f>
        <v>130</v>
      </c>
      <c r="G11" s="67">
        <f>IF($B11="","",SUMIF('15M'!$V:$V,'EFICIÊNCIA 1º ETAPA'!$B11,'15M'!$Y:$Y))</f>
        <v>510</v>
      </c>
      <c r="H11" s="67">
        <f>IF($B11="","",SUMIF('15F'!$V:$V,'EFICIÊNCIA 1º ETAPA'!$B11,'15F'!$Y:$Y))</f>
        <v>0</v>
      </c>
      <c r="I11" s="67">
        <f>IF($B11="","",SUMIF('17M'!$V:$V,'EFICIÊNCIA 1º ETAPA'!$B11,'17M'!$Y:$Y))</f>
        <v>550</v>
      </c>
      <c r="J11" s="67">
        <f>IF($B11="","",SUMIF('17F'!$V:$V,'EFICIÊNCIA 1º ETAPA'!$B11,'17F'!$Y:$Y))</f>
        <v>140</v>
      </c>
      <c r="K11" s="67">
        <v>0</v>
      </c>
      <c r="L11" s="67">
        <f>IF($B11="","",SUMIF('17M (FED)'!$V:$V,'EFICIÊNCIA 1º ETAPA'!$B11,'17M (FED)'!$Y:$Y))</f>
        <v>0</v>
      </c>
      <c r="M11" s="68"/>
      <c r="N11" s="69">
        <f t="shared" si="0"/>
        <v>2510.11</v>
      </c>
      <c r="O11" s="69" t="str">
        <f t="shared" si="1"/>
        <v>ARBOS - S.A</v>
      </c>
      <c r="P11" s="70">
        <f t="shared" si="4"/>
        <v>2510</v>
      </c>
      <c r="Q11" s="69">
        <f t="shared" si="5"/>
        <v>2340.19</v>
      </c>
      <c r="R11" s="69">
        <v>5</v>
      </c>
      <c r="S11" s="68"/>
      <c r="T11" s="71">
        <f t="shared" si="6"/>
        <v>5</v>
      </c>
      <c r="U11" s="72" t="str">
        <f t="shared" si="7"/>
        <v>LUGAR</v>
      </c>
      <c r="V11" s="73" t="str">
        <f t="shared" si="2"/>
        <v>CCDA - DIAD</v>
      </c>
      <c r="W11" s="74">
        <f t="shared" si="3"/>
        <v>2340</v>
      </c>
    </row>
    <row r="12" spans="2:23" ht="24.75" customHeight="1" x14ac:dyDescent="0.25">
      <c r="B12" s="36" t="s">
        <v>104</v>
      </c>
      <c r="C12" s="67">
        <f>IF($B12="","",SUMIF('11M'!$V:$V,'EFICIÊNCIA 1º ETAPA'!$B12,'11M'!$Y:$Y))</f>
        <v>0</v>
      </c>
      <c r="D12" s="67">
        <f>IF(B12="","",SUMIF('11F'!$V:$V,'EFICIÊNCIA 1º ETAPA'!$B12,'11F'!$Y:$Y))</f>
        <v>0</v>
      </c>
      <c r="E12" s="67">
        <f>IF($B12="","",SUMIF('13M'!$V:$V,'EFICIÊNCIA 1º ETAPA'!$B12,'13M'!$Y:$Y))</f>
        <v>0</v>
      </c>
      <c r="F12" s="67">
        <f>IF($B12="","",SUMIF('13F'!$V:$V,'EFICIÊNCIA 1º ETAPA'!$B12,'13F'!$Y:$Y))</f>
        <v>0</v>
      </c>
      <c r="G12" s="67">
        <f>IF($B12="","",SUMIF('15M'!$V:$V,'EFICIÊNCIA 1º ETAPA'!$B12,'15M'!$Y:$Y))</f>
        <v>0</v>
      </c>
      <c r="H12" s="67">
        <f>IF($B12="","",SUMIF('15F'!$V:$V,'EFICIÊNCIA 1º ETAPA'!$B12,'15F'!$Y:$Y))</f>
        <v>0</v>
      </c>
      <c r="I12" s="67">
        <f>IF($B12="","",SUMIF('17M'!$V:$V,'EFICIÊNCIA 1º ETAPA'!$B12,'17M'!$Y:$Y))</f>
        <v>140</v>
      </c>
      <c r="J12" s="67">
        <f>IF($B12="","",SUMIF('17F'!$V:$V,'EFICIÊNCIA 1º ETAPA'!$B12,'17F'!$Y:$Y))</f>
        <v>0</v>
      </c>
      <c r="K12" s="67">
        <v>0</v>
      </c>
      <c r="L12" s="67">
        <f>IF($B12="","",SUMIF('17M (FED)'!$V:$V,'EFICIÊNCIA 1º ETAPA'!$B12,'17M (FED)'!$Y:$Y))</f>
        <v>0</v>
      </c>
      <c r="M12" s="68"/>
      <c r="N12" s="69">
        <f t="shared" si="0"/>
        <v>140.12</v>
      </c>
      <c r="O12" s="69" t="str">
        <f t="shared" si="1"/>
        <v>STAGIUM - DIADEMA</v>
      </c>
      <c r="P12" s="70">
        <f t="shared" si="4"/>
        <v>140</v>
      </c>
      <c r="Q12" s="69">
        <f t="shared" si="5"/>
        <v>1670.14</v>
      </c>
      <c r="R12" s="69">
        <v>6</v>
      </c>
      <c r="S12" s="68"/>
      <c r="T12" s="71">
        <f t="shared" si="6"/>
        <v>6</v>
      </c>
      <c r="U12" s="72" t="str">
        <f t="shared" si="7"/>
        <v>LUGAR</v>
      </c>
      <c r="V12" s="73" t="str">
        <f t="shared" si="2"/>
        <v>VILLARE - SCS</v>
      </c>
      <c r="W12" s="74">
        <f t="shared" si="3"/>
        <v>1670</v>
      </c>
    </row>
    <row r="13" spans="2:23" ht="24.75" customHeight="1" x14ac:dyDescent="0.25">
      <c r="B13" s="36" t="s">
        <v>107</v>
      </c>
      <c r="C13" s="67">
        <f>IF($B13="","",SUMIF('11M'!$V:$V,'EFICIÊNCIA 1º ETAPA'!$B13,'11M'!$Y:$Y))</f>
        <v>0</v>
      </c>
      <c r="D13" s="67">
        <f>IF(B13="","",SUMIF('11F'!$V:$V,'EFICIÊNCIA 1º ETAPA'!$B13,'11F'!$Y:$Y))</f>
        <v>0</v>
      </c>
      <c r="E13" s="67">
        <f>IF($B13="","",SUMIF('13M'!$V:$V,'EFICIÊNCIA 1º ETAPA'!$B13,'13M'!$Y:$Y))</f>
        <v>0</v>
      </c>
      <c r="F13" s="67">
        <f>IF($B13="","",SUMIF('13F'!$V:$V,'EFICIÊNCIA 1º ETAPA'!$B13,'13F'!$Y:$Y))</f>
        <v>270</v>
      </c>
      <c r="G13" s="67">
        <f>IF($B13="","",SUMIF('15M'!$V:$V,'EFICIÊNCIA 1º ETAPA'!$B13,'15M'!$Y:$Y))</f>
        <v>0</v>
      </c>
      <c r="H13" s="67">
        <f>IF($B13="","",SUMIF('15F'!$V:$V,'EFICIÊNCIA 1º ETAPA'!$B13,'15F'!$Y:$Y))</f>
        <v>0</v>
      </c>
      <c r="I13" s="67">
        <f>IF($B13="","",SUMIF('17M'!$V:$V,'EFICIÊNCIA 1º ETAPA'!$B13,'17M'!$Y:$Y))</f>
        <v>0</v>
      </c>
      <c r="J13" s="67">
        <f>IF($B13="","",SUMIF('17F'!$V:$V,'EFICIÊNCIA 1º ETAPA'!$B13,'17F'!$Y:$Y))</f>
        <v>0</v>
      </c>
      <c r="K13" s="67">
        <v>0</v>
      </c>
      <c r="L13" s="67">
        <f>IF($B13="","",SUMIF('17M (FED)'!$V:$V,'EFICIÊNCIA 1º ETAPA'!$B13,'17M (FED)'!$Y:$Y))</f>
        <v>0</v>
      </c>
      <c r="M13" s="68"/>
      <c r="N13" s="69">
        <f t="shared" si="0"/>
        <v>270.13</v>
      </c>
      <c r="O13" s="69" t="str">
        <f t="shared" si="1"/>
        <v>SÃO JOSE - S.A</v>
      </c>
      <c r="P13" s="70">
        <f t="shared" si="4"/>
        <v>270</v>
      </c>
      <c r="Q13" s="69">
        <f t="shared" si="5"/>
        <v>1340.18</v>
      </c>
      <c r="R13" s="69">
        <v>7</v>
      </c>
      <c r="S13" s="68"/>
      <c r="T13" s="71">
        <f t="shared" si="6"/>
        <v>7</v>
      </c>
      <c r="U13" s="72" t="str">
        <f t="shared" si="7"/>
        <v>LUGAR</v>
      </c>
      <c r="V13" s="73" t="str">
        <f t="shared" si="2"/>
        <v>VILLA LOBOS - SBC</v>
      </c>
      <c r="W13" s="74">
        <f t="shared" si="3"/>
        <v>1340</v>
      </c>
    </row>
    <row r="14" spans="2:23" ht="24.75" customHeight="1" x14ac:dyDescent="0.25">
      <c r="B14" s="36" t="s">
        <v>109</v>
      </c>
      <c r="C14" s="67">
        <f>IF($B14="","",SUMIF('11M'!$V:$V,'EFICIÊNCIA 1º ETAPA'!$B14,'11M'!$Y:$Y))</f>
        <v>260</v>
      </c>
      <c r="D14" s="67">
        <f>IF(B14="","",SUMIF('11F'!$V:$V,'EFICIÊNCIA 1º ETAPA'!$B14,'11F'!$Y:$Y))</f>
        <v>430</v>
      </c>
      <c r="E14" s="67">
        <f>IF($B14="","",SUMIF('13M'!$V:$V,'EFICIÊNCIA 1º ETAPA'!$B14,'13M'!$Y:$Y))</f>
        <v>0</v>
      </c>
      <c r="F14" s="67">
        <f>IF($B14="","",SUMIF('13F'!$V:$V,'EFICIÊNCIA 1º ETAPA'!$B14,'13F'!$Y:$Y))</f>
        <v>490</v>
      </c>
      <c r="G14" s="67">
        <f>IF($B14="","",SUMIF('15M'!$V:$V,'EFICIÊNCIA 1º ETAPA'!$B14,'15M'!$Y:$Y))</f>
        <v>0</v>
      </c>
      <c r="H14" s="67">
        <f>IF($B14="","",SUMIF('15F'!$V:$V,'EFICIÊNCIA 1º ETAPA'!$B14,'15F'!$Y:$Y))</f>
        <v>150</v>
      </c>
      <c r="I14" s="67">
        <f>IF($B14="","",SUMIF('17M'!$V:$V,'EFICIÊNCIA 1º ETAPA'!$B14,'17M'!$Y:$Y))</f>
        <v>0</v>
      </c>
      <c r="J14" s="67">
        <f>IF($B14="","",SUMIF('17F'!$V:$V,'EFICIÊNCIA 1º ETAPA'!$B14,'17F'!$Y:$Y))</f>
        <v>340</v>
      </c>
      <c r="K14" s="67">
        <v>0</v>
      </c>
      <c r="L14" s="67">
        <f>IF($B14="","",SUMIF('17M (FED)'!$V:$V,'EFICIÊNCIA 1º ETAPA'!$B14,'17M (FED)'!$Y:$Y))</f>
        <v>0</v>
      </c>
      <c r="M14" s="68"/>
      <c r="N14" s="69">
        <f t="shared" si="0"/>
        <v>1670.14</v>
      </c>
      <c r="O14" s="69" t="str">
        <f t="shared" si="1"/>
        <v>VILLARE - SCS</v>
      </c>
      <c r="P14" s="70">
        <f t="shared" si="4"/>
        <v>1670</v>
      </c>
      <c r="Q14" s="69">
        <f t="shared" si="5"/>
        <v>1100.2</v>
      </c>
      <c r="R14" s="69">
        <v>8</v>
      </c>
      <c r="S14" s="68"/>
      <c r="T14" s="71">
        <f t="shared" si="6"/>
        <v>8</v>
      </c>
      <c r="U14" s="72" t="str">
        <f t="shared" si="7"/>
        <v>LUGAR</v>
      </c>
      <c r="V14" s="73" t="str">
        <f t="shared" si="2"/>
        <v>PETROPOLIS - SBC</v>
      </c>
      <c r="W14" s="74">
        <f t="shared" si="3"/>
        <v>1100</v>
      </c>
    </row>
    <row r="15" spans="2:23" ht="24.75" customHeight="1" x14ac:dyDescent="0.25">
      <c r="B15" s="36" t="s">
        <v>117</v>
      </c>
      <c r="C15" s="67">
        <f>IF($B15="","",SUMIF('11M'!$V:$V,'EFICIÊNCIA 1º ETAPA'!$B15,'11M'!$Y:$Y))</f>
        <v>170</v>
      </c>
      <c r="D15" s="67">
        <f>IF(B15="","",SUMIF('11F'!$V:$V,'EFICIÊNCIA 1º ETAPA'!$B15,'11F'!$Y:$Y))</f>
        <v>260</v>
      </c>
      <c r="E15" s="67">
        <f>IF($B15="","",SUMIF('13M'!$V:$V,'EFICIÊNCIA 1º ETAPA'!$B15,'13M'!$Y:$Y))</f>
        <v>0</v>
      </c>
      <c r="F15" s="67">
        <f>IF($B15="","",SUMIF('13F'!$V:$V,'EFICIÊNCIA 1º ETAPA'!$B15,'13F'!$Y:$Y))</f>
        <v>180</v>
      </c>
      <c r="G15" s="67">
        <f>IF($B15="","",SUMIF('15M'!$V:$V,'EFICIÊNCIA 1º ETAPA'!$B15,'15M'!$Y:$Y))</f>
        <v>250</v>
      </c>
      <c r="H15" s="67">
        <f>IF($B15="","",SUMIF('15F'!$V:$V,'EFICIÊNCIA 1º ETAPA'!$B15,'15F'!$Y:$Y))</f>
        <v>0</v>
      </c>
      <c r="I15" s="67">
        <f>IF($B15="","",SUMIF('17M'!$V:$V,'EFICIÊNCIA 1º ETAPA'!$B15,'17M'!$Y:$Y))</f>
        <v>0</v>
      </c>
      <c r="J15" s="67">
        <f>IF($B15="","",SUMIF('17F'!$V:$V,'EFICIÊNCIA 1º ETAPA'!$B15,'17F'!$Y:$Y))</f>
        <v>0</v>
      </c>
      <c r="K15" s="67">
        <v>0</v>
      </c>
      <c r="L15" s="67">
        <f>IF($B15="","",SUMIF('17M (FED)'!$V:$V,'EFICIÊNCIA 1º ETAPA'!$B15,'17M (FED)'!$Y:$Y))</f>
        <v>0</v>
      </c>
      <c r="M15" s="68"/>
      <c r="N15" s="69">
        <f t="shared" si="0"/>
        <v>860.15</v>
      </c>
      <c r="O15" s="69" t="str">
        <f t="shared" si="1"/>
        <v>IEBURIX SBC</v>
      </c>
      <c r="P15" s="70">
        <f t="shared" si="4"/>
        <v>860</v>
      </c>
      <c r="Q15" s="69">
        <f t="shared" si="5"/>
        <v>860.15</v>
      </c>
      <c r="R15" s="69">
        <v>9</v>
      </c>
      <c r="S15" s="68"/>
      <c r="T15" s="71">
        <f t="shared" si="6"/>
        <v>9</v>
      </c>
      <c r="U15" s="72" t="str">
        <f t="shared" si="7"/>
        <v>LUGAR</v>
      </c>
      <c r="V15" s="73" t="str">
        <f t="shared" si="2"/>
        <v>IEBURIX SBC</v>
      </c>
      <c r="W15" s="74">
        <f t="shared" si="3"/>
        <v>860</v>
      </c>
    </row>
    <row r="16" spans="2:23" ht="24.75" customHeight="1" x14ac:dyDescent="0.25">
      <c r="B16" s="36" t="s">
        <v>123</v>
      </c>
      <c r="C16" s="67">
        <f>IF($B16="","",SUMIF('11M'!$V:$V,'EFICIÊNCIA 1º ETAPA'!$B16,'11M'!$Y:$Y))</f>
        <v>0</v>
      </c>
      <c r="D16" s="67">
        <f>IF(B16="","",SUMIF('11F'!$V:$V,'EFICIÊNCIA 1º ETAPA'!$B16,'11F'!$Y:$Y))</f>
        <v>280</v>
      </c>
      <c r="E16" s="67">
        <f>IF($B16="","",SUMIF('13M'!$V:$V,'EFICIÊNCIA 1º ETAPA'!$B16,'13M'!$Y:$Y))</f>
        <v>170</v>
      </c>
      <c r="F16" s="67">
        <f>IF($B16="","",SUMIF('13F'!$V:$V,'EFICIÊNCIA 1º ETAPA'!$B16,'13F'!$Y:$Y))</f>
        <v>240</v>
      </c>
      <c r="G16" s="67">
        <f>IF($B16="","",SUMIF('15M'!$V:$V,'EFICIÊNCIA 1º ETAPA'!$B16,'15M'!$Y:$Y))</f>
        <v>0</v>
      </c>
      <c r="H16" s="67">
        <f>IF($B16="","",SUMIF('15F'!$V:$V,'EFICIÊNCIA 1º ETAPA'!$B16,'15F'!$Y:$Y))</f>
        <v>0</v>
      </c>
      <c r="I16" s="67">
        <f>IF($B16="","",SUMIF('17M'!$V:$V,'EFICIÊNCIA 1º ETAPA'!$B16,'17M'!$Y:$Y))</f>
        <v>0</v>
      </c>
      <c r="J16" s="67">
        <f>IF($B16="","",SUMIF('17F'!$V:$V,'EFICIÊNCIA 1º ETAPA'!$B16,'17F'!$Y:$Y))</f>
        <v>0</v>
      </c>
      <c r="K16" s="67">
        <v>0</v>
      </c>
      <c r="L16" s="67">
        <f>IF($B16="","",SUMIF('17M (FED)'!$V:$V,'EFICIÊNCIA 1º ETAPA'!$B16,'17M (FED)'!$Y:$Y))</f>
        <v>0</v>
      </c>
      <c r="M16" s="68"/>
      <c r="N16" s="69">
        <f t="shared" si="0"/>
        <v>690.16</v>
      </c>
      <c r="O16" s="69" t="str">
        <f t="shared" si="1"/>
        <v>ARBOS - SBC</v>
      </c>
      <c r="P16" s="70">
        <f t="shared" si="4"/>
        <v>690</v>
      </c>
      <c r="Q16" s="69">
        <f t="shared" si="5"/>
        <v>690.16</v>
      </c>
      <c r="R16" s="69">
        <v>10</v>
      </c>
      <c r="S16" s="68"/>
      <c r="T16" s="71">
        <f t="shared" si="6"/>
        <v>10</v>
      </c>
      <c r="U16" s="72" t="str">
        <f t="shared" si="7"/>
        <v>LUGAR</v>
      </c>
      <c r="V16" s="73" t="str">
        <f t="shared" si="2"/>
        <v>ARBOS - SBC</v>
      </c>
      <c r="W16" s="74">
        <f t="shared" si="3"/>
        <v>690</v>
      </c>
    </row>
    <row r="17" spans="2:23" ht="24.75" customHeight="1" x14ac:dyDescent="0.25">
      <c r="B17" s="36" t="s">
        <v>126</v>
      </c>
      <c r="C17" s="67">
        <f>IF($B17="","",SUMIF('11M'!$V:$V,'EFICIÊNCIA 1º ETAPA'!$B17,'11M'!$Y:$Y))</f>
        <v>0</v>
      </c>
      <c r="D17" s="67">
        <f>IF(B17="","",SUMIF('11F'!$V:$V,'EFICIÊNCIA 1º ETAPA'!$B17,'11F'!$Y:$Y))</f>
        <v>105</v>
      </c>
      <c r="E17" s="67">
        <f>IF($B17="","",SUMIF('13M'!$V:$V,'EFICIÊNCIA 1º ETAPA'!$B17,'13M'!$Y:$Y))</f>
        <v>0</v>
      </c>
      <c r="F17" s="67">
        <f>IF($B17="","",SUMIF('13F'!$V:$V,'EFICIÊNCIA 1º ETAPA'!$B17,'13F'!$Y:$Y))</f>
        <v>540</v>
      </c>
      <c r="G17" s="67">
        <f>IF($B17="","",SUMIF('15M'!$V:$V,'EFICIÊNCIA 1º ETAPA'!$B17,'15M'!$Y:$Y))</f>
        <v>570</v>
      </c>
      <c r="H17" s="67">
        <f>IF($B17="","",SUMIF('15F'!$V:$V,'EFICIÊNCIA 1º ETAPA'!$B17,'15F'!$Y:$Y))</f>
        <v>340</v>
      </c>
      <c r="I17" s="67">
        <f>IF($B17="","",SUMIF('17M'!$V:$V,'EFICIÊNCIA 1º ETAPA'!$B17,'17M'!$Y:$Y))</f>
        <v>580</v>
      </c>
      <c r="J17" s="67">
        <f>IF($B17="","",SUMIF('17F'!$V:$V,'EFICIÊNCIA 1º ETAPA'!$B17,'17F'!$Y:$Y))</f>
        <v>300</v>
      </c>
      <c r="K17" s="67">
        <v>0</v>
      </c>
      <c r="L17" s="67">
        <f>IF($B17="","",SUMIF('17M (FED)'!$V:$V,'EFICIÊNCIA 1º ETAPA'!$B17,'17M (FED)'!$Y:$Y))</f>
        <v>0</v>
      </c>
      <c r="M17" s="68"/>
      <c r="N17" s="69">
        <f t="shared" si="0"/>
        <v>2435.17</v>
      </c>
      <c r="O17" s="69" t="str">
        <f t="shared" si="1"/>
        <v>PEN LIFE - SBC</v>
      </c>
      <c r="P17" s="70">
        <f t="shared" si="4"/>
        <v>2435</v>
      </c>
      <c r="Q17" s="69">
        <f t="shared" si="5"/>
        <v>425.09</v>
      </c>
      <c r="R17" s="69">
        <v>11</v>
      </c>
      <c r="S17" s="68"/>
      <c r="T17" s="71">
        <f t="shared" si="6"/>
        <v>11</v>
      </c>
      <c r="U17" s="72" t="str">
        <f t="shared" si="7"/>
        <v>LUGAR</v>
      </c>
      <c r="V17" s="73" t="str">
        <f t="shared" si="2"/>
        <v>CARITAS - SP</v>
      </c>
      <c r="W17" s="74">
        <f t="shared" si="3"/>
        <v>425</v>
      </c>
    </row>
    <row r="18" spans="2:23" ht="24.75" customHeight="1" x14ac:dyDescent="0.25">
      <c r="B18" s="36" t="s">
        <v>127</v>
      </c>
      <c r="C18" s="67">
        <f>IF($B18="","",SUMIF('11M'!$V:$V,'EFICIÊNCIA 1º ETAPA'!$B18,'11M'!$Y:$Y))</f>
        <v>270</v>
      </c>
      <c r="D18" s="67">
        <f>IF(B18="","",SUMIF('11F'!$V:$V,'EFICIÊNCIA 1º ETAPA'!$B18,'11F'!$Y:$Y))</f>
        <v>180</v>
      </c>
      <c r="E18" s="67">
        <f>IF($B18="","",SUMIF('13M'!$V:$V,'EFICIÊNCIA 1º ETAPA'!$B18,'13M'!$Y:$Y))</f>
        <v>280</v>
      </c>
      <c r="F18" s="67">
        <f>IF($B18="","",SUMIF('13F'!$V:$V,'EFICIÊNCIA 1º ETAPA'!$B18,'13F'!$Y:$Y))</f>
        <v>280</v>
      </c>
      <c r="G18" s="67">
        <f>IF($B18="","",SUMIF('15M'!$V:$V,'EFICIÊNCIA 1º ETAPA'!$B18,'15M'!$Y:$Y))</f>
        <v>180</v>
      </c>
      <c r="H18" s="67">
        <f>IF($B18="","",SUMIF('15F'!$V:$V,'EFICIÊNCIA 1º ETAPA'!$B18,'15F'!$Y:$Y))</f>
        <v>0</v>
      </c>
      <c r="I18" s="67">
        <f>IF($B18="","",SUMIF('17M'!$V:$V,'EFICIÊNCIA 1º ETAPA'!$B18,'17M'!$Y:$Y))</f>
        <v>150</v>
      </c>
      <c r="J18" s="67">
        <f>IF($B18="","",SUMIF('17F'!$V:$V,'EFICIÊNCIA 1º ETAPA'!$B18,'17F'!$Y:$Y))</f>
        <v>0</v>
      </c>
      <c r="K18" s="67">
        <v>0</v>
      </c>
      <c r="L18" s="67">
        <f>IF($B18="","",SUMIF('17M (FED)'!$V:$V,'EFICIÊNCIA 1º ETAPA'!$B18,'17M (FED)'!$Y:$Y))</f>
        <v>0</v>
      </c>
      <c r="M18" s="68"/>
      <c r="N18" s="69">
        <f t="shared" si="0"/>
        <v>1340.18</v>
      </c>
      <c r="O18" s="69" t="str">
        <f t="shared" si="1"/>
        <v>VILLA LOBOS - SBC</v>
      </c>
      <c r="P18" s="70">
        <f t="shared" si="4"/>
        <v>1340</v>
      </c>
      <c r="Q18" s="69">
        <f t="shared" si="5"/>
        <v>300.10000000000002</v>
      </c>
      <c r="R18" s="69">
        <v>12</v>
      </c>
      <c r="S18" s="68"/>
      <c r="T18" s="71">
        <f t="shared" si="6"/>
        <v>12</v>
      </c>
      <c r="U18" s="72" t="str">
        <f t="shared" si="7"/>
        <v>LUGAR</v>
      </c>
      <c r="V18" s="73" t="str">
        <f t="shared" si="2"/>
        <v>ATENEU - SCS</v>
      </c>
      <c r="W18" s="74">
        <f t="shared" si="3"/>
        <v>300</v>
      </c>
    </row>
    <row r="19" spans="2:23" ht="24.75" customHeight="1" x14ac:dyDescent="0.25">
      <c r="B19" s="36" t="s">
        <v>128</v>
      </c>
      <c r="C19" s="67">
        <f>IF($B19="","",SUMIF('11M'!$V:$V,'EFICIÊNCIA 1º ETAPA'!$B19,'11M'!$Y:$Y))</f>
        <v>550</v>
      </c>
      <c r="D19" s="67">
        <f>IF(B19="","",SUMIF('11F'!$V:$V,'EFICIÊNCIA 1º ETAPA'!$B19,'11F'!$Y:$Y))</f>
        <v>605</v>
      </c>
      <c r="E19" s="67">
        <f>IF($B19="","",SUMIF('13M'!$V:$V,'EFICIÊNCIA 1º ETAPA'!$B19,'13M'!$Y:$Y))</f>
        <v>135</v>
      </c>
      <c r="F19" s="67">
        <f>IF($B19="","",SUMIF('13F'!$V:$V,'EFICIÊNCIA 1º ETAPA'!$B19,'13F'!$Y:$Y))</f>
        <v>225</v>
      </c>
      <c r="G19" s="67">
        <f>IF($B19="","",SUMIF('15M'!$V:$V,'EFICIÊNCIA 1º ETAPA'!$B19,'15M'!$Y:$Y))</f>
        <v>515</v>
      </c>
      <c r="H19" s="67">
        <f>IF($B19="","",SUMIF('15F'!$V:$V,'EFICIÊNCIA 1º ETAPA'!$B19,'15F'!$Y:$Y))</f>
        <v>140</v>
      </c>
      <c r="I19" s="67">
        <f>IF($B19="","",SUMIF('17M'!$V:$V,'EFICIÊNCIA 1º ETAPA'!$B19,'17M'!$Y:$Y))</f>
        <v>0</v>
      </c>
      <c r="J19" s="67">
        <f>IF($B19="","",SUMIF('17F'!$V:$V,'EFICIÊNCIA 1º ETAPA'!$B19,'17F'!$Y:$Y))</f>
        <v>170</v>
      </c>
      <c r="K19" s="67">
        <v>0</v>
      </c>
      <c r="L19" s="67">
        <f>IF($B19="","",SUMIF('17M (FED)'!$V:$V,'EFICIÊNCIA 1º ETAPA'!$B19,'17M (FED)'!$Y:$Y))</f>
        <v>0</v>
      </c>
      <c r="M19" s="68"/>
      <c r="N19" s="69">
        <f t="shared" si="0"/>
        <v>2340.19</v>
      </c>
      <c r="O19" s="69" t="str">
        <f t="shared" si="1"/>
        <v>CCDA - DIAD</v>
      </c>
      <c r="P19" s="70">
        <f t="shared" si="4"/>
        <v>2340</v>
      </c>
      <c r="Q19" s="69">
        <f t="shared" si="5"/>
        <v>270.13</v>
      </c>
      <c r="R19" s="69">
        <v>13</v>
      </c>
      <c r="S19" s="68"/>
      <c r="T19" s="71">
        <f t="shared" si="6"/>
        <v>13</v>
      </c>
      <c r="U19" s="72" t="str">
        <f t="shared" si="7"/>
        <v>LUGAR</v>
      </c>
      <c r="V19" s="73" t="str">
        <f t="shared" si="2"/>
        <v>SÃO JOSE - S.A</v>
      </c>
      <c r="W19" s="74">
        <f t="shared" si="3"/>
        <v>270</v>
      </c>
    </row>
    <row r="20" spans="2:23" ht="24.75" customHeight="1" x14ac:dyDescent="0.25">
      <c r="B20" s="36" t="s">
        <v>165</v>
      </c>
      <c r="C20" s="67">
        <f>IF($B20="","",SUMIF('11M'!$V:$V,'EFICIÊNCIA 1º ETAPA'!$B20,'11M'!$Y:$Y))</f>
        <v>0</v>
      </c>
      <c r="D20" s="67">
        <f>IF(B20="","",SUMIF('11F'!$V:$V,'EFICIÊNCIA 1º ETAPA'!$B20,'11F'!$Y:$Y))</f>
        <v>0</v>
      </c>
      <c r="E20" s="67">
        <f>IF($B20="","",SUMIF('13M'!$V:$V,'EFICIÊNCIA 1º ETAPA'!$B20,'13M'!$Y:$Y))</f>
        <v>300</v>
      </c>
      <c r="F20" s="67">
        <f>IF($B20="","",SUMIF('13F'!$V:$V,'EFICIÊNCIA 1º ETAPA'!$B20,'13F'!$Y:$Y))</f>
        <v>0</v>
      </c>
      <c r="G20" s="67">
        <f>IF($B20="","",SUMIF('15M'!$V:$V,'EFICIÊNCIA 1º ETAPA'!$B20,'15M'!$Y:$Y))</f>
        <v>400</v>
      </c>
      <c r="H20" s="67">
        <f>IF($B20="","",SUMIF('15F'!$V:$V,'EFICIÊNCIA 1º ETAPA'!$B20,'15F'!$Y:$Y))</f>
        <v>400</v>
      </c>
      <c r="I20" s="67">
        <f>IF($B20="","",SUMIF('17M'!$V:$V,'EFICIÊNCIA 1º ETAPA'!$B20,'17M'!$Y:$Y))</f>
        <v>0</v>
      </c>
      <c r="J20" s="67">
        <f>IF($B20="","",SUMIF('17F'!$V:$V,'EFICIÊNCIA 1º ETAPA'!$B20,'17F'!$Y:$Y))</f>
        <v>0</v>
      </c>
      <c r="K20" s="67">
        <v>0</v>
      </c>
      <c r="L20" s="67">
        <f>IF($B20="","",SUMIF('17M (FED)'!$V:$V,'EFICIÊNCIA 1º ETAPA'!$B20,'17M (FED)'!$Y:$Y))</f>
        <v>0</v>
      </c>
      <c r="M20" s="68"/>
      <c r="N20" s="69">
        <f t="shared" si="0"/>
        <v>1100.2</v>
      </c>
      <c r="O20" s="69" t="str">
        <f t="shared" si="1"/>
        <v>PETROPOLIS - SBC</v>
      </c>
      <c r="P20" s="70">
        <f t="shared" si="4"/>
        <v>1100</v>
      </c>
      <c r="Q20" s="69">
        <f t="shared" si="5"/>
        <v>170.21</v>
      </c>
      <c r="R20" s="69">
        <v>14</v>
      </c>
      <c r="S20" s="68"/>
      <c r="T20" s="71">
        <f t="shared" si="6"/>
        <v>14</v>
      </c>
      <c r="U20" s="72" t="str">
        <f t="shared" si="7"/>
        <v>LUGAR</v>
      </c>
      <c r="V20" s="73" t="str">
        <f t="shared" si="2"/>
        <v>IL SOLE - S.A</v>
      </c>
      <c r="W20" s="74">
        <f t="shared" si="3"/>
        <v>170</v>
      </c>
    </row>
    <row r="21" spans="2:23" ht="24.75" customHeight="1" x14ac:dyDescent="0.25">
      <c r="B21" s="36" t="s">
        <v>171</v>
      </c>
      <c r="C21" s="67">
        <f>IF($B21="","",SUMIF('11M'!$V:$V,'EFICIÊNCIA 1º ETAPA'!$B21,'11M'!$Y:$Y))</f>
        <v>0</v>
      </c>
      <c r="D21" s="67">
        <f>IF(B21="","",SUMIF('11F'!$V:$V,'EFICIÊNCIA 1º ETAPA'!$B21,'11F'!$Y:$Y))</f>
        <v>0</v>
      </c>
      <c r="E21" s="67">
        <f>IF($B21="","",SUMIF('13M'!$V:$V,'EFICIÊNCIA 1º ETAPA'!$B21,'13M'!$Y:$Y))</f>
        <v>0</v>
      </c>
      <c r="F21" s="67">
        <f>IF($B21="","",SUMIF('13F'!$V:$V,'EFICIÊNCIA 1º ETAPA'!$B21,'13F'!$Y:$Y))</f>
        <v>170</v>
      </c>
      <c r="G21" s="67">
        <f>IF($B21="","",SUMIF('15M'!$V:$V,'EFICIÊNCIA 1º ETAPA'!$B21,'15M'!$Y:$Y))</f>
        <v>0</v>
      </c>
      <c r="H21" s="67">
        <f>IF($B21="","",SUMIF('15F'!$V:$V,'EFICIÊNCIA 1º ETAPA'!$B21,'15F'!$Y:$Y))</f>
        <v>0</v>
      </c>
      <c r="I21" s="67">
        <f>IF($B21="","",SUMIF('17M'!$V:$V,'EFICIÊNCIA 1º ETAPA'!$B21,'17M'!$Y:$Y))</f>
        <v>0</v>
      </c>
      <c r="J21" s="67">
        <f>IF($B21="","",SUMIF('17F'!$V:$V,'EFICIÊNCIA 1º ETAPA'!$B21,'17F'!$Y:$Y))</f>
        <v>0</v>
      </c>
      <c r="K21" s="67">
        <v>0</v>
      </c>
      <c r="L21" s="67">
        <f>IF($B21="","",SUMIF('17M (FED)'!$V:$V,'EFICIÊNCIA 1º ETAPA'!$B21,'17M (FED)'!$Y:$Y))</f>
        <v>0</v>
      </c>
      <c r="M21" s="68"/>
      <c r="N21" s="69">
        <f t="shared" si="0"/>
        <v>170.21</v>
      </c>
      <c r="O21" s="69" t="str">
        <f t="shared" si="1"/>
        <v>IL SOLE - S.A</v>
      </c>
      <c r="P21" s="70">
        <f t="shared" si="4"/>
        <v>170</v>
      </c>
      <c r="Q21" s="69">
        <f t="shared" si="5"/>
        <v>140.12</v>
      </c>
      <c r="R21" s="69">
        <v>15</v>
      </c>
      <c r="S21" s="68"/>
      <c r="T21" s="71">
        <f t="shared" si="6"/>
        <v>15</v>
      </c>
      <c r="U21" s="72" t="str">
        <f t="shared" si="7"/>
        <v>LUGAR</v>
      </c>
      <c r="V21" s="73" t="str">
        <f t="shared" si="2"/>
        <v>STAGIUM - DIADEMA</v>
      </c>
      <c r="W21" s="74">
        <f t="shared" si="3"/>
        <v>140</v>
      </c>
    </row>
    <row r="22" spans="2:23" ht="24.75" customHeight="1" x14ac:dyDescent="0.25">
      <c r="B22" s="36" t="s">
        <v>172</v>
      </c>
      <c r="C22" s="67">
        <f>IF($B22="","",SUMIF('11M'!$V:$V,'EFICIÊNCIA 1º ETAPA'!$B22,'11M'!$Y:$Y))</f>
        <v>0</v>
      </c>
      <c r="D22" s="67">
        <f>IF(B22="","",SUMIF('11F'!$V:$V,'EFICIÊNCIA 1º ETAPA'!$B22,'11F'!$Y:$Y))</f>
        <v>0</v>
      </c>
      <c r="E22" s="67">
        <f>IF($B22="","",SUMIF('13M'!$V:$V,'EFICIÊNCIA 1º ETAPA'!$B22,'13M'!$Y:$Y))</f>
        <v>0</v>
      </c>
      <c r="F22" s="67">
        <f>IF($B22="","",SUMIF('13F'!$V:$V,'EFICIÊNCIA 1º ETAPA'!$B22,'13F'!$Y:$Y))</f>
        <v>0</v>
      </c>
      <c r="G22" s="67">
        <f>IF($B22="","",SUMIF('15M'!$V:$V,'EFICIÊNCIA 1º ETAPA'!$B22,'15M'!$Y:$Y))</f>
        <v>0</v>
      </c>
      <c r="H22" s="67">
        <f>IF($B22="","",SUMIF('15F'!$V:$V,'EFICIÊNCIA 1º ETAPA'!$B22,'15F'!$Y:$Y))</f>
        <v>0</v>
      </c>
      <c r="I22" s="67">
        <f>IF($B22="","",SUMIF('17M'!$V:$V,'EFICIÊNCIA 1º ETAPA'!$B22,'17M'!$Y:$Y))</f>
        <v>0</v>
      </c>
      <c r="J22" s="67">
        <f>IF($B22="","",SUMIF('17F'!$V:$V,'EFICIÊNCIA 1º ETAPA'!$B22,'17F'!$Y:$Y))</f>
        <v>0</v>
      </c>
      <c r="K22" s="67">
        <v>0</v>
      </c>
      <c r="L22" s="67">
        <f>IF($B22="","",SUMIF('17M (FED)'!$V:$V,'EFICIÊNCIA 1º ETAPA'!$B22,'17M (FED)'!$Y:$Y))</f>
        <v>0</v>
      </c>
      <c r="M22" s="68"/>
      <c r="N22" s="69">
        <f t="shared" si="0"/>
        <v>0.22</v>
      </c>
      <c r="O22" s="69" t="str">
        <f t="shared" si="1"/>
        <v>SANTER - S.A</v>
      </c>
      <c r="P22" s="70">
        <f t="shared" si="4"/>
        <v>0</v>
      </c>
      <c r="Q22" s="69">
        <f t="shared" si="5"/>
        <v>0.26</v>
      </c>
      <c r="R22" s="69">
        <v>16</v>
      </c>
      <c r="S22" s="68"/>
      <c r="T22" s="71">
        <f t="shared" si="6"/>
        <v>16</v>
      </c>
      <c r="U22" s="72" t="str">
        <f t="shared" si="7"/>
        <v>LUGAR</v>
      </c>
      <c r="V22" s="73" t="str">
        <f t="shared" si="2"/>
        <v>ESCOLA 20</v>
      </c>
      <c r="W22" s="74">
        <f t="shared" si="3"/>
        <v>0</v>
      </c>
    </row>
    <row r="23" spans="2:23" ht="24.75" customHeight="1" x14ac:dyDescent="0.25">
      <c r="B23" s="36" t="s">
        <v>21</v>
      </c>
      <c r="C23" s="67">
        <f>IF($B23="","",SUMIF('11M'!$V:$V,'EFICIÊNCIA 1º ETAPA'!$B23,'11M'!$Y:$Y))</f>
        <v>0</v>
      </c>
      <c r="D23" s="67">
        <f>IF(B23="","",SUMIF('11F'!$V:$V,'EFICIÊNCIA 1º ETAPA'!$B23,'11F'!$Y:$Y))</f>
        <v>0</v>
      </c>
      <c r="E23" s="67">
        <f>IF($B23="","",SUMIF('13M'!$V:$V,'EFICIÊNCIA 1º ETAPA'!$B23,'13M'!$Y:$Y))</f>
        <v>0</v>
      </c>
      <c r="F23" s="67">
        <f>IF($B23="","",SUMIF('13F'!$V:$V,'EFICIÊNCIA 1º ETAPA'!$B23,'13F'!$Y:$Y))</f>
        <v>0</v>
      </c>
      <c r="G23" s="67">
        <f>IF($B23="","",SUMIF('15M'!$V:$V,'EFICIÊNCIA 1º ETAPA'!$B23,'15M'!$Y:$Y))</f>
        <v>0</v>
      </c>
      <c r="H23" s="67">
        <f>IF($B23="","",SUMIF('15F'!$V:$V,'EFICIÊNCIA 1º ETAPA'!$B23,'15F'!$Y:$Y))</f>
        <v>0</v>
      </c>
      <c r="I23" s="67">
        <f>IF($B23="","",SUMIF('17M'!$V:$V,'EFICIÊNCIA 1º ETAPA'!$B23,'17M'!$Y:$Y))</f>
        <v>0</v>
      </c>
      <c r="J23" s="67">
        <f>IF($B23="","",SUMIF('17F'!$V:$V,'EFICIÊNCIA 1º ETAPA'!$B23,'17F'!$Y:$Y))</f>
        <v>0</v>
      </c>
      <c r="K23" s="67">
        <v>0</v>
      </c>
      <c r="L23" s="67">
        <f>IF($B23="","",SUMIF('17M (FED)'!$V:$V,'EFICIÊNCIA 1º ETAPA'!$B23,'17M (FED)'!$Y:$Y))</f>
        <v>0</v>
      </c>
      <c r="M23" s="68"/>
      <c r="N23" s="69">
        <f t="shared" si="0"/>
        <v>0.23</v>
      </c>
      <c r="O23" s="69" t="str">
        <f t="shared" si="1"/>
        <v>ESCOLA 17</v>
      </c>
      <c r="P23" s="70">
        <f t="shared" si="4"/>
        <v>0</v>
      </c>
      <c r="Q23" s="69">
        <f t="shared" si="5"/>
        <v>0.25</v>
      </c>
      <c r="R23" s="69">
        <v>17</v>
      </c>
      <c r="S23" s="68"/>
      <c r="T23" s="71">
        <f t="shared" si="6"/>
        <v>16</v>
      </c>
      <c r="U23" s="72" t="str">
        <f t="shared" si="7"/>
        <v>LUGAR</v>
      </c>
      <c r="V23" s="73" t="str">
        <f t="shared" si="2"/>
        <v>ESCOLA 19</v>
      </c>
      <c r="W23" s="74">
        <f t="shared" si="3"/>
        <v>0</v>
      </c>
    </row>
    <row r="24" spans="2:23" ht="24.75" customHeight="1" x14ac:dyDescent="0.25">
      <c r="B24" s="36" t="s">
        <v>20</v>
      </c>
      <c r="C24" s="67">
        <f>IF($B24="","",SUMIF('11M'!$V:$V,'EFICIÊNCIA 1º ETAPA'!$B24,'11M'!$Y:$Y))</f>
        <v>0</v>
      </c>
      <c r="D24" s="67">
        <f>IF(B24="","",SUMIF('11F'!$V:$V,'EFICIÊNCIA 1º ETAPA'!$B24,'11F'!$Y:$Y))</f>
        <v>0</v>
      </c>
      <c r="E24" s="67">
        <f>IF($B24="","",SUMIF('13M'!$V:$V,'EFICIÊNCIA 1º ETAPA'!$B24,'13M'!$Y:$Y))</f>
        <v>0</v>
      </c>
      <c r="F24" s="67">
        <f>IF($B24="","",SUMIF('13F'!$V:$V,'EFICIÊNCIA 1º ETAPA'!$B24,'13F'!$Y:$Y))</f>
        <v>0</v>
      </c>
      <c r="G24" s="67">
        <f>IF($B24="","",SUMIF('15M'!$V:$V,'EFICIÊNCIA 1º ETAPA'!$B24,'15M'!$Y:$Y))</f>
        <v>0</v>
      </c>
      <c r="H24" s="67">
        <f>IF($B24="","",SUMIF('15F'!$V:$V,'EFICIÊNCIA 1º ETAPA'!$B24,'15F'!$Y:$Y))</f>
        <v>0</v>
      </c>
      <c r="I24" s="67">
        <f>IF($B24="","",SUMIF('17M'!$V:$V,'EFICIÊNCIA 1º ETAPA'!$B24,'17M'!$Y:$Y))</f>
        <v>0</v>
      </c>
      <c r="J24" s="67">
        <f>IF($B24="","",SUMIF('17F'!$V:$V,'EFICIÊNCIA 1º ETAPA'!$B24,'17F'!$Y:$Y))</f>
        <v>0</v>
      </c>
      <c r="K24" s="67">
        <v>0</v>
      </c>
      <c r="L24" s="67">
        <f>IF($B24="","",SUMIF('17M (FED)'!$V:$V,'EFICIÊNCIA 1º ETAPA'!$B24,'17M (FED)'!$Y:$Y))</f>
        <v>0</v>
      </c>
      <c r="M24" s="68"/>
      <c r="N24" s="69">
        <f t="shared" si="0"/>
        <v>0.24</v>
      </c>
      <c r="O24" s="69" t="str">
        <f t="shared" si="1"/>
        <v>ESCOLA 18</v>
      </c>
      <c r="P24" s="70">
        <f t="shared" si="4"/>
        <v>0</v>
      </c>
      <c r="Q24" s="69">
        <f t="shared" si="5"/>
        <v>0.24</v>
      </c>
      <c r="R24" s="69">
        <v>18</v>
      </c>
      <c r="S24" s="68"/>
      <c r="T24" s="71">
        <f t="shared" si="6"/>
        <v>16</v>
      </c>
      <c r="U24" s="72" t="str">
        <f t="shared" si="7"/>
        <v>LUGAR</v>
      </c>
      <c r="V24" s="73" t="str">
        <f t="shared" si="2"/>
        <v>ESCOLA 18</v>
      </c>
      <c r="W24" s="74">
        <f t="shared" si="3"/>
        <v>0</v>
      </c>
    </row>
    <row r="25" spans="2:23" ht="24.75" customHeight="1" x14ac:dyDescent="0.25">
      <c r="B25" s="36" t="s">
        <v>19</v>
      </c>
      <c r="C25" s="67">
        <f>IF($B25="","",SUMIF('11M'!$V:$V,'EFICIÊNCIA 1º ETAPA'!$B25,'11M'!$Y:$Y))</f>
        <v>0</v>
      </c>
      <c r="D25" s="67">
        <f>IF(B25="","",SUMIF('11F'!$V:$V,'EFICIÊNCIA 1º ETAPA'!$B25,'11F'!$Y:$Y))</f>
        <v>0</v>
      </c>
      <c r="E25" s="67">
        <f>IF($B25="","",SUMIF('13M'!$V:$V,'EFICIÊNCIA 1º ETAPA'!$B25,'13M'!$Y:$Y))</f>
        <v>0</v>
      </c>
      <c r="F25" s="67">
        <f>IF($B25="","",SUMIF('13F'!$V:$V,'EFICIÊNCIA 1º ETAPA'!$B25,'13F'!$Y:$Y))</f>
        <v>0</v>
      </c>
      <c r="G25" s="67">
        <f>IF($B25="","",SUMIF('15M'!$V:$V,'EFICIÊNCIA 1º ETAPA'!$B25,'15M'!$Y:$Y))</f>
        <v>0</v>
      </c>
      <c r="H25" s="67">
        <f>IF($B25="","",SUMIF('15F'!$V:$V,'EFICIÊNCIA 1º ETAPA'!$B25,'15F'!$Y:$Y))</f>
        <v>0</v>
      </c>
      <c r="I25" s="67">
        <f>IF($B25="","",SUMIF('17M'!$V:$V,'EFICIÊNCIA 1º ETAPA'!$B25,'17M'!$Y:$Y))</f>
        <v>0</v>
      </c>
      <c r="J25" s="67">
        <f>IF($B25="","",SUMIF('17F'!$V:$V,'EFICIÊNCIA 1º ETAPA'!$B25,'17F'!$Y:$Y))</f>
        <v>0</v>
      </c>
      <c r="K25" s="67">
        <v>0</v>
      </c>
      <c r="L25" s="67">
        <f>IF($B25="","",SUMIF('17M (FED)'!$V:$V,'EFICIÊNCIA 1º ETAPA'!$B25,'17M (FED)'!$Y:$Y))</f>
        <v>0</v>
      </c>
      <c r="M25" s="68"/>
      <c r="N25" s="69">
        <f t="shared" si="0"/>
        <v>0.25</v>
      </c>
      <c r="O25" s="69" t="str">
        <f t="shared" si="1"/>
        <v>ESCOLA 19</v>
      </c>
      <c r="P25" s="70">
        <f t="shared" si="4"/>
        <v>0</v>
      </c>
      <c r="Q25" s="69">
        <f t="shared" si="5"/>
        <v>0.23</v>
      </c>
      <c r="R25" s="69">
        <v>19</v>
      </c>
      <c r="S25" s="68"/>
      <c r="T25" s="71">
        <f t="shared" si="6"/>
        <v>16</v>
      </c>
      <c r="U25" s="72" t="str">
        <f t="shared" si="7"/>
        <v>LUGAR</v>
      </c>
      <c r="V25" s="73" t="str">
        <f t="shared" si="2"/>
        <v>ESCOLA 17</v>
      </c>
      <c r="W25" s="74">
        <f t="shared" si="3"/>
        <v>0</v>
      </c>
    </row>
    <row r="26" spans="2:23" ht="24.75" customHeight="1" x14ac:dyDescent="0.25">
      <c r="B26" s="36" t="s">
        <v>18</v>
      </c>
      <c r="C26" s="67">
        <f>IF($B26="","",SUMIF('11M'!$V:$V,'EFICIÊNCIA 1º ETAPA'!$B26,'11M'!$Y:$Y))</f>
        <v>0</v>
      </c>
      <c r="D26" s="67">
        <f>IF(B26="","",SUMIF('11F'!$V:$V,'EFICIÊNCIA 1º ETAPA'!$B26,'11F'!$Y:$Y))</f>
        <v>0</v>
      </c>
      <c r="E26" s="67">
        <f>IF($B26="","",SUMIF('13M'!$V:$V,'EFICIÊNCIA 1º ETAPA'!$B26,'13M'!$Y:$Y))</f>
        <v>0</v>
      </c>
      <c r="F26" s="67">
        <f>IF($B26="","",SUMIF('13F'!$V:$V,'EFICIÊNCIA 1º ETAPA'!$B26,'13F'!$Y:$Y))</f>
        <v>0</v>
      </c>
      <c r="G26" s="67">
        <f>IF($B26="","",SUMIF('15M'!$V:$V,'EFICIÊNCIA 1º ETAPA'!$B26,'15M'!$Y:$Y))</f>
        <v>0</v>
      </c>
      <c r="H26" s="67">
        <f>IF($B26="","",SUMIF('15F'!$V:$V,'EFICIÊNCIA 1º ETAPA'!$B26,'15F'!$Y:$Y))</f>
        <v>0</v>
      </c>
      <c r="I26" s="67">
        <f>IF($B26="","",SUMIF('17M'!$V:$V,'EFICIÊNCIA 1º ETAPA'!$B26,'17M'!$Y:$Y))</f>
        <v>0</v>
      </c>
      <c r="J26" s="67">
        <f>IF($B26="","",SUMIF('17F'!$V:$V,'EFICIÊNCIA 1º ETAPA'!$B26,'17F'!$Y:$Y))</f>
        <v>0</v>
      </c>
      <c r="K26" s="67">
        <v>0</v>
      </c>
      <c r="L26" s="67">
        <f>IF($B26="","",SUMIF('17M (FED)'!$V:$V,'EFICIÊNCIA 1º ETAPA'!$B26,'17M (FED)'!$Y:$Y))</f>
        <v>0</v>
      </c>
      <c r="M26" s="68"/>
      <c r="N26" s="69">
        <f t="shared" si="0"/>
        <v>0.26</v>
      </c>
      <c r="O26" s="69" t="str">
        <f t="shared" si="1"/>
        <v>ESCOLA 20</v>
      </c>
      <c r="P26" s="70">
        <f t="shared" si="4"/>
        <v>0</v>
      </c>
      <c r="Q26" s="69">
        <f t="shared" si="5"/>
        <v>0.22</v>
      </c>
      <c r="R26" s="69">
        <v>20</v>
      </c>
      <c r="S26" s="68"/>
      <c r="T26" s="71">
        <f t="shared" si="6"/>
        <v>16</v>
      </c>
      <c r="U26" s="72" t="str">
        <f t="shared" si="7"/>
        <v>LUGAR</v>
      </c>
      <c r="V26" s="73" t="str">
        <f t="shared" si="2"/>
        <v>SANTER - S.A</v>
      </c>
      <c r="W26" s="74">
        <f t="shared" si="3"/>
        <v>0</v>
      </c>
    </row>
    <row r="27" spans="2:23" ht="24.75" customHeight="1" x14ac:dyDescent="0.25">
      <c r="B27" s="36"/>
      <c r="C27" s="67" t="str">
        <f>IF($B27="","",SUMIF('11M'!$V:$V,'EFICIÊNCIA 1º ETAPA'!$B27,'11M'!$Y:$Y))</f>
        <v/>
      </c>
      <c r="D27" s="67" t="str">
        <f>IF(B27="","",SUMIF('11F'!$V:$V,'EFICIÊNCIA 1º ETAPA'!$B27,'11F'!$Y:$Y))</f>
        <v/>
      </c>
      <c r="E27" s="67" t="str">
        <f>IF($B27="","",SUMIF('13M'!$V:$V,'EFICIÊNCIA 1º ETAPA'!$B27,'13M'!$Y:$Y))</f>
        <v/>
      </c>
      <c r="F27" s="67" t="str">
        <f>IF($B27="","",SUMIF('13F'!$V:$V,'EFICIÊNCIA 1º ETAPA'!$B27,'13F'!$Y:$Y))</f>
        <v/>
      </c>
      <c r="G27" s="67" t="str">
        <f>IF($B27="","",SUMIF('15M'!$V:$V,'EFICIÊNCIA 1º ETAPA'!$B27,'15M'!$Y:$Y))</f>
        <v/>
      </c>
      <c r="H27" s="67" t="str">
        <f>IF($B27="","",SUMIF('15F'!$V:$V,'EFICIÊNCIA 1º ETAPA'!$B27,'15F'!$Y:$Y))</f>
        <v/>
      </c>
      <c r="I27" s="67" t="str">
        <f>IF($B27="","",SUMIF('17M'!$V:$V,'EFICIÊNCIA 1º ETAPA'!$B27,'17M'!$Y:$Y))</f>
        <v/>
      </c>
      <c r="J27" s="67" t="str">
        <f>IF($B27="","",SUMIF('17F'!$V:$V,'EFICIÊNCIA 1º ETAPA'!$B27,'17F'!$Y:$Y))</f>
        <v/>
      </c>
      <c r="K27" s="67"/>
      <c r="L27" s="67" t="str">
        <f>IF($B27="","",SUMIF('17M (FED)'!$V:$V,'EFICIÊNCIA 1º ETAPA'!$B27,'17M (FED)'!$Y:$Y))</f>
        <v/>
      </c>
      <c r="M27" s="68"/>
      <c r="N27" s="69" t="str">
        <f t="shared" si="0"/>
        <v/>
      </c>
      <c r="O27" s="69" t="str">
        <f t="shared" si="1"/>
        <v/>
      </c>
      <c r="P27" s="70" t="str">
        <f t="shared" si="4"/>
        <v/>
      </c>
      <c r="Q27" s="69" t="str">
        <f t="shared" si="5"/>
        <v/>
      </c>
      <c r="R27" s="69">
        <v>21</v>
      </c>
      <c r="S27" s="68"/>
      <c r="T27" s="71" t="str">
        <f t="shared" si="6"/>
        <v/>
      </c>
      <c r="U27" s="72" t="str">
        <f t="shared" si="7"/>
        <v/>
      </c>
      <c r="V27" s="73" t="str">
        <f t="shared" si="2"/>
        <v/>
      </c>
      <c r="W27" s="74" t="str">
        <f t="shared" si="3"/>
        <v/>
      </c>
    </row>
    <row r="28" spans="2:23" ht="24.75" customHeight="1" x14ac:dyDescent="0.25">
      <c r="B28" s="36"/>
      <c r="C28" s="67" t="str">
        <f>IF($B28="","",SUMIF('11M'!$V:$V,'EFICIÊNCIA 1º ETAPA'!$B28,'11M'!$Y:$Y))</f>
        <v/>
      </c>
      <c r="D28" s="67" t="str">
        <f>IF(B28="","",SUMIF('11F'!$V:$V,'EFICIÊNCIA 1º ETAPA'!$B28,'11F'!$Y:$Y))</f>
        <v/>
      </c>
      <c r="E28" s="67" t="str">
        <f>IF($B28="","",SUMIF('13M'!$V:$V,'EFICIÊNCIA 1º ETAPA'!$B28,'13M'!$Y:$Y))</f>
        <v/>
      </c>
      <c r="F28" s="67" t="str">
        <f>IF($B28="","",SUMIF('13F'!$V:$V,'EFICIÊNCIA 1º ETAPA'!$B28,'13F'!$Y:$Y))</f>
        <v/>
      </c>
      <c r="G28" s="67" t="str">
        <f>IF($B28="","",SUMIF('15M'!$V:$V,'EFICIÊNCIA 1º ETAPA'!$B28,'15M'!$Y:$Y))</f>
        <v/>
      </c>
      <c r="H28" s="67" t="str">
        <f>IF($B28="","",SUMIF('15F'!$V:$V,'EFICIÊNCIA 1º ETAPA'!$B28,'15F'!$Y:$Y))</f>
        <v/>
      </c>
      <c r="I28" s="67" t="str">
        <f>IF($B28="","",SUMIF('17M'!$V:$V,'EFICIÊNCIA 1º ETAPA'!$B28,'17M'!$Y:$Y))</f>
        <v/>
      </c>
      <c r="J28" s="67" t="str">
        <f>IF($B28="","",SUMIF('17F'!$V:$V,'EFICIÊNCIA 1º ETAPA'!$B28,'17F'!$Y:$Y))</f>
        <v/>
      </c>
      <c r="K28" s="67"/>
      <c r="L28" s="67" t="str">
        <f>IF($B28="","",SUMIF('17M (FED)'!$V:$V,'EFICIÊNCIA 1º ETAPA'!$B28,'17M (FED)'!$Y:$Y))</f>
        <v/>
      </c>
      <c r="M28" s="68"/>
      <c r="N28" s="69" t="str">
        <f t="shared" si="0"/>
        <v/>
      </c>
      <c r="O28" s="69" t="str">
        <f t="shared" si="1"/>
        <v/>
      </c>
      <c r="P28" s="70" t="str">
        <f t="shared" si="4"/>
        <v/>
      </c>
      <c r="Q28" s="69" t="str">
        <f t="shared" si="5"/>
        <v/>
      </c>
      <c r="R28" s="69">
        <v>22</v>
      </c>
      <c r="S28" s="68"/>
      <c r="T28" s="71" t="str">
        <f t="shared" si="6"/>
        <v/>
      </c>
      <c r="U28" s="72" t="str">
        <f t="shared" si="7"/>
        <v/>
      </c>
      <c r="V28" s="73" t="str">
        <f t="shared" si="2"/>
        <v/>
      </c>
      <c r="W28" s="74" t="str">
        <f t="shared" si="3"/>
        <v/>
      </c>
    </row>
    <row r="29" spans="2:23" ht="24.75" customHeight="1" x14ac:dyDescent="0.25">
      <c r="B29" s="36"/>
      <c r="C29" s="67" t="str">
        <f>IF($B29="","",SUMIF('11M'!$V:$V,'EFICIÊNCIA 1º ETAPA'!$B29,'11M'!$Y:$Y))</f>
        <v/>
      </c>
      <c r="D29" s="67" t="str">
        <f>IF(B29="","",SUMIF('11F'!$V:$V,'EFICIÊNCIA 1º ETAPA'!$B29,'11F'!$Y:$Y))</f>
        <v/>
      </c>
      <c r="E29" s="67" t="str">
        <f>IF($B29="","",SUMIF('13M'!$V:$V,'EFICIÊNCIA 1º ETAPA'!$B29,'13M'!$Y:$Y))</f>
        <v/>
      </c>
      <c r="F29" s="67" t="str">
        <f>IF($B29="","",SUMIF('13F'!$V:$V,'EFICIÊNCIA 1º ETAPA'!$B29,'13F'!$Y:$Y))</f>
        <v/>
      </c>
      <c r="G29" s="67" t="str">
        <f>IF($B29="","",SUMIF('15M'!$V:$V,'EFICIÊNCIA 1º ETAPA'!$B29,'15M'!$Y:$Y))</f>
        <v/>
      </c>
      <c r="H29" s="67" t="str">
        <f>IF($B29="","",SUMIF('15F'!$V:$V,'EFICIÊNCIA 1º ETAPA'!$B29,'15F'!$Y:$Y))</f>
        <v/>
      </c>
      <c r="I29" s="67" t="str">
        <f>IF($B29="","",SUMIF('17M'!$V:$V,'EFICIÊNCIA 1º ETAPA'!$B29,'17M'!$Y:$Y))</f>
        <v/>
      </c>
      <c r="J29" s="67" t="str">
        <f>IF($B29="","",SUMIF('17F'!$V:$V,'EFICIÊNCIA 1º ETAPA'!$B29,'17F'!$Y:$Y))</f>
        <v/>
      </c>
      <c r="K29" s="67"/>
      <c r="L29" s="67" t="str">
        <f>IF($B29="","",SUMIF('17M (FED)'!$V:$V,'EFICIÊNCIA 1º ETAPA'!$B29,'17M (FED)'!$Y:$Y))</f>
        <v/>
      </c>
      <c r="M29" s="68"/>
      <c r="N29" s="69" t="str">
        <f t="shared" si="0"/>
        <v/>
      </c>
      <c r="O29" s="69" t="str">
        <f t="shared" si="1"/>
        <v/>
      </c>
      <c r="P29" s="70" t="str">
        <f t="shared" si="4"/>
        <v/>
      </c>
      <c r="Q29" s="69" t="str">
        <f t="shared" si="5"/>
        <v/>
      </c>
      <c r="R29" s="69">
        <v>23</v>
      </c>
      <c r="S29" s="68"/>
      <c r="T29" s="71" t="str">
        <f t="shared" si="6"/>
        <v/>
      </c>
      <c r="U29" s="72" t="str">
        <f t="shared" si="7"/>
        <v/>
      </c>
      <c r="V29" s="73" t="str">
        <f t="shared" si="2"/>
        <v/>
      </c>
      <c r="W29" s="74" t="str">
        <f t="shared" si="3"/>
        <v/>
      </c>
    </row>
    <row r="30" spans="2:23" ht="24.75" customHeight="1" x14ac:dyDescent="0.25">
      <c r="B30" s="36"/>
      <c r="C30" s="67" t="str">
        <f>IF($B30="","",SUMIF('11M'!$V:$V,'EFICIÊNCIA 1º ETAPA'!$B30,'11M'!$Y:$Y))</f>
        <v/>
      </c>
      <c r="D30" s="67" t="str">
        <f>IF(B30="","",SUMIF('11F'!$V:$V,'EFICIÊNCIA 1º ETAPA'!$B30,'11F'!$Y:$Y))</f>
        <v/>
      </c>
      <c r="E30" s="67" t="str">
        <f>IF($B30="","",SUMIF('13M'!$V:$V,'EFICIÊNCIA 1º ETAPA'!$B30,'13M'!$Y:$Y))</f>
        <v/>
      </c>
      <c r="F30" s="67" t="str">
        <f>IF($B30="","",SUMIF('13F'!$V:$V,'EFICIÊNCIA 1º ETAPA'!$B30,'13F'!$Y:$Y))</f>
        <v/>
      </c>
      <c r="G30" s="67" t="str">
        <f>IF($B30="","",SUMIF('15M'!$V:$V,'EFICIÊNCIA 1º ETAPA'!$B30,'15M'!$Y:$Y))</f>
        <v/>
      </c>
      <c r="H30" s="67" t="str">
        <f>IF($B30="","",SUMIF('15F'!$V:$V,'EFICIÊNCIA 1º ETAPA'!$B30,'15F'!$Y:$Y))</f>
        <v/>
      </c>
      <c r="I30" s="67" t="str">
        <f>IF($B30="","",SUMIF('17M'!$V:$V,'EFICIÊNCIA 1º ETAPA'!$B30,'17M'!$Y:$Y))</f>
        <v/>
      </c>
      <c r="J30" s="67" t="str">
        <f>IF($B30="","",SUMIF('17F'!$V:$V,'EFICIÊNCIA 1º ETAPA'!$B30,'17F'!$Y:$Y))</f>
        <v/>
      </c>
      <c r="K30" s="67"/>
      <c r="L30" s="67" t="str">
        <f>IF($B30="","",SUMIF('17M (FED)'!$V:$V,'EFICIÊNCIA 1º ETAPA'!$B30,'17M (FED)'!$Y:$Y))</f>
        <v/>
      </c>
      <c r="M30" s="68"/>
      <c r="N30" s="69" t="str">
        <f t="shared" si="0"/>
        <v/>
      </c>
      <c r="O30" s="69" t="str">
        <f t="shared" si="1"/>
        <v/>
      </c>
      <c r="P30" s="70" t="str">
        <f t="shared" si="4"/>
        <v/>
      </c>
      <c r="Q30" s="69" t="str">
        <f t="shared" si="5"/>
        <v/>
      </c>
      <c r="R30" s="69">
        <v>24</v>
      </c>
      <c r="S30" s="68"/>
      <c r="T30" s="71" t="str">
        <f t="shared" si="6"/>
        <v/>
      </c>
      <c r="U30" s="72" t="str">
        <f t="shared" si="7"/>
        <v/>
      </c>
      <c r="V30" s="73" t="str">
        <f t="shared" si="2"/>
        <v/>
      </c>
      <c r="W30" s="74" t="str">
        <f t="shared" si="3"/>
        <v/>
      </c>
    </row>
    <row r="31" spans="2:23" ht="24.75" customHeight="1" x14ac:dyDescent="0.25">
      <c r="B31" s="36"/>
      <c r="C31" s="67" t="str">
        <f>IF($B31="","",SUMIF('11M'!$V:$V,'EFICIÊNCIA 1º ETAPA'!$B31,'11M'!$Y:$Y))</f>
        <v/>
      </c>
      <c r="D31" s="67" t="str">
        <f>IF(B31="","",SUMIF('11F'!$V:$V,'EFICIÊNCIA 1º ETAPA'!$B31,'11F'!$Y:$Y))</f>
        <v/>
      </c>
      <c r="E31" s="67" t="str">
        <f>IF($B31="","",SUMIF('13M'!$V:$V,'EFICIÊNCIA 1º ETAPA'!$B31,'13M'!$Y:$Y))</f>
        <v/>
      </c>
      <c r="F31" s="67" t="str">
        <f>IF($B31="","",SUMIF('13F'!$V:$V,'EFICIÊNCIA 1º ETAPA'!$B31,'13F'!$Y:$Y))</f>
        <v/>
      </c>
      <c r="G31" s="67" t="str">
        <f>IF($B31="","",SUMIF('15M'!$V:$V,'EFICIÊNCIA 1º ETAPA'!$B31,'15M'!$Y:$Y))</f>
        <v/>
      </c>
      <c r="H31" s="67" t="str">
        <f>IF($B31="","",SUMIF('15F'!$V:$V,'EFICIÊNCIA 1º ETAPA'!$B31,'15F'!$Y:$Y))</f>
        <v/>
      </c>
      <c r="I31" s="67" t="str">
        <f>IF($B31="","",SUMIF('17M'!$V:$V,'EFICIÊNCIA 1º ETAPA'!$B31,'17M'!$Y:$Y))</f>
        <v/>
      </c>
      <c r="J31" s="67" t="str">
        <f>IF($B31="","",SUMIF('17F'!$V:$V,'EFICIÊNCIA 1º ETAPA'!$B31,'17F'!$Y:$Y))</f>
        <v/>
      </c>
      <c r="K31" s="67"/>
      <c r="L31" s="67" t="str">
        <f>IF($B31="","",SUMIF('17M (FED)'!$V:$V,'EFICIÊNCIA 1º ETAPA'!$B31,'17M (FED)'!$Y:$Y))</f>
        <v/>
      </c>
      <c r="M31" s="68"/>
      <c r="N31" s="69" t="str">
        <f t="shared" si="0"/>
        <v/>
      </c>
      <c r="O31" s="69" t="str">
        <f t="shared" si="1"/>
        <v/>
      </c>
      <c r="P31" s="70" t="str">
        <f t="shared" si="4"/>
        <v/>
      </c>
      <c r="Q31" s="69" t="str">
        <f t="shared" si="5"/>
        <v/>
      </c>
      <c r="R31" s="69">
        <v>25</v>
      </c>
      <c r="S31" s="68"/>
      <c r="T31" s="71" t="str">
        <f t="shared" si="6"/>
        <v/>
      </c>
      <c r="U31" s="72" t="str">
        <f t="shared" si="7"/>
        <v/>
      </c>
      <c r="V31" s="73" t="str">
        <f t="shared" si="2"/>
        <v/>
      </c>
      <c r="W31" s="74" t="str">
        <f t="shared" si="3"/>
        <v/>
      </c>
    </row>
    <row r="32" spans="2:23" ht="24.75" customHeight="1" x14ac:dyDescent="0.25">
      <c r="B32" s="36"/>
      <c r="C32" s="67" t="str">
        <f>IF($B32="","",SUMIF('11M'!$V:$V,'EFICIÊNCIA 1º ETAPA'!$B32,'11M'!$Y:$Y))</f>
        <v/>
      </c>
      <c r="D32" s="67" t="str">
        <f>IF(B32="","",SUMIF('11F'!$V:$V,'EFICIÊNCIA 1º ETAPA'!$B32,'11F'!$Y:$Y))</f>
        <v/>
      </c>
      <c r="E32" s="67" t="str">
        <f>IF($B32="","",SUMIF('13M'!$V:$V,'EFICIÊNCIA 1º ETAPA'!$B32,'13M'!$Y:$Y))</f>
        <v/>
      </c>
      <c r="F32" s="67" t="str">
        <f>IF($B32="","",SUMIF('13F'!$V:$V,'EFICIÊNCIA 1º ETAPA'!$B32,'13F'!$Y:$Y))</f>
        <v/>
      </c>
      <c r="G32" s="67" t="str">
        <f>IF($B32="","",SUMIF('15M'!$V:$V,'EFICIÊNCIA 1º ETAPA'!$B32,'15M'!$Y:$Y))</f>
        <v/>
      </c>
      <c r="H32" s="67" t="str">
        <f>IF($B32="","",SUMIF('15F'!$V:$V,'EFICIÊNCIA 1º ETAPA'!$B32,'15F'!$Y:$Y))</f>
        <v/>
      </c>
      <c r="I32" s="67" t="str">
        <f>IF($B32="","",SUMIF('17M'!$V:$V,'EFICIÊNCIA 1º ETAPA'!$B32,'17M'!$Y:$Y))</f>
        <v/>
      </c>
      <c r="J32" s="67" t="str">
        <f>IF($B32="","",SUMIF('17F'!$V:$V,'EFICIÊNCIA 1º ETAPA'!$B32,'17F'!$Y:$Y))</f>
        <v/>
      </c>
      <c r="K32" s="67"/>
      <c r="L32" s="67" t="str">
        <f>IF($B32="","",SUMIF('17M (FED)'!$V:$V,'EFICIÊNCIA 1º ETAPA'!$B32,'17M (FED)'!$Y:$Y))</f>
        <v/>
      </c>
      <c r="M32" s="68"/>
      <c r="N32" s="69" t="str">
        <f t="shared" si="0"/>
        <v/>
      </c>
      <c r="O32" s="69" t="str">
        <f t="shared" si="1"/>
        <v/>
      </c>
      <c r="P32" s="70" t="str">
        <f t="shared" si="4"/>
        <v/>
      </c>
      <c r="Q32" s="69" t="str">
        <f t="shared" si="5"/>
        <v/>
      </c>
      <c r="R32" s="69">
        <v>26</v>
      </c>
      <c r="S32" s="68"/>
      <c r="T32" s="71" t="str">
        <f t="shared" si="6"/>
        <v/>
      </c>
      <c r="U32" s="72" t="str">
        <f t="shared" si="7"/>
        <v/>
      </c>
      <c r="V32" s="73" t="str">
        <f t="shared" si="2"/>
        <v/>
      </c>
      <c r="W32" s="74" t="str">
        <f t="shared" si="3"/>
        <v/>
      </c>
    </row>
    <row r="33" spans="2:23" ht="24.75" customHeight="1" x14ac:dyDescent="0.25">
      <c r="B33" s="36"/>
      <c r="C33" s="67" t="str">
        <f>IF($B33="","",SUMIF('11M'!$V:$V,'EFICIÊNCIA 1º ETAPA'!$B33,'11M'!$Y:$Y))</f>
        <v/>
      </c>
      <c r="D33" s="67" t="str">
        <f>IF(B33="","",SUMIF('11F'!$V:$V,'EFICIÊNCIA 1º ETAPA'!$B33,'11F'!$Y:$Y))</f>
        <v/>
      </c>
      <c r="E33" s="67" t="str">
        <f>IF($B33="","",SUMIF('13M'!$V:$V,'EFICIÊNCIA 1º ETAPA'!$B33,'13M'!$Y:$Y))</f>
        <v/>
      </c>
      <c r="F33" s="67" t="str">
        <f>IF($B33="","",SUMIF('13F'!$V:$V,'EFICIÊNCIA 1º ETAPA'!$B33,'13F'!$Y:$Y))</f>
        <v/>
      </c>
      <c r="G33" s="67" t="str">
        <f>IF($B33="","",SUMIF('15M'!$V:$V,'EFICIÊNCIA 1º ETAPA'!$B33,'15M'!$Y:$Y))</f>
        <v/>
      </c>
      <c r="H33" s="67" t="str">
        <f>IF($B33="","",SUMIF('15F'!$V:$V,'EFICIÊNCIA 1º ETAPA'!$B33,'15F'!$Y:$Y))</f>
        <v/>
      </c>
      <c r="I33" s="67" t="str">
        <f>IF($B33="","",SUMIF('17M'!$V:$V,'EFICIÊNCIA 1º ETAPA'!$B33,'17M'!$Y:$Y))</f>
        <v/>
      </c>
      <c r="J33" s="67" t="str">
        <f>IF($B33="","",SUMIF('17F'!$V:$V,'EFICIÊNCIA 1º ETAPA'!$B33,'17F'!$Y:$Y))</f>
        <v/>
      </c>
      <c r="K33" s="67"/>
      <c r="L33" s="67" t="str">
        <f>IF($B33="","",SUMIF('17M (FED)'!$V:$V,'EFICIÊNCIA 1º ETAPA'!$B33,'17M (FED)'!$Y:$Y))</f>
        <v/>
      </c>
      <c r="M33" s="68"/>
      <c r="N33" s="69" t="str">
        <f t="shared" si="0"/>
        <v/>
      </c>
      <c r="O33" s="69" t="str">
        <f t="shared" si="1"/>
        <v/>
      </c>
      <c r="P33" s="70" t="str">
        <f t="shared" si="4"/>
        <v/>
      </c>
      <c r="Q33" s="69" t="str">
        <f t="shared" si="5"/>
        <v/>
      </c>
      <c r="R33" s="69">
        <v>27</v>
      </c>
      <c r="S33" s="68"/>
      <c r="T33" s="71" t="str">
        <f t="shared" si="6"/>
        <v/>
      </c>
      <c r="U33" s="72" t="str">
        <f t="shared" si="7"/>
        <v/>
      </c>
      <c r="V33" s="73" t="str">
        <f t="shared" si="2"/>
        <v/>
      </c>
      <c r="W33" s="74" t="str">
        <f t="shared" si="3"/>
        <v/>
      </c>
    </row>
    <row r="34" spans="2:23" ht="24.75" customHeight="1" x14ac:dyDescent="0.25">
      <c r="B34" s="36"/>
      <c r="C34" s="67" t="str">
        <f>IF($B34="","",SUMIF('11M'!$V:$V,'EFICIÊNCIA 1º ETAPA'!$B34,'11M'!$Y:$Y))</f>
        <v/>
      </c>
      <c r="D34" s="67" t="str">
        <f>IF(B34="","",SUMIF('11F'!$V:$V,'EFICIÊNCIA 1º ETAPA'!$B34,'11F'!$Y:$Y))</f>
        <v/>
      </c>
      <c r="E34" s="67" t="str">
        <f>IF($B34="","",SUMIF('13M'!$V:$V,'EFICIÊNCIA 1º ETAPA'!$B34,'13M'!$Y:$Y))</f>
        <v/>
      </c>
      <c r="F34" s="67" t="str">
        <f>IF($B34="","",SUMIF('13F'!$V:$V,'EFICIÊNCIA 1º ETAPA'!$B34,'13F'!$Y:$Y))</f>
        <v/>
      </c>
      <c r="G34" s="67" t="str">
        <f>IF($B34="","",SUMIF('15M'!$V:$V,'EFICIÊNCIA 1º ETAPA'!$B34,'15M'!$Y:$Y))</f>
        <v/>
      </c>
      <c r="H34" s="67" t="str">
        <f>IF($B34="","",SUMIF('15F'!$V:$V,'EFICIÊNCIA 1º ETAPA'!$B34,'15F'!$Y:$Y))</f>
        <v/>
      </c>
      <c r="I34" s="67" t="str">
        <f>IF($B34="","",SUMIF('17M'!$V:$V,'EFICIÊNCIA 1º ETAPA'!$B34,'17M'!$Y:$Y))</f>
        <v/>
      </c>
      <c r="J34" s="67" t="str">
        <f>IF($B34="","",SUMIF('17F'!$V:$V,'EFICIÊNCIA 1º ETAPA'!$B34,'17F'!$Y:$Y))</f>
        <v/>
      </c>
      <c r="K34" s="67"/>
      <c r="L34" s="67" t="str">
        <f>IF($B34="","",SUMIF('17M (FED)'!$V:$V,'EFICIÊNCIA 1º ETAPA'!$B34,'17M (FED)'!$Y:$Y))</f>
        <v/>
      </c>
      <c r="M34" s="68"/>
      <c r="N34" s="69" t="str">
        <f t="shared" si="0"/>
        <v/>
      </c>
      <c r="O34" s="69" t="str">
        <f t="shared" si="1"/>
        <v/>
      </c>
      <c r="P34" s="70" t="str">
        <f t="shared" si="4"/>
        <v/>
      </c>
      <c r="Q34" s="69" t="str">
        <f t="shared" si="5"/>
        <v/>
      </c>
      <c r="R34" s="69">
        <v>28</v>
      </c>
      <c r="S34" s="68"/>
      <c r="T34" s="71" t="str">
        <f t="shared" si="6"/>
        <v/>
      </c>
      <c r="U34" s="72" t="str">
        <f t="shared" si="7"/>
        <v/>
      </c>
      <c r="V34" s="73" t="str">
        <f t="shared" si="2"/>
        <v/>
      </c>
      <c r="W34" s="74" t="str">
        <f t="shared" si="3"/>
        <v/>
      </c>
    </row>
    <row r="35" spans="2:23" ht="24.75" customHeight="1" x14ac:dyDescent="0.25">
      <c r="B35" s="36"/>
      <c r="C35" s="67" t="str">
        <f>IF($B35="","",SUMIF('11M'!$V:$V,'EFICIÊNCIA 1º ETAPA'!$B35,'11M'!$Y:$Y))</f>
        <v/>
      </c>
      <c r="D35" s="67" t="str">
        <f>IF(B35="","",SUMIF('11F'!$V:$V,'EFICIÊNCIA 1º ETAPA'!$B35,'11F'!$Y:$Y))</f>
        <v/>
      </c>
      <c r="E35" s="67" t="str">
        <f>IF($B35="","",SUMIF('13M'!$V:$V,'EFICIÊNCIA 1º ETAPA'!$B35,'13M'!$Y:$Y))</f>
        <v/>
      </c>
      <c r="F35" s="67" t="str">
        <f>IF($B35="","",SUMIF('13F'!$V:$V,'EFICIÊNCIA 1º ETAPA'!$B35,'13F'!$Y:$Y))</f>
        <v/>
      </c>
      <c r="G35" s="67" t="str">
        <f>IF($B35="","",SUMIF('15M'!$V:$V,'EFICIÊNCIA 1º ETAPA'!$B35,'15M'!$Y:$Y))</f>
        <v/>
      </c>
      <c r="H35" s="67" t="str">
        <f>IF($B35="","",SUMIF('15F'!$V:$V,'EFICIÊNCIA 1º ETAPA'!$B35,'15F'!$Y:$Y))</f>
        <v/>
      </c>
      <c r="I35" s="67" t="str">
        <f>IF($B35="","",SUMIF('17M'!$V:$V,'EFICIÊNCIA 1º ETAPA'!$B35,'17M'!$Y:$Y))</f>
        <v/>
      </c>
      <c r="J35" s="67" t="str">
        <f>IF($B35="","",SUMIF('17F'!$V:$V,'EFICIÊNCIA 1º ETAPA'!$B35,'17F'!$Y:$Y))</f>
        <v/>
      </c>
      <c r="K35" s="67"/>
      <c r="L35" s="67" t="str">
        <f>IF($B35="","",SUMIF('17M (FED)'!$V:$V,'EFICIÊNCIA 1º ETAPA'!$B35,'17M (FED)'!$Y:$Y))</f>
        <v/>
      </c>
      <c r="M35" s="68"/>
      <c r="N35" s="69" t="str">
        <f t="shared" si="0"/>
        <v/>
      </c>
      <c r="O35" s="69" t="str">
        <f t="shared" si="1"/>
        <v/>
      </c>
      <c r="P35" s="70" t="str">
        <f t="shared" si="4"/>
        <v/>
      </c>
      <c r="Q35" s="69" t="str">
        <f t="shared" si="5"/>
        <v/>
      </c>
      <c r="R35" s="69">
        <v>29</v>
      </c>
      <c r="S35" s="68"/>
      <c r="T35" s="71" t="str">
        <f t="shared" si="6"/>
        <v/>
      </c>
      <c r="U35" s="72" t="str">
        <f t="shared" si="7"/>
        <v/>
      </c>
      <c r="V35" s="73" t="str">
        <f t="shared" si="2"/>
        <v/>
      </c>
      <c r="W35" s="74" t="str">
        <f t="shared" si="3"/>
        <v/>
      </c>
    </row>
    <row r="36" spans="2:23" ht="24.75" customHeight="1" x14ac:dyDescent="0.25">
      <c r="B36" s="36"/>
      <c r="C36" s="67" t="str">
        <f>IF($B36="","",SUMIF('11M'!$V:$V,'EFICIÊNCIA 1º ETAPA'!$B36,'11M'!$Y:$Y))</f>
        <v/>
      </c>
      <c r="D36" s="67" t="str">
        <f>IF(B36="","",SUMIF('11F'!$V:$V,'EFICIÊNCIA 1º ETAPA'!$B36,'11F'!$Y:$Y))</f>
        <v/>
      </c>
      <c r="E36" s="67" t="str">
        <f>IF($B36="","",SUMIF('13M'!$V:$V,'EFICIÊNCIA 1º ETAPA'!$B36,'13M'!$Y:$Y))</f>
        <v/>
      </c>
      <c r="F36" s="67" t="str">
        <f>IF($B36="","",SUMIF('13F'!$V:$V,'EFICIÊNCIA 1º ETAPA'!$B36,'13F'!$Y:$Y))</f>
        <v/>
      </c>
      <c r="G36" s="67" t="str">
        <f>IF($B36="","",SUMIF('15M'!$V:$V,'EFICIÊNCIA 1º ETAPA'!$B36,'15M'!$Y:$Y))</f>
        <v/>
      </c>
      <c r="H36" s="67" t="str">
        <f>IF($B36="","",SUMIF('15F'!$V:$V,'EFICIÊNCIA 1º ETAPA'!$B36,'15F'!$Y:$Y))</f>
        <v/>
      </c>
      <c r="I36" s="67" t="str">
        <f>IF($B36="","",SUMIF('17M'!$V:$V,'EFICIÊNCIA 1º ETAPA'!$B36,'17M'!$Y:$Y))</f>
        <v/>
      </c>
      <c r="J36" s="67" t="str">
        <f>IF($B36="","",SUMIF('17F'!$V:$V,'EFICIÊNCIA 1º ETAPA'!$B36,'17F'!$Y:$Y))</f>
        <v/>
      </c>
      <c r="K36" s="67"/>
      <c r="L36" s="67" t="str">
        <f>IF($B36="","",SUMIF('17M (FED)'!$V:$V,'EFICIÊNCIA 1º ETAPA'!$B36,'17M (FED)'!$Y:$Y))</f>
        <v/>
      </c>
      <c r="M36" s="68"/>
      <c r="N36" s="69" t="str">
        <f t="shared" si="0"/>
        <v/>
      </c>
      <c r="O36" s="69" t="str">
        <f t="shared" si="1"/>
        <v/>
      </c>
      <c r="P36" s="70" t="str">
        <f t="shared" si="4"/>
        <v/>
      </c>
      <c r="Q36" s="69" t="str">
        <f t="shared" si="5"/>
        <v/>
      </c>
      <c r="R36" s="69">
        <v>30</v>
      </c>
      <c r="S36" s="68"/>
      <c r="T36" s="71" t="str">
        <f t="shared" si="6"/>
        <v/>
      </c>
      <c r="U36" s="72" t="str">
        <f t="shared" si="7"/>
        <v/>
      </c>
      <c r="V36" s="73" t="str">
        <f t="shared" si="2"/>
        <v/>
      </c>
      <c r="W36" s="74" t="str">
        <f t="shared" si="3"/>
        <v/>
      </c>
    </row>
  </sheetData>
  <sortState xmlns:xlrd2="http://schemas.microsoft.com/office/spreadsheetml/2017/richdata2" ref="B6:O13">
    <sortCondition descending="1" ref="O6:O13"/>
  </sortState>
  <mergeCells count="8">
    <mergeCell ref="T4:W5"/>
    <mergeCell ref="B2:W3"/>
    <mergeCell ref="B4:B5"/>
    <mergeCell ref="C4:D4"/>
    <mergeCell ref="E4:F4"/>
    <mergeCell ref="G4:H4"/>
    <mergeCell ref="P4:P5"/>
    <mergeCell ref="I4:L4"/>
  </mergeCells>
  <phoneticPr fontId="2" type="noConversion"/>
  <pageMargins left="0.51181102362204722" right="0.51181102362204722" top="0.78740157480314965" bottom="0.78740157480314965" header="0.31496062992125984" footer="0.31496062992125984"/>
  <pageSetup paperSize="9" scale="80" orientation="landscape" verticalDpi="3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LISTAS!$B$5:$B$204</xm:f>
          </x14:formula1>
          <xm:sqref>B7:B36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B1:AA133"/>
  <sheetViews>
    <sheetView showGridLines="0" topLeftCell="A79" zoomScale="85" zoomScaleNormal="85" workbookViewId="0">
      <selection activeCell="C89" sqref="C89"/>
    </sheetView>
  </sheetViews>
  <sheetFormatPr defaultColWidth="25.28515625" defaultRowHeight="16.5" x14ac:dyDescent="0.25"/>
  <cols>
    <col min="1" max="1" width="1.42578125" style="1" customWidth="1"/>
    <col min="2" max="2" width="3.140625" style="55" bestFit="1" customWidth="1"/>
    <col min="3" max="3" width="30.140625" style="2" bestFit="1" customWidth="1"/>
    <col min="4" max="4" width="7.7109375" style="1" customWidth="1"/>
    <col min="5" max="6" width="3.7109375" style="1" customWidth="1"/>
    <col min="7" max="7" width="18.7109375" style="1" customWidth="1"/>
    <col min="8" max="8" width="7.7109375" style="1" customWidth="1"/>
    <col min="9" max="9" width="3.7109375" style="1" customWidth="1"/>
    <col min="10" max="10" width="3.5703125" style="1" customWidth="1"/>
    <col min="11" max="11" width="18.7109375" style="1" customWidth="1"/>
    <col min="12" max="12" width="7.7109375" style="1" customWidth="1"/>
    <col min="13" max="14" width="3.7109375" style="1" customWidth="1"/>
    <col min="15" max="15" width="18.7109375" style="1" customWidth="1"/>
    <col min="16" max="16" width="7.7109375" style="1" customWidth="1"/>
    <col min="17" max="17" width="2.28515625" style="17" customWidth="1"/>
    <col min="18" max="18" width="1.42578125" style="13" customWidth="1"/>
    <col min="19" max="19" width="9.7109375" style="1" customWidth="1"/>
    <col min="20" max="20" width="15.5703125" style="1" customWidth="1"/>
    <col min="21" max="21" width="39" style="1" customWidth="1"/>
    <col min="22" max="16384" width="25.28515625" style="1"/>
  </cols>
  <sheetData>
    <row r="1" spans="2:27" ht="7.5" customHeight="1" x14ac:dyDescent="0.25">
      <c r="Q1" s="13"/>
    </row>
    <row r="2" spans="2:27" s="3" customFormat="1" ht="60.75" customHeight="1" x14ac:dyDescent="0.25">
      <c r="B2" s="127"/>
      <c r="C2" s="127"/>
      <c r="D2" s="127"/>
      <c r="E2" s="127"/>
      <c r="F2" s="127"/>
      <c r="G2" s="127"/>
      <c r="H2" s="127"/>
      <c r="I2" s="127"/>
      <c r="J2" s="127"/>
      <c r="K2" s="127"/>
      <c r="L2" s="127"/>
      <c r="M2" s="127"/>
      <c r="N2" s="127"/>
      <c r="O2" s="127"/>
      <c r="P2" s="127"/>
      <c r="Q2" s="18"/>
      <c r="R2" s="18"/>
      <c r="S2" s="127"/>
      <c r="T2" s="127"/>
      <c r="U2" s="127"/>
      <c r="V2" s="127"/>
      <c r="W2" s="127"/>
      <c r="X2" s="127"/>
      <c r="Y2" s="127"/>
    </row>
    <row r="3" spans="2:27" s="3" customFormat="1" ht="60.75" customHeight="1" x14ac:dyDescent="0.25">
      <c r="B3" s="127"/>
      <c r="C3" s="127"/>
      <c r="D3" s="127"/>
      <c r="E3" s="127"/>
      <c r="F3" s="127"/>
      <c r="G3" s="127"/>
      <c r="H3" s="127"/>
      <c r="I3" s="127"/>
      <c r="J3" s="127"/>
      <c r="K3" s="127"/>
      <c r="L3" s="127"/>
      <c r="M3" s="127"/>
      <c r="N3" s="127"/>
      <c r="O3" s="127"/>
      <c r="P3" s="127"/>
      <c r="Q3" s="18"/>
      <c r="R3" s="18"/>
      <c r="S3" s="127"/>
      <c r="T3" s="127"/>
      <c r="U3" s="127"/>
      <c r="V3" s="127"/>
      <c r="W3" s="127"/>
      <c r="X3" s="127"/>
      <c r="Y3" s="127"/>
      <c r="Z3" s="1"/>
      <c r="AA3" s="1"/>
    </row>
    <row r="4" spans="2:27" s="3" customFormat="1" ht="13.5" customHeight="1" x14ac:dyDescent="0.25">
      <c r="B4" s="127"/>
      <c r="C4" s="127"/>
      <c r="D4" s="127"/>
      <c r="E4" s="127"/>
      <c r="F4" s="127"/>
      <c r="G4" s="127"/>
      <c r="H4" s="127"/>
      <c r="I4" s="127"/>
      <c r="J4" s="127"/>
      <c r="K4" s="127"/>
      <c r="L4" s="127"/>
      <c r="M4" s="127"/>
      <c r="N4" s="127"/>
      <c r="O4" s="127"/>
      <c r="P4" s="127"/>
      <c r="Q4" s="18"/>
      <c r="R4" s="18"/>
      <c r="S4" s="4"/>
      <c r="T4" s="4"/>
      <c r="U4" s="4"/>
      <c r="V4" s="4"/>
      <c r="W4" s="4"/>
      <c r="X4" s="4"/>
      <c r="Y4" s="4"/>
    </row>
    <row r="5" spans="2:27" s="3" customFormat="1" ht="30" customHeight="1" x14ac:dyDescent="0.25">
      <c r="B5" s="135" t="s">
        <v>52</v>
      </c>
      <c r="C5" s="136"/>
      <c r="D5" s="137"/>
      <c r="E5" s="5"/>
      <c r="G5" s="4"/>
      <c r="H5" s="4"/>
      <c r="Q5" s="18"/>
      <c r="R5" s="18"/>
      <c r="S5" s="138" t="s">
        <v>24</v>
      </c>
      <c r="T5" s="138"/>
      <c r="U5" s="6" t="s">
        <v>12</v>
      </c>
      <c r="V5" s="7" t="s">
        <v>13</v>
      </c>
      <c r="X5" s="4"/>
      <c r="Y5" s="4"/>
    </row>
    <row r="6" spans="2:27" ht="30" customHeight="1" x14ac:dyDescent="0.25">
      <c r="B6" s="126" t="s">
        <v>23</v>
      </c>
      <c r="C6" s="126"/>
      <c r="D6" s="126"/>
      <c r="E6" s="126"/>
      <c r="F6" s="126"/>
      <c r="G6" s="126"/>
      <c r="H6" s="126"/>
      <c r="I6" s="126"/>
      <c r="J6" s="126"/>
      <c r="K6" s="126"/>
      <c r="L6" s="126"/>
      <c r="M6" s="126"/>
      <c r="N6" s="126"/>
      <c r="O6" s="126"/>
      <c r="P6" s="126"/>
      <c r="S6" s="126" t="s">
        <v>23</v>
      </c>
      <c r="T6" s="126"/>
      <c r="U6" s="126"/>
      <c r="V6" s="126"/>
      <c r="W6" s="126"/>
      <c r="X6" s="126"/>
      <c r="Y6" s="126"/>
    </row>
    <row r="7" spans="2:27" ht="28.5" customHeight="1" thickBot="1" x14ac:dyDescent="0.3">
      <c r="B7" s="83"/>
      <c r="C7" s="92"/>
      <c r="D7" s="84"/>
      <c r="E7" s="85"/>
      <c r="F7" s="85"/>
      <c r="G7" s="47"/>
      <c r="H7" s="85"/>
      <c r="I7" s="85"/>
      <c r="J7" s="85"/>
      <c r="K7" s="85"/>
      <c r="L7" s="85"/>
      <c r="M7" s="85"/>
      <c r="N7" s="85"/>
      <c r="O7" s="85"/>
      <c r="P7" s="102"/>
      <c r="S7" s="133" t="s">
        <v>3</v>
      </c>
      <c r="T7" s="134"/>
      <c r="U7" s="19" t="s">
        <v>14</v>
      </c>
      <c r="V7" s="19" t="s">
        <v>0</v>
      </c>
      <c r="W7" s="19" t="s">
        <v>15</v>
      </c>
      <c r="X7" s="19" t="s">
        <v>16</v>
      </c>
      <c r="Y7" s="19" t="s">
        <v>17</v>
      </c>
    </row>
    <row r="8" spans="2:27" ht="18" customHeight="1" x14ac:dyDescent="0.25">
      <c r="B8" s="131">
        <v>1</v>
      </c>
      <c r="C8" s="88" t="s">
        <v>153</v>
      </c>
      <c r="D8" s="129">
        <v>1</v>
      </c>
      <c r="E8" s="47">
        <f>IF(D8&lt;&gt;"",D8,"")</f>
        <v>1</v>
      </c>
      <c r="F8" s="47" t="str">
        <f>IF(D8&lt;&gt;"",IF(C8="","",C8),"")</f>
        <v>FELIPE/GABRIEL/PEDRO/RAFAEL</v>
      </c>
      <c r="G8" s="47">
        <f>IF(E8&lt;&gt;"",IF(E10&lt;&gt;"",SMALL(E8:F10,1),""),"")</f>
        <v>0</v>
      </c>
      <c r="H8" s="47"/>
      <c r="I8" s="47"/>
      <c r="J8" s="47"/>
      <c r="K8" s="47"/>
      <c r="L8" s="47"/>
      <c r="M8" s="60"/>
      <c r="N8" s="60"/>
      <c r="O8" s="60"/>
      <c r="P8" s="103"/>
      <c r="S8" s="23">
        <f>IF(U8&lt;&gt;"",1,"")</f>
        <v>1</v>
      </c>
      <c r="T8" s="24" t="str">
        <f>IF(S8&lt;&gt;"","LUGAR","")</f>
        <v>LUGAR</v>
      </c>
      <c r="U8" s="25" t="str">
        <f>IF(P36&lt;&gt;"",IF(P38&lt;&gt;"",IF(P36=P38,"",IF(P36&gt;P38,O36,O38)),""),"")</f>
        <v>FELIPE/GABRIEL/PEDRO/RAFAEL</v>
      </c>
      <c r="V8" s="25" t="str">
        <f>IF(U8="","",VLOOKUP(U8,LISTAS!$F$5:$G$204,2,0))</f>
        <v>CCDA - DIAD</v>
      </c>
      <c r="W8" s="25" t="str">
        <f>IF(U8="","",VLOOKUP(U8,LISTAS!$F$5:$I$204,4,0))</f>
        <v>SUB 12 MASCULINO</v>
      </c>
      <c r="X8" s="25">
        <f t="shared" ref="X8:X68" si="0">IF(S8="","",IF(S8=1,400,IF(S8=2,340,IF(S8=3,300,IF(S8=4,280,IF(S8=5,270,IF(S8=6,260,IF(S8=7,250,IF(S8=8,240,IF(S8=9,200,IF(S8=10,200,IF(S8=11,200,IF(S8=12,200,IF(S8=13,200,IF(S8=14,200,IF(S8=15,200,IF(S8=16,200,IF(S8&gt;16,"",""))))))))))))))))))</f>
        <v>400</v>
      </c>
      <c r="Y8" s="25">
        <f>IF(S8="","",IF($V$5="NÃO","",IF(S8=1,400,IF(S8=2,340,IF(S8=3,300,IF(S8=4,280,IF(S8=5,270,IF(S8=6,260,IF(S8=7,250,IF(S8=8,240,IF(S8=9,200,IF(S8=10,200,IF(S8=11,200,IF(S8=12,200,IF(S8=13,200,IF(S8=14,200,IF(S8=15,200,IF(S8=16,200,IF(S8&gt;16,"","")))))))))))))))))))</f>
        <v>400</v>
      </c>
    </row>
    <row r="9" spans="2:27" ht="18" customHeight="1" thickBot="1" x14ac:dyDescent="0.3">
      <c r="B9" s="131"/>
      <c r="C9" s="89" t="str">
        <f>IF(C8="","",VLOOKUP(C8,LISTAS!$F$5:$H$204,2,0))</f>
        <v>CCDA - DIAD</v>
      </c>
      <c r="D9" s="130"/>
      <c r="E9" s="47"/>
      <c r="F9" s="47"/>
      <c r="G9" s="47"/>
      <c r="H9" s="47"/>
      <c r="I9" s="47"/>
      <c r="J9" s="47"/>
      <c r="K9" s="47"/>
      <c r="L9" s="47"/>
      <c r="M9" s="60"/>
      <c r="N9" s="60"/>
      <c r="O9" s="60"/>
      <c r="P9" s="103"/>
      <c r="S9" s="23">
        <f>IF(U9&lt;&gt;"",1+COUNTIF(S8,"1"),"")</f>
        <v>2</v>
      </c>
      <c r="T9" s="24" t="str">
        <f t="shared" ref="T9:T23" si="1">IF(S9&lt;&gt;"","LUGAR","")</f>
        <v>LUGAR</v>
      </c>
      <c r="U9" s="25" t="str">
        <f>IF(P36&lt;&gt;"",IF(P38&lt;&gt;"",IF(P36=P38,"",IF(P36&lt;P38,O36,O38)),""),"")</f>
        <v>MUNIR/MIGUEL/ENZO/PEDRO</v>
      </c>
      <c r="V9" s="25" t="str">
        <f>IF(U9="","",VLOOKUP(U9,LISTAS!$F$5:$G$204,2,0))</f>
        <v>ARBOS - SCS</v>
      </c>
      <c r="W9" s="25" t="str">
        <f>IF(U9="","",VLOOKUP(U9,LISTAS!$F$5:$I$204,4,0))</f>
        <v>SUB 12 MASCULINO</v>
      </c>
      <c r="X9" s="25">
        <f t="shared" si="0"/>
        <v>340</v>
      </c>
      <c r="Y9" s="25">
        <f t="shared" ref="Y9:Y68" si="2">IF(S9="","",IF($V$5="NÃO","",IF(S9=1,400,IF(S9=2,340,IF(S9=3,300,IF(S9=4,280,IF(S9=5,270,IF(S9=6,260,IF(S9=7,250,IF(S9=8,240,IF(S9=9,200,IF(S9=10,200,IF(S9=11,200,IF(S9=12,200,IF(S9=13,200,IF(S9=14,200,IF(S9=15,200,IF(S9=16,200,IF(S9&gt;16,"","")))))))))))))))))))</f>
        <v>340</v>
      </c>
    </row>
    <row r="10" spans="2:27" ht="18" customHeight="1" x14ac:dyDescent="0.25">
      <c r="B10" s="132">
        <v>16</v>
      </c>
      <c r="C10" s="88"/>
      <c r="D10" s="129">
        <v>0</v>
      </c>
      <c r="E10" s="48">
        <f>IF(D10&lt;&gt;"",D10,"")</f>
        <v>0</v>
      </c>
      <c r="F10" s="47" t="str">
        <f>IF(D10&lt;&gt;"",IF(C10="","",C10),"")</f>
        <v/>
      </c>
      <c r="G10" s="47" t="str">
        <f>VLOOKUP(G8,E8:F10,2,0)</f>
        <v/>
      </c>
      <c r="H10" s="47"/>
      <c r="I10" s="47"/>
      <c r="J10" s="47"/>
      <c r="K10" s="47"/>
      <c r="L10" s="47"/>
      <c r="M10" s="60"/>
      <c r="N10" s="60"/>
      <c r="O10" s="60"/>
      <c r="P10" s="103"/>
      <c r="S10" s="23">
        <f>IF(U10&lt;&gt;"",1+COUNTIF(S8:S9,"1")+COUNTIF(S8:S9,"2"),"")</f>
        <v>3</v>
      </c>
      <c r="T10" s="24" t="str">
        <f t="shared" si="1"/>
        <v>LUGAR</v>
      </c>
      <c r="U10" s="25" t="str">
        <f>IF(U8&lt;&gt;"",IF(K20=U8,K22,IF(K22=U8,K20,IF(K52=U8,K54,IF(K54=U8,K52)))),"")</f>
        <v>BENICIO/FELIPE/GUILHERME/MATHEUS/RAFAEL</v>
      </c>
      <c r="V10" s="25" t="str">
        <f>IF(U10="","",VLOOKUP(U10,LISTAS!$F$5:$G$204,2,0))</f>
        <v>ARBOS - S.A</v>
      </c>
      <c r="W10" s="25" t="str">
        <f>IF(U10="","",VLOOKUP(U10,LISTAS!$F$5:$I$204,4,0))</f>
        <v>SUB 12 MASCULINO</v>
      </c>
      <c r="X10" s="25">
        <f t="shared" si="0"/>
        <v>300</v>
      </c>
      <c r="Y10" s="25">
        <f t="shared" si="2"/>
        <v>300</v>
      </c>
    </row>
    <row r="11" spans="2:27" ht="18" customHeight="1" thickBot="1" x14ac:dyDescent="0.3">
      <c r="B11" s="132"/>
      <c r="C11" s="89" t="str">
        <f>IF(C10="","",VLOOKUP(C10,LISTAS!$F$5:$H$204,2,0))</f>
        <v/>
      </c>
      <c r="D11" s="130"/>
      <c r="E11" s="61"/>
      <c r="F11" s="47"/>
      <c r="G11" s="47"/>
      <c r="H11" s="47"/>
      <c r="I11" s="47"/>
      <c r="J11" s="47"/>
      <c r="K11" s="47"/>
      <c r="L11" s="47"/>
      <c r="M11" s="60"/>
      <c r="N11" s="60"/>
      <c r="O11" s="60"/>
      <c r="P11" s="103"/>
      <c r="S11" s="23">
        <f>IF(U11&lt;&gt;"",1+COUNTIF(S8:S10,"1")+COUNTIF(S8:S10,"2")+COUNTIF(S8:S10,"3"),"")</f>
        <v>4</v>
      </c>
      <c r="T11" s="24" t="str">
        <f t="shared" si="1"/>
        <v>LUGAR</v>
      </c>
      <c r="U11" s="25" t="str">
        <f>IF(U9&lt;&gt;"",IF(K20=U9,K22,IF(K22=U9,K20,IF(K52=U9,K54,IF(K54=U9,K52)))),"")</f>
        <v>PEDRO/DAVI/LEONARDO/MIGUEL</v>
      </c>
      <c r="V11" s="25" t="str">
        <f>IF(U11="","",VLOOKUP(U11,LISTAS!$F$5:$G$204,2,0))</f>
        <v>LICEU JARDIM</v>
      </c>
      <c r="W11" s="25" t="str">
        <f>IF(U11="","",VLOOKUP(U11,LISTAS!$F$5:$I$204,4,0))</f>
        <v>SUB 12 MASCULINO</v>
      </c>
      <c r="X11" s="25">
        <f t="shared" si="0"/>
        <v>280</v>
      </c>
      <c r="Y11" s="25">
        <f t="shared" si="2"/>
        <v>280</v>
      </c>
    </row>
    <row r="12" spans="2:27" ht="18" customHeight="1" x14ac:dyDescent="0.25">
      <c r="B12" s="63"/>
      <c r="C12" s="20"/>
      <c r="D12" s="20"/>
      <c r="E12" s="94"/>
      <c r="F12" s="96"/>
      <c r="G12" s="88" t="str">
        <f>IF(D8&lt;&gt;"",IF(D10&lt;&gt;"",IF(D8=D10,"",IF(D8&gt;D10,C8,C10)),""),"")</f>
        <v>FELIPE/GABRIEL/PEDRO/RAFAEL</v>
      </c>
      <c r="H12" s="129">
        <v>1</v>
      </c>
      <c r="I12" s="47">
        <f>IF(H12&lt;&gt;"",H12,"")</f>
        <v>1</v>
      </c>
      <c r="J12" s="47" t="str">
        <f>IF(H12&lt;&gt;"",IF(G12="","",G12),"")</f>
        <v>FELIPE/GABRIEL/PEDRO/RAFAEL</v>
      </c>
      <c r="K12" s="47">
        <f>IF(I12&lt;&gt;"",IF(I14&lt;&gt;"",SMALL(I12:J14,1),""),"")</f>
        <v>0</v>
      </c>
      <c r="L12" s="47"/>
      <c r="M12" s="47"/>
      <c r="N12" s="47"/>
      <c r="O12" s="47"/>
      <c r="P12" s="62"/>
      <c r="S12" s="23">
        <f>IF(U12&lt;&gt;"",1+COUNTIF(S8:S11,"1")+COUNTIF(S8:S11,"2")+COUNTIF(S8:S11,"3")+COUNTIF(S8:S11,"4"),"")</f>
        <v>5</v>
      </c>
      <c r="T12" s="24" t="str">
        <f t="shared" si="1"/>
        <v>LUGAR</v>
      </c>
      <c r="U12" s="25" t="str">
        <f>IF(U8&lt;&gt;"",IF(G12=U8,G14,IF(G14=U8,G12,IF(G28=U8,G30,IF(G30=U8,G28,IF(G44=U8,G46,IF(G46=U8,G44,IF(G60=U8,G62,IF(G62=U8,G60)))))))),"")</f>
        <v>MURILO/KHALIL/PEDRO/LUCAS</v>
      </c>
      <c r="V12" s="25" t="str">
        <f>IF(U12="","",VLOOKUP(U12,LISTAS!$F$5:$G$204,2,0))</f>
        <v>VILLA LOBOS - SBC</v>
      </c>
      <c r="W12" s="25" t="str">
        <f>IF(U12="","",VLOOKUP(U12,LISTAS!$F$5:$I$204,4,0))</f>
        <v>SUB 12 MASCULINO</v>
      </c>
      <c r="X12" s="25">
        <f t="shared" si="0"/>
        <v>270</v>
      </c>
      <c r="Y12" s="25">
        <f t="shared" si="2"/>
        <v>270</v>
      </c>
    </row>
    <row r="13" spans="2:27" ht="18" customHeight="1" thickBot="1" x14ac:dyDescent="0.3">
      <c r="B13" s="63"/>
      <c r="C13" s="20"/>
      <c r="D13" s="20"/>
      <c r="E13" s="94"/>
      <c r="F13" s="96"/>
      <c r="G13" s="89" t="str">
        <f>IF(G12="","",VLOOKUP(G12,LISTAS!$F$5:$H$204,2,0))</f>
        <v>CCDA - DIAD</v>
      </c>
      <c r="H13" s="130"/>
      <c r="I13" s="47"/>
      <c r="J13" s="47"/>
      <c r="K13" s="47"/>
      <c r="L13" s="47"/>
      <c r="M13" s="47"/>
      <c r="N13" s="47"/>
      <c r="O13" s="47"/>
      <c r="P13" s="62"/>
      <c r="S13" s="23">
        <f>IF(U13&lt;&gt;"",1+COUNTIF(S8:S12,"1")+COUNTIF(S8:S12,"2")+COUNTIF(S8:S12,"3")+COUNTIF(S8:S12,"4")+COUNTIF(S8:S12,"5"),"")</f>
        <v>6</v>
      </c>
      <c r="T13" s="24" t="str">
        <f t="shared" si="1"/>
        <v>LUGAR</v>
      </c>
      <c r="U13" s="25" t="str">
        <f>IF(U9&lt;&gt;"",IF(G12=U9,G14,IF(G14=U9,G12,IF(G28=U9,G30,IF(G30=U9,G28,IF(G44=U9,G46,IF(G46=U9,G44,IF(G60=U9,G62,IF(G62=U9,G60)))))))),"")</f>
        <v>CAIO/JULIANO/MATEHUS/MATHEUS/PEDRO</v>
      </c>
      <c r="V13" s="25" t="str">
        <f>IF(U13="","",VLOOKUP(U13,LISTAS!$F$5:$G$204,2,0))</f>
        <v>VILLARE - SCS</v>
      </c>
      <c r="W13" s="25" t="str">
        <f>IF(U13="","",VLOOKUP(U13,LISTAS!$F$5:$I$204,4,0))</f>
        <v>SUB 12 MASCULINO</v>
      </c>
      <c r="X13" s="25">
        <f t="shared" si="0"/>
        <v>260</v>
      </c>
      <c r="Y13" s="25">
        <f t="shared" si="2"/>
        <v>260</v>
      </c>
    </row>
    <row r="14" spans="2:27" ht="18" customHeight="1" x14ac:dyDescent="0.25">
      <c r="B14" s="63"/>
      <c r="C14" s="20"/>
      <c r="D14" s="20"/>
      <c r="E14" s="95"/>
      <c r="F14" s="97"/>
      <c r="G14" s="88" t="str">
        <f>IF(D16&lt;&gt;"",IF(D18&lt;&gt;"",IF(D16=D18,"",IF(D16&gt;D18,C16,C18)),""),"")</f>
        <v>MURILO/KHALIL/PEDRO/LUCAS</v>
      </c>
      <c r="H14" s="129">
        <v>0</v>
      </c>
      <c r="I14" s="48">
        <f>IF(H14&lt;&gt;"",H14,"")</f>
        <v>0</v>
      </c>
      <c r="J14" s="47" t="str">
        <f>IF(H14&lt;&gt;"",IF(G14="","",G14),"")</f>
        <v>MURILO/KHALIL/PEDRO/LUCAS</v>
      </c>
      <c r="K14" s="47" t="str">
        <f>VLOOKUP(K12,I12:J14,2,0)</f>
        <v>MURILO/KHALIL/PEDRO/LUCAS</v>
      </c>
      <c r="L14" s="47"/>
      <c r="M14" s="47"/>
      <c r="N14" s="47"/>
      <c r="O14" s="47"/>
      <c r="P14" s="62"/>
      <c r="S14" s="23">
        <f>IF(U14&lt;&gt;"",1+COUNTIF(S8:S13,"1")+COUNTIF(S8:S13,"2")+COUNTIF(S8:S13,"3")+COUNTIF(S8:S13,"4")+COUNTIF(S8:S13,"5")+COUNTIF(S8:S13,"6"),"")</f>
        <v>7</v>
      </c>
      <c r="T14" s="24" t="str">
        <f t="shared" si="1"/>
        <v>LUGAR</v>
      </c>
      <c r="U14" s="25" t="str">
        <f>IF(U10&lt;&gt;"",IF(G12=U10,G14,IF(G14=U10,G12,IF(G28=U10,G30,IF(G30=U10,G28,IF(G44=U10,G46,IF(G46=U10,G44,IF(G60=U10,G62,IF(G62=U10,G60)))))))),"")</f>
        <v>SOCRATES/BERNARDO/BERNARDO/LUCAS</v>
      </c>
      <c r="V14" s="25" t="str">
        <f>IF(U14="","",VLOOKUP(U14,LISTAS!$F$5:$G$204,2,0))</f>
        <v>ARBOS - SCS</v>
      </c>
      <c r="W14" s="25" t="str">
        <f>IF(U14="","",VLOOKUP(U14,LISTAS!$F$5:$I$204,4,0))</f>
        <v>SUB 12 MASCULINO</v>
      </c>
      <c r="X14" s="25">
        <f t="shared" si="0"/>
        <v>250</v>
      </c>
      <c r="Y14" s="25">
        <f t="shared" si="2"/>
        <v>250</v>
      </c>
    </row>
    <row r="15" spans="2:27" ht="18" customHeight="1" thickBot="1" x14ac:dyDescent="0.3">
      <c r="B15" s="63"/>
      <c r="C15" s="20"/>
      <c r="D15" s="20"/>
      <c r="E15" s="95"/>
      <c r="F15" s="94"/>
      <c r="G15" s="89" t="str">
        <f>IF(G14="","",VLOOKUP(G14,LISTAS!$F$5:$H$204,2,0))</f>
        <v>VILLA LOBOS - SBC</v>
      </c>
      <c r="H15" s="130"/>
      <c r="I15" s="61"/>
      <c r="J15" s="47"/>
      <c r="K15" s="47"/>
      <c r="L15" s="47"/>
      <c r="M15" s="47"/>
      <c r="N15" s="47"/>
      <c r="O15" s="47"/>
      <c r="P15" s="62"/>
      <c r="S15" s="23" t="str">
        <f>IF(U15&lt;&gt;"",1+COUNTIF(S8:S14,"1")+COUNTIF(S8:S14,"2")+COUNTIF(S8:S14,"3")+COUNTIF(S8:S14,"4")+COUNTIF(S8:S14,"5")+COUNTIF(S8:S14,"6")+COUNTIF(S8:S14,"7"),"")</f>
        <v/>
      </c>
      <c r="T15" s="24" t="str">
        <f t="shared" si="1"/>
        <v/>
      </c>
      <c r="U15" s="25" t="str">
        <f>IF(U11&lt;&gt;"",IF(G12=U11,G14,IF(G14=U11,G12,IF(G28=U11,G30,IF(G30=U11,G28,IF(G44=U11,G46,IF(G46=U11,G44,IF(G60=U11,G62,IF(G62=U11,G60)))))))),"")</f>
        <v/>
      </c>
      <c r="V15" s="25" t="str">
        <f>IF(U15="","",VLOOKUP(U15,LISTAS!$F$5:$G$204,2,0))</f>
        <v/>
      </c>
      <c r="W15" s="25" t="str">
        <f>IF(U15="","",VLOOKUP(U15,LISTAS!$F$5:$I$204,4,0))</f>
        <v/>
      </c>
      <c r="X15" s="25" t="str">
        <f t="shared" si="0"/>
        <v/>
      </c>
      <c r="Y15" s="25" t="str">
        <f t="shared" si="2"/>
        <v/>
      </c>
    </row>
    <row r="16" spans="2:27" ht="18" customHeight="1" x14ac:dyDescent="0.25">
      <c r="B16" s="131">
        <v>7</v>
      </c>
      <c r="C16" s="88"/>
      <c r="D16" s="129">
        <v>0</v>
      </c>
      <c r="E16" s="46">
        <f>IF(D16&lt;&gt;"",D16,"")</f>
        <v>0</v>
      </c>
      <c r="F16" s="47" t="str">
        <f>IF(D16&lt;&gt;"",IF(C16="","",C16),"")</f>
        <v/>
      </c>
      <c r="G16" s="47">
        <f>IF(E16&lt;&gt;"",IF(E18&lt;&gt;"",SMALL(E16:F18,1),""),"")</f>
        <v>0</v>
      </c>
      <c r="H16" s="47"/>
      <c r="I16" s="61"/>
      <c r="J16" s="47"/>
      <c r="K16" s="47"/>
      <c r="L16" s="47"/>
      <c r="M16" s="47"/>
      <c r="N16" s="47"/>
      <c r="O16" s="47"/>
      <c r="P16" s="62"/>
      <c r="S16" s="23" t="str">
        <f>IF(U16&lt;&gt;"",1+COUNTIF(S8:S15,"1")+COUNTIF(S8:S15,"2")+COUNTIF(S8:S15,"3")+COUNTIF(S8:S15,"4")+COUNTIF(S8:S15,"5")+COUNTIF(S8:S15,"6")+COUNTIF(S8:S15,"7")+COUNTIF(S8:S15,"8"),"")</f>
        <v/>
      </c>
      <c r="T16" s="24" t="str">
        <f t="shared" si="1"/>
        <v/>
      </c>
      <c r="U16" s="25" t="str">
        <f>IF(U8&lt;&gt;"",IF(C8=U8,G10,IF(C10=U8,G10,IF(C16=U8,G18,IF(C18=U8,G18,IF(C24=U8,G26,IF(C26=U8,G26,IF(C32=U8,G34,IF(C34=U8,G34,IF(C40=U8,G42,IF(C42=U8,G42,IF(C48=U8,G50,IF(C50=U8,G50,IF(C56=U8,G58,IF(C58=U8,G58,IF(C64=U8,G66,IF(C66=U8,G66)))))))))))))))),"")</f>
        <v/>
      </c>
      <c r="V16" s="25" t="str">
        <f>IF(U16="","",VLOOKUP(U16,LISTAS!$F$5:$G$204,2,0))</f>
        <v/>
      </c>
      <c r="W16" s="25" t="str">
        <f>IF(U16="","",VLOOKUP(U16,LISTAS!$F$5:$I$204,4,0))</f>
        <v/>
      </c>
      <c r="X16" s="25" t="str">
        <f t="shared" si="0"/>
        <v/>
      </c>
      <c r="Y16" s="25" t="str">
        <f t="shared" si="2"/>
        <v/>
      </c>
    </row>
    <row r="17" spans="2:25" ht="18" customHeight="1" thickBot="1" x14ac:dyDescent="0.3">
      <c r="B17" s="131"/>
      <c r="C17" s="89" t="str">
        <f>IF(C16="","",VLOOKUP(C16,LISTAS!$F$5:$H$204,2,0))</f>
        <v/>
      </c>
      <c r="D17" s="130"/>
      <c r="E17" s="49" t="str">
        <f>IF(D17&lt;&gt;"",D17,"")</f>
        <v/>
      </c>
      <c r="F17" s="47"/>
      <c r="G17" s="47"/>
      <c r="H17" s="47"/>
      <c r="I17" s="95"/>
      <c r="J17" s="94"/>
      <c r="K17" s="94"/>
      <c r="L17" s="20"/>
      <c r="M17" s="20"/>
      <c r="N17" s="20"/>
      <c r="O17" s="20"/>
      <c r="P17" s="26"/>
      <c r="S17" s="23" t="str">
        <f>IF(U17&lt;&gt;"",1+COUNTIF(S8:S16,"1")+COUNTIF(S8:S16,"2")+COUNTIF(S8:S16,"3")+COUNTIF(S8:S16,"4")+COUNTIF(S8:S16,"5")+COUNTIF(S8:S16,"6")+COUNTIF(S8:S16,"7")+COUNTIF(S8:S16,"8")+COUNTIF(S8:S16,"9"),"")</f>
        <v/>
      </c>
      <c r="T17" s="24" t="str">
        <f t="shared" si="1"/>
        <v/>
      </c>
      <c r="U17" s="25" t="str">
        <f>IF(U9&lt;&gt;"",IF(C8=U9,G10,IF(C10=U9,G10,IF(C16=U9,G18,IF(C18=U9,G18,IF(C24=U9,G26,IF(C26=U9,G26,IF(C32=U9,G34,IF(C34=U9,G34,IF(C40=U9,G42,IF(C42=U9,G42,IF(C48=U9,G50,IF(C50=U9,G50,IF(C56=U9,G58,IF(C58=U9,G58,IF(C64=U9,G66,IF(C66=U9,G66)))))))))))))))),"")</f>
        <v/>
      </c>
      <c r="V17" s="25" t="str">
        <f>IF(U17="","",VLOOKUP(U17,LISTAS!$F$5:$G$204,2,0))</f>
        <v/>
      </c>
      <c r="W17" s="25" t="str">
        <f>IF(U17="","",VLOOKUP(U17,LISTAS!$F$5:$I$204,4,0))</f>
        <v/>
      </c>
      <c r="X17" s="25" t="str">
        <f t="shared" si="0"/>
        <v/>
      </c>
      <c r="Y17" s="25" t="str">
        <f t="shared" si="2"/>
        <v/>
      </c>
    </row>
    <row r="18" spans="2:25" ht="18" customHeight="1" x14ac:dyDescent="0.25">
      <c r="B18" s="132">
        <v>9</v>
      </c>
      <c r="C18" s="88" t="s">
        <v>145</v>
      </c>
      <c r="D18" s="129">
        <v>1</v>
      </c>
      <c r="E18" s="50">
        <f>IF(D18&lt;&gt;"",D18,"")</f>
        <v>1</v>
      </c>
      <c r="F18" s="47" t="str">
        <f>IF(D18&lt;&gt;"",IF(C18="","",C18),"")</f>
        <v>MURILO/KHALIL/PEDRO/LUCAS</v>
      </c>
      <c r="G18" s="47" t="str">
        <f>VLOOKUP(G16,E16:F18,2,0)</f>
        <v/>
      </c>
      <c r="H18" s="47"/>
      <c r="I18" s="95"/>
      <c r="J18" s="94"/>
      <c r="K18" s="20"/>
      <c r="L18" s="20"/>
      <c r="M18" s="94"/>
      <c r="N18" s="94"/>
      <c r="O18" s="94"/>
      <c r="P18" s="26"/>
      <c r="S18" s="23" t="str">
        <f>IF(U18&lt;&gt;"",1+COUNTIF(S8:S17,"1")+COUNTIF(S8:S17,"2")+COUNTIF(S8:S17,"3")+COUNTIF(S8:S17,"4")+COUNTIF(S8:S17,"5")+COUNTIF(S8:S17,"6")+COUNTIF(S8:S17,"7")+COUNTIF(S8:S17,"8")+COUNTIF(S8:S17,"9")+COUNTIF(S8:S17,"10"),"")</f>
        <v/>
      </c>
      <c r="T18" s="24" t="str">
        <f t="shared" si="1"/>
        <v/>
      </c>
      <c r="U18" s="25" t="str">
        <f>IF(U10&lt;&gt;"",IF(C8=U10,G10,IF(C10=U10,G10,IF(C16=U10,G18,IF(C18=U10,G18,IF(C24=U10,G26,IF(C26=U10,G26,IF(C32=U10,G34,IF(C34=U10,G34,IF(C40=U10,G42,IF(C42=U10,G42,IF(C48=U10,G50,IF(C50=U10,G50,IF(C56=U10,G58,IF(C58=U10,G58,IF(C64=U10,G66,IF(C66=U10,G66)))))))))))))))),"")</f>
        <v/>
      </c>
      <c r="V18" s="25" t="str">
        <f>IF(U18="","",VLOOKUP(U18,LISTAS!$F$5:$G$204,2,0))</f>
        <v/>
      </c>
      <c r="W18" s="25" t="str">
        <f>IF(U18="","",VLOOKUP(U18,LISTAS!$F$5:$I$204,4,0))</f>
        <v/>
      </c>
      <c r="X18" s="25" t="str">
        <f t="shared" si="0"/>
        <v/>
      </c>
      <c r="Y18" s="25" t="str">
        <f t="shared" si="2"/>
        <v/>
      </c>
    </row>
    <row r="19" spans="2:25" ht="18" customHeight="1" thickBot="1" x14ac:dyDescent="0.3">
      <c r="B19" s="132"/>
      <c r="C19" s="89" t="str">
        <f>IF(C18="","",VLOOKUP(C18,LISTAS!$F$5:$H$204,2,0))</f>
        <v>VILLA LOBOS - SBC</v>
      </c>
      <c r="D19" s="130"/>
      <c r="E19" s="47"/>
      <c r="F19" s="47"/>
      <c r="G19" s="47"/>
      <c r="H19" s="47"/>
      <c r="I19" s="95"/>
      <c r="J19" s="94"/>
      <c r="K19" s="20"/>
      <c r="L19" s="20"/>
      <c r="M19" s="94"/>
      <c r="N19" s="94"/>
      <c r="O19" s="94"/>
      <c r="P19" s="26"/>
      <c r="S19" s="23" t="str">
        <f>IF(U19&lt;&gt;"",1+COUNTIF(S8:S18,"1")+COUNTIF(S8:S18,"2")+COUNTIF(S8:S18,"3")+COUNTIF(S8:S18,"4")+COUNTIF(S8:S18,"5")+COUNTIF(S8:S18,"6")+COUNTIF(S8:S18,"7")+COUNTIF(S8:S18,"8")+COUNTIF(S8:S18,"9")+COUNTIF(S8:S18,"10")+COUNTIF(S8:S18,"11"),"")</f>
        <v/>
      </c>
      <c r="T19" s="24" t="str">
        <f t="shared" si="1"/>
        <v/>
      </c>
      <c r="U19" s="25" t="str">
        <f>IF(U11&lt;&gt;"",IF(C8=U11,G10,IF(C10=U11,G10,IF(C16=U11,G18,IF(C18=U11,G18,IF(C24=U11,G26,IF(C26=U11,G26,IF(C32=U11,G34,IF(C34=U11,G34,IF(C40=U11,G42,IF(C42=U11,G42,IF(C48=U11,G50,IF(C50=U11,G50,IF(C56=U11,G58,IF(C58=U11,G58,IF(C64=U11,G66,IF(C66=U11,G66)))))))))))))))),"")</f>
        <v/>
      </c>
      <c r="V19" s="25" t="str">
        <f>IF(U19="","",VLOOKUP(U19,LISTAS!$F$5:$G$204,2,0))</f>
        <v/>
      </c>
      <c r="W19" s="25" t="str">
        <f>IF(U19="","",VLOOKUP(U19,LISTAS!$F$5:$I$204,4,0))</f>
        <v/>
      </c>
      <c r="X19" s="25" t="str">
        <f t="shared" si="0"/>
        <v/>
      </c>
      <c r="Y19" s="25" t="str">
        <f t="shared" si="2"/>
        <v/>
      </c>
    </row>
    <row r="20" spans="2:25" ht="18" customHeight="1" x14ac:dyDescent="0.25">
      <c r="B20" s="63"/>
      <c r="C20" s="20"/>
      <c r="D20" s="20"/>
      <c r="E20" s="47"/>
      <c r="F20" s="47"/>
      <c r="G20" s="47"/>
      <c r="H20" s="47"/>
      <c r="I20" s="95"/>
      <c r="J20" s="94"/>
      <c r="K20" s="88" t="str">
        <f>IF(H12&lt;&gt;"",IF(H14&lt;&gt;"",IF(H12=H14,"",IF(H12&gt;H14,G12,G14)),""),"")</f>
        <v>FELIPE/GABRIEL/PEDRO/RAFAEL</v>
      </c>
      <c r="L20" s="129">
        <v>1</v>
      </c>
      <c r="M20" s="47">
        <f>IF(L20&lt;&gt;"",L20,"")</f>
        <v>1</v>
      </c>
      <c r="N20" s="47" t="str">
        <f>IF(L20&lt;&gt;"",IF(K20="","",K20),"")</f>
        <v>FELIPE/GABRIEL/PEDRO/RAFAEL</v>
      </c>
      <c r="O20" s="47">
        <f>IF(M20&lt;&gt;"",IF(M22&lt;&gt;"",SMALL(M20:N22,1),""),"")</f>
        <v>0</v>
      </c>
      <c r="P20" s="62"/>
      <c r="R20" s="17"/>
      <c r="S20" s="23" t="str">
        <f>IF(U20&lt;&gt;"",1+COUNTIF(S8:S19,"1")+COUNTIF(S8:S19,"2")+COUNTIF(S8:S19,"3")+COUNTIF(S8:S19,"4")+COUNTIF(S8:S19,"5")+COUNTIF(S8:S19,"6")+COUNTIF(S8:S19,"7")+COUNTIF(S8:S19,"8")+COUNTIF(S8:S19,"9")+COUNTIF(S8:S19,"10")+COUNTIF(S8:S19,"11")+COUNTIF(S8:S19,"12"),"")</f>
        <v/>
      </c>
      <c r="T20" s="24" t="str">
        <f t="shared" si="1"/>
        <v/>
      </c>
      <c r="U20" s="25" t="str">
        <f>IF(U12&lt;&gt;"",IF(C8=U12,G10,IF(C10=U12,G10,IF(C16=U12,G18,IF(C18=U12,G18,IF(C24=U12,G26,IF(C26=U12,G26,IF(C32=U12,G34,IF(C34=U12,G34,IF(C40=U12,G42,IF(C42=U12,G42,IF(C48=U12,G50,IF(C50=U12,G50,IF(C56=U12,G58,IF(C58=U12,G58,IF(C64=U12,G66,IF(C66=U12,G66)))))))))))))))),"")</f>
        <v/>
      </c>
      <c r="V20" s="25" t="str">
        <f>IF(U20="","",VLOOKUP(U20,LISTAS!$F$5:$G$204,2,0))</f>
        <v/>
      </c>
      <c r="W20" s="25" t="str">
        <f>IF(U20="","",VLOOKUP(U20,LISTAS!$F$5:$I$204,4,0))</f>
        <v/>
      </c>
      <c r="X20" s="25" t="str">
        <f t="shared" si="0"/>
        <v/>
      </c>
      <c r="Y20" s="25" t="str">
        <f t="shared" si="2"/>
        <v/>
      </c>
    </row>
    <row r="21" spans="2:25" ht="18" customHeight="1" thickBot="1" x14ac:dyDescent="0.3">
      <c r="B21" s="63"/>
      <c r="C21" s="20"/>
      <c r="D21" s="20"/>
      <c r="E21" s="94"/>
      <c r="F21" s="94"/>
      <c r="G21" s="94"/>
      <c r="H21" s="94"/>
      <c r="I21" s="95"/>
      <c r="J21" s="94"/>
      <c r="K21" s="89" t="str">
        <f>IF(K20="","",VLOOKUP(K20,LISTAS!$F$5:$H$204,2,0))</f>
        <v>CCDA - DIAD</v>
      </c>
      <c r="L21" s="130"/>
      <c r="M21" s="47"/>
      <c r="N21" s="47"/>
      <c r="O21" s="47"/>
      <c r="P21" s="62"/>
      <c r="R21" s="17"/>
      <c r="S21" s="23" t="str">
        <f>IF(U21&lt;&gt;"",1+COUNTIF(S8:S20,"1")+COUNTIF(S8:S20,"2")+COUNTIF(S8:S20,"3")+COUNTIF(S8:S20,"4")+COUNTIF(S8:S20,"5")+COUNTIF(S8:S20,"6")+COUNTIF(S8:S20,"7")+COUNTIF(S8:S20,"8")+COUNTIF(S8:S20,"9")+COUNTIF(S8:S20,"10")+COUNTIF(S8:S20,"11")+COUNTIF(S8:S20,"12")+COUNTIF(S8:S20,"13"),"")</f>
        <v/>
      </c>
      <c r="T21" s="24" t="str">
        <f t="shared" si="1"/>
        <v/>
      </c>
      <c r="U21" s="25" t="str">
        <f>IF(U13&lt;&gt;"",IF(C8=U13,G10,IF(C10=U13,G10,IF(C16=U13,G18,IF(C18=U13,G18,IF(C24=U13,G26,IF(C26=U13,G26,IF(C32=U13,G34,IF(C34=U13,G34,IF(C40=U13,G42,IF(C42=U13,G42,IF(C48=U13,G50,IF(C50=U13,G50,IF(C56=U13,G58,IF(C58=U13,G58,IF(C64=U13,G66,IF(C66=U13,G66)))))))))))))))),"")</f>
        <v/>
      </c>
      <c r="V21" s="25" t="str">
        <f>IF(U21="","",VLOOKUP(U21,LISTAS!$F$5:$G$204,2,0))</f>
        <v/>
      </c>
      <c r="W21" s="25" t="str">
        <f>IF(U21="","",VLOOKUP(U21,LISTAS!$F$5:$I$204,4,0))</f>
        <v/>
      </c>
      <c r="X21" s="25" t="str">
        <f t="shared" si="0"/>
        <v/>
      </c>
      <c r="Y21" s="25" t="str">
        <f t="shared" si="2"/>
        <v/>
      </c>
    </row>
    <row r="22" spans="2:25" ht="18" customHeight="1" x14ac:dyDescent="0.25">
      <c r="B22" s="63"/>
      <c r="C22" s="20"/>
      <c r="D22" s="20"/>
      <c r="E22" s="94"/>
      <c r="F22" s="94"/>
      <c r="G22" s="94"/>
      <c r="H22" s="94"/>
      <c r="I22" s="95"/>
      <c r="J22" s="97"/>
      <c r="K22" s="88" t="str">
        <f>IF(H28&lt;&gt;"",IF(H30&lt;&gt;"",IF(H28=H30,"",IF(H28&gt;H30,G28,G30)),""),"")</f>
        <v>BENICIO/FELIPE/GUILHERME/MATHEUS/RAFAEL</v>
      </c>
      <c r="L22" s="129">
        <v>0</v>
      </c>
      <c r="M22" s="48">
        <f>IF(L22&lt;&gt;"",L22,"")</f>
        <v>0</v>
      </c>
      <c r="N22" s="47" t="str">
        <f>IF(L22&lt;&gt;"",IF(K22="","",K22),"")</f>
        <v>BENICIO/FELIPE/GUILHERME/MATHEUS/RAFAEL</v>
      </c>
      <c r="O22" s="47" t="str">
        <f>VLOOKUP(O20,M20:N22,2,0)</f>
        <v>BENICIO/FELIPE/GUILHERME/MATHEUS/RAFAEL</v>
      </c>
      <c r="P22" s="62"/>
      <c r="Q22" s="13"/>
      <c r="S22" s="23" t="str">
        <f>IF(U22&lt;&gt;"",1+COUNTIF(S8:S21,"1")+COUNTIF(S8:S21,"2")+COUNTIF(S8:S21,"3")+COUNTIF(S8:S21,"4")+COUNTIF(S8:S21,"5")+COUNTIF(S8:S21,"6")+COUNTIF(S8:S21,"7")+COUNTIF(S8:S21,"8")+COUNTIF(S8:S21,"9")+COUNTIF(S8:S21,"10")+COUNTIF(S8:S21,"11")+COUNTIF(S8:S21,"12")+COUNTIF(S8:S21,"13")+COUNTIF(S8:S21,"14"),"")</f>
        <v/>
      </c>
      <c r="T22" s="24" t="str">
        <f t="shared" si="1"/>
        <v/>
      </c>
      <c r="U22" s="25" t="str">
        <f>IF(U14&lt;&gt;"",IF(C8=U14,G10,IF(C10=U14,G10,IF(C16=U14,G18,IF(C18=U14,G18,IF(C24=U14,G26,IF(C26=U14,G26,IF(C32=U14,G34,IF(C34=U14,G34,IF(C40=U14,G42,IF(C42=U14,G42,IF(C48=U14,G50,IF(C50=U14,G50,IF(C56=U14,G58,IF(C58=U14,G58,IF(C64=U14,G66,IF(C66=U14,G66)))))))))))))))),"")</f>
        <v/>
      </c>
      <c r="V22" s="25" t="str">
        <f>IF(U22="","",VLOOKUP(U22,LISTAS!$F$5:$G$204,2,0))</f>
        <v/>
      </c>
      <c r="W22" s="25" t="str">
        <f>IF(U22="","",VLOOKUP(U22,LISTAS!$F$5:$I$204,4,0))</f>
        <v/>
      </c>
      <c r="X22" s="25" t="str">
        <f t="shared" si="0"/>
        <v/>
      </c>
      <c r="Y22" s="25" t="str">
        <f t="shared" si="2"/>
        <v/>
      </c>
    </row>
    <row r="23" spans="2:25" ht="18" customHeight="1" thickBot="1" x14ac:dyDescent="0.3">
      <c r="B23" s="63"/>
      <c r="C23" s="20"/>
      <c r="D23" s="20"/>
      <c r="E23" s="94"/>
      <c r="F23" s="94"/>
      <c r="G23" s="94"/>
      <c r="H23" s="94"/>
      <c r="I23" s="95"/>
      <c r="J23" s="94"/>
      <c r="K23" s="89" t="str">
        <f>IF(K22="","",VLOOKUP(K22,LISTAS!$F$5:$H$204,2,0))</f>
        <v>ARBOS - S.A</v>
      </c>
      <c r="L23" s="130"/>
      <c r="M23" s="61"/>
      <c r="N23" s="47"/>
      <c r="O23" s="47"/>
      <c r="P23" s="62"/>
      <c r="Q23" s="13"/>
      <c r="S23" s="23" t="str">
        <f>IF(U23&lt;&gt;"",1+COUNTIF(S8:S22,"1")+COUNTIF(S8:S22,"2")+COUNTIF(S8:S22,"3")+COUNTIF(S8:S22,"4")+COUNTIF(S8:S22,"5")+COUNTIF(S8:S22,"6")+COUNTIF(S8:S22,"7")+COUNTIF(S8:S22,"8")+COUNTIF(S8:S22,"9")+COUNTIF(S8:S22,"10")+COUNTIF(S8:S22,"11")+COUNTIF(S8:S22,"12")+COUNTIF(S8:S22,"13")+COUNTIF(S8:S22,"14")+COUNTIF(S8:S22,"15"),"")</f>
        <v/>
      </c>
      <c r="T23" s="24" t="str">
        <f t="shared" si="1"/>
        <v/>
      </c>
      <c r="U23" s="25" t="str">
        <f>IF(U15&lt;&gt;"",IF(C8=U15,G10,IF(C10=U15,G10,IF(C16=U15,G18,IF(C18=U15,G18,IF(C24=U15,G26,IF(C26=U15,G26,IF(C32=U15,G34,IF(C34=U15,G34,IF(C40=U15,G42,IF(C42=U15,G42,IF(C48=U15,G50,IF(C50=U15,G50,IF(C56=U15,G58,IF(C58=U15,G58,IF(C64=U15,G66,IF(C66=U15,G66)))))))))))))))),"")</f>
        <v/>
      </c>
      <c r="V23" s="25" t="str">
        <f>IF(U23="","",VLOOKUP(U23,LISTAS!$F$5:$G$204,2,0))</f>
        <v/>
      </c>
      <c r="W23" s="25" t="str">
        <f>IF(U23="","",VLOOKUP(U23,LISTAS!$F$5:$I$204,4,0))</f>
        <v/>
      </c>
      <c r="X23" s="25" t="str">
        <f t="shared" si="0"/>
        <v/>
      </c>
      <c r="Y23" s="25" t="str">
        <f t="shared" si="2"/>
        <v/>
      </c>
    </row>
    <row r="24" spans="2:25" ht="18" customHeight="1" x14ac:dyDescent="0.25">
      <c r="B24" s="131">
        <v>6</v>
      </c>
      <c r="C24" s="88" t="s">
        <v>63</v>
      </c>
      <c r="D24" s="129">
        <v>1</v>
      </c>
      <c r="E24" s="47">
        <f>IF(D24&lt;&gt;"",D24,"")</f>
        <v>1</v>
      </c>
      <c r="F24" s="47" t="str">
        <f>IF(D24&lt;&gt;"",IF(C24="","",C24),"")</f>
        <v>SOCRATES/BERNARDO/BERNARDO/LUCAS</v>
      </c>
      <c r="G24" s="47">
        <f>IF(E24&lt;&gt;"",IF(E26&lt;&gt;"",SMALL(E24:F26,1),""),"")</f>
        <v>0</v>
      </c>
      <c r="H24" s="47"/>
      <c r="I24" s="61"/>
      <c r="J24" s="47"/>
      <c r="K24" s="47"/>
      <c r="L24" s="20"/>
      <c r="M24" s="61"/>
      <c r="N24" s="47"/>
      <c r="O24" s="47"/>
      <c r="P24" s="62"/>
      <c r="Q24" s="13"/>
      <c r="S24" s="23"/>
      <c r="T24" s="24"/>
      <c r="U24" s="25"/>
      <c r="V24" s="25" t="str">
        <f>IF(U24="","",VLOOKUP(U24,LISTAS!$F$5:$G$204,2,0))</f>
        <v/>
      </c>
      <c r="W24" s="25" t="str">
        <f>IF(U24="","",VLOOKUP(U24,LISTAS!$F$5:$I$204,4,0))</f>
        <v/>
      </c>
      <c r="X24" s="25" t="str">
        <f t="shared" si="0"/>
        <v/>
      </c>
      <c r="Y24" s="25" t="str">
        <f t="shared" si="2"/>
        <v/>
      </c>
    </row>
    <row r="25" spans="2:25" ht="18" customHeight="1" thickBot="1" x14ac:dyDescent="0.3">
      <c r="B25" s="131"/>
      <c r="C25" s="89" t="str">
        <f>IF(C24="","",VLOOKUP(C24,LISTAS!$F$5:$H$204,2,0))</f>
        <v>ARBOS - SCS</v>
      </c>
      <c r="D25" s="130"/>
      <c r="E25" s="47"/>
      <c r="F25" s="47"/>
      <c r="G25" s="47"/>
      <c r="H25" s="47"/>
      <c r="I25" s="61"/>
      <c r="J25" s="47"/>
      <c r="K25" s="47"/>
      <c r="L25" s="20"/>
      <c r="M25" s="61"/>
      <c r="N25" s="47"/>
      <c r="O25" s="47"/>
      <c r="P25" s="62"/>
      <c r="Q25" s="13"/>
      <c r="S25" s="23"/>
      <c r="T25" s="24"/>
      <c r="U25" s="25"/>
      <c r="V25" s="25" t="str">
        <f>IF(U25="","",VLOOKUP(U25,LISTAS!$F$5:$G$204,2,0))</f>
        <v/>
      </c>
      <c r="W25" s="25" t="str">
        <f>IF(U25="","",VLOOKUP(U25,LISTAS!$F$5:$I$204,4,0))</f>
        <v/>
      </c>
      <c r="X25" s="25" t="str">
        <f t="shared" si="0"/>
        <v/>
      </c>
      <c r="Y25" s="25" t="str">
        <f t="shared" si="2"/>
        <v/>
      </c>
    </row>
    <row r="26" spans="2:25" ht="18" customHeight="1" x14ac:dyDescent="0.25">
      <c r="B26" s="132">
        <v>11</v>
      </c>
      <c r="C26" s="88"/>
      <c r="D26" s="129">
        <v>0</v>
      </c>
      <c r="E26" s="48">
        <f>IF(D26&lt;&gt;"",D26,"")</f>
        <v>0</v>
      </c>
      <c r="F26" s="47" t="str">
        <f>IF(D26&lt;&gt;"",IF(C26="","",C26),"")</f>
        <v/>
      </c>
      <c r="G26" s="47" t="str">
        <f>VLOOKUP(G24,E24:F26,2,0)</f>
        <v/>
      </c>
      <c r="H26" s="47"/>
      <c r="I26" s="61"/>
      <c r="J26" s="47"/>
      <c r="K26" s="47"/>
      <c r="L26" s="20"/>
      <c r="M26" s="27"/>
      <c r="N26" s="20"/>
      <c r="O26" s="20"/>
      <c r="P26" s="26"/>
      <c r="R26" s="17"/>
      <c r="S26" s="23"/>
      <c r="T26" s="24"/>
      <c r="U26" s="25"/>
      <c r="V26" s="25" t="str">
        <f>IF(U26="","",VLOOKUP(U26,LISTAS!$F$5:$G$204,2,0))</f>
        <v/>
      </c>
      <c r="W26" s="25" t="str">
        <f>IF(U26="","",VLOOKUP(U26,LISTAS!$F$5:$I$204,4,0))</f>
        <v/>
      </c>
      <c r="X26" s="25" t="str">
        <f t="shared" si="0"/>
        <v/>
      </c>
      <c r="Y26" s="25" t="str">
        <f t="shared" si="2"/>
        <v/>
      </c>
    </row>
    <row r="27" spans="2:25" ht="18" customHeight="1" thickBot="1" x14ac:dyDescent="0.3">
      <c r="B27" s="132"/>
      <c r="C27" s="89" t="str">
        <f>IF(C26="","",VLOOKUP(C26,LISTAS!$F$5:$H$204,2,0))</f>
        <v/>
      </c>
      <c r="D27" s="130"/>
      <c r="E27" s="61"/>
      <c r="F27" s="47"/>
      <c r="G27" s="47"/>
      <c r="H27" s="47"/>
      <c r="I27" s="61"/>
      <c r="J27" s="47"/>
      <c r="K27" s="47"/>
      <c r="L27" s="20"/>
      <c r="M27" s="27"/>
      <c r="N27" s="20"/>
      <c r="O27" s="20"/>
      <c r="P27" s="26"/>
      <c r="S27" s="23"/>
      <c r="T27" s="24"/>
      <c r="U27" s="25"/>
      <c r="V27" s="25" t="str">
        <f>IF(U27="","",VLOOKUP(U27,LISTAS!$F$5:$G$204,2,0))</f>
        <v/>
      </c>
      <c r="W27" s="25" t="str">
        <f>IF(U27="","",VLOOKUP(U27,LISTAS!$F$5:$I$204,4,0))</f>
        <v/>
      </c>
      <c r="X27" s="25" t="str">
        <f t="shared" si="0"/>
        <v/>
      </c>
      <c r="Y27" s="25" t="str">
        <f t="shared" si="2"/>
        <v/>
      </c>
    </row>
    <row r="28" spans="2:25" ht="18" customHeight="1" x14ac:dyDescent="0.25">
      <c r="B28" s="63"/>
      <c r="C28" s="20"/>
      <c r="D28" s="20"/>
      <c r="E28" s="94"/>
      <c r="F28" s="98"/>
      <c r="G28" s="88" t="str">
        <f>IF(D24&lt;&gt;"",IF(D26&lt;&gt;"",IF(D24=D26,"",IF(D24&gt;D26,C24,C26)),""),"")</f>
        <v>SOCRATES/BERNARDO/BERNARDO/LUCAS</v>
      </c>
      <c r="H28" s="129">
        <v>0</v>
      </c>
      <c r="I28" s="46">
        <f>IF(H28&lt;&gt;"",H28,"")</f>
        <v>0</v>
      </c>
      <c r="J28" s="47" t="str">
        <f>IF(H28&lt;&gt;"",IF(G28="","",G28),"")</f>
        <v>SOCRATES/BERNARDO/BERNARDO/LUCAS</v>
      </c>
      <c r="K28" s="47">
        <f>IF(I28&lt;&gt;"",IF(I30&lt;&gt;"",SMALL(I28:J30,1),""),"")</f>
        <v>0</v>
      </c>
      <c r="L28" s="47"/>
      <c r="M28" s="27"/>
      <c r="N28" s="20"/>
      <c r="O28" s="20"/>
      <c r="P28" s="26"/>
      <c r="S28" s="23"/>
      <c r="T28" s="24"/>
      <c r="U28" s="25"/>
      <c r="V28" s="25" t="str">
        <f>IF(U28="","",VLOOKUP(U28,LISTAS!$F$5:$G$204,2,0))</f>
        <v/>
      </c>
      <c r="W28" s="25" t="str">
        <f>IF(U28="","",VLOOKUP(U28,LISTAS!$F$5:$I$204,4,0))</f>
        <v/>
      </c>
      <c r="X28" s="25" t="str">
        <f t="shared" si="0"/>
        <v/>
      </c>
      <c r="Y28" s="25" t="str">
        <f t="shared" si="2"/>
        <v/>
      </c>
    </row>
    <row r="29" spans="2:25" ht="18" customHeight="1" thickBot="1" x14ac:dyDescent="0.3">
      <c r="B29" s="63"/>
      <c r="C29" s="20"/>
      <c r="D29" s="20"/>
      <c r="E29" s="94"/>
      <c r="F29" s="98"/>
      <c r="G29" s="89" t="str">
        <f>IF(G28="","",VLOOKUP(G28,LISTAS!$F$5:$H$204,2,0))</f>
        <v>ARBOS - SCS</v>
      </c>
      <c r="H29" s="130"/>
      <c r="I29" s="49" t="str">
        <f>IF(H29&lt;&gt;"",H29,"")</f>
        <v/>
      </c>
      <c r="J29" s="47"/>
      <c r="K29" s="47"/>
      <c r="L29" s="47"/>
      <c r="M29" s="27"/>
      <c r="N29" s="20"/>
      <c r="O29" s="20"/>
      <c r="P29" s="26"/>
      <c r="S29" s="23"/>
      <c r="T29" s="24"/>
      <c r="U29" s="25"/>
      <c r="V29" s="25" t="str">
        <f>IF(U29="","",VLOOKUP(U29,LISTAS!$F$5:$G$204,2,0))</f>
        <v/>
      </c>
      <c r="W29" s="25" t="str">
        <f>IF(U29="","",VLOOKUP(U29,LISTAS!$F$5:$I$204,4,0))</f>
        <v/>
      </c>
      <c r="X29" s="25" t="str">
        <f t="shared" si="0"/>
        <v/>
      </c>
      <c r="Y29" s="25" t="str">
        <f t="shared" si="2"/>
        <v/>
      </c>
    </row>
    <row r="30" spans="2:25" ht="18" customHeight="1" x14ac:dyDescent="0.25">
      <c r="B30" s="63"/>
      <c r="C30" s="20"/>
      <c r="D30" s="20"/>
      <c r="E30" s="95"/>
      <c r="F30" s="28"/>
      <c r="G30" s="88" t="str">
        <f>IF(D32&lt;&gt;"",IF(D34&lt;&gt;"",IF(D32=D34,"",IF(D32&gt;D34,C32,C34)),""),"")</f>
        <v>BENICIO/FELIPE/GUILHERME/MATHEUS/RAFAEL</v>
      </c>
      <c r="H30" s="129">
        <v>1</v>
      </c>
      <c r="I30" s="50">
        <f>IF(H30&lt;&gt;"",H30,"")</f>
        <v>1</v>
      </c>
      <c r="J30" s="47" t="str">
        <f>IF(H30&lt;&gt;"",IF(G30="","",G30),"")</f>
        <v>BENICIO/FELIPE/GUILHERME/MATHEUS/RAFAEL</v>
      </c>
      <c r="K30" s="47" t="str">
        <f>VLOOKUP(K28,I28:J30,2,0)</f>
        <v>SOCRATES/BERNARDO/BERNARDO/LUCAS</v>
      </c>
      <c r="L30" s="47"/>
      <c r="M30" s="27"/>
      <c r="N30" s="20"/>
      <c r="O30" s="20"/>
      <c r="P30" s="26"/>
      <c r="S30" s="23"/>
      <c r="T30" s="24"/>
      <c r="U30" s="25"/>
      <c r="V30" s="25" t="str">
        <f>IF(U30="","",VLOOKUP(U30,LISTAS!$F$5:$G$204,2,0))</f>
        <v/>
      </c>
      <c r="W30" s="25" t="str">
        <f>IF(U30="","",VLOOKUP(U30,LISTAS!$F$5:$I$204,4,0))</f>
        <v/>
      </c>
      <c r="X30" s="25" t="str">
        <f t="shared" si="0"/>
        <v/>
      </c>
      <c r="Y30" s="25" t="str">
        <f t="shared" si="2"/>
        <v/>
      </c>
    </row>
    <row r="31" spans="2:25" ht="18" customHeight="1" thickBot="1" x14ac:dyDescent="0.3">
      <c r="B31" s="63"/>
      <c r="C31" s="20"/>
      <c r="D31" s="20"/>
      <c r="E31" s="95"/>
      <c r="F31" s="20"/>
      <c r="G31" s="89" t="str">
        <f>IF(G30="","",VLOOKUP(G30,LISTAS!$F$5:$H$204,2,0))</f>
        <v>ARBOS - S.A</v>
      </c>
      <c r="H31" s="130"/>
      <c r="I31" s="47"/>
      <c r="J31" s="47"/>
      <c r="K31" s="47"/>
      <c r="L31" s="47"/>
      <c r="M31" s="27"/>
      <c r="N31" s="20"/>
      <c r="O31" s="20"/>
      <c r="P31" s="26"/>
      <c r="S31" s="23"/>
      <c r="T31" s="24"/>
      <c r="U31" s="25"/>
      <c r="V31" s="25" t="str">
        <f>IF(U31="","",VLOOKUP(U31,LISTAS!$F$5:$G$204,2,0))</f>
        <v/>
      </c>
      <c r="W31" s="25" t="str">
        <f>IF(U31="","",VLOOKUP(U31,LISTAS!$F$5:$I$204,4,0))</f>
        <v/>
      </c>
      <c r="X31" s="25" t="str">
        <f t="shared" si="0"/>
        <v/>
      </c>
      <c r="Y31" s="25" t="str">
        <f t="shared" si="2"/>
        <v/>
      </c>
    </row>
    <row r="32" spans="2:25" ht="18" customHeight="1" x14ac:dyDescent="0.25">
      <c r="B32" s="131">
        <v>4</v>
      </c>
      <c r="C32" s="88"/>
      <c r="D32" s="129">
        <v>0</v>
      </c>
      <c r="E32" s="46">
        <f>IF(D32&lt;&gt;"",D32,"")</f>
        <v>0</v>
      </c>
      <c r="F32" s="47" t="str">
        <f>IF(D32&lt;&gt;"",IF(C32="","",C32),"")</f>
        <v/>
      </c>
      <c r="G32" s="47">
        <f>IF(E32&lt;&gt;"",IF(E34&lt;&gt;"",SMALL(E32:F34,1),""),"")</f>
        <v>0</v>
      </c>
      <c r="H32" s="47"/>
      <c r="I32" s="94"/>
      <c r="J32" s="94"/>
      <c r="K32" s="94"/>
      <c r="L32" s="94"/>
      <c r="M32" s="95"/>
      <c r="N32" s="94"/>
      <c r="O32" s="20"/>
      <c r="P32" s="26"/>
      <c r="S32" s="23"/>
      <c r="T32" s="24"/>
      <c r="U32" s="25"/>
      <c r="V32" s="25" t="str">
        <f>IF(U32="","",VLOOKUP(U32,LISTAS!$F$5:$G$204,2,0))</f>
        <v/>
      </c>
      <c r="W32" s="25" t="str">
        <f>IF(U32="","",VLOOKUP(U32,LISTAS!$F$5:$I$204,4,0))</f>
        <v/>
      </c>
      <c r="X32" s="25" t="str">
        <f t="shared" si="0"/>
        <v/>
      </c>
      <c r="Y32" s="25" t="str">
        <f t="shared" si="2"/>
        <v/>
      </c>
    </row>
    <row r="33" spans="2:25" ht="18" customHeight="1" thickBot="1" x14ac:dyDescent="0.3">
      <c r="B33" s="131"/>
      <c r="C33" s="89" t="str">
        <f>IF(C32="","",VLOOKUP(C32,LISTAS!$F$5:$H$204,2,0))</f>
        <v/>
      </c>
      <c r="D33" s="130"/>
      <c r="E33" s="49" t="str">
        <f>IF(D33&lt;&gt;"",D33,"")</f>
        <v/>
      </c>
      <c r="F33" s="47"/>
      <c r="G33" s="47"/>
      <c r="H33" s="47"/>
      <c r="I33" s="94"/>
      <c r="J33" s="94"/>
      <c r="K33" s="94"/>
      <c r="L33" s="94"/>
      <c r="M33" s="95"/>
      <c r="N33" s="94"/>
      <c r="O33" s="20"/>
      <c r="P33" s="26"/>
      <c r="S33" s="23"/>
      <c r="T33" s="24"/>
      <c r="U33" s="25"/>
      <c r="V33" s="25" t="str">
        <f>IF(U33="","",VLOOKUP(U33,LISTAS!$F$5:$G$204,2,0))</f>
        <v/>
      </c>
      <c r="W33" s="25" t="str">
        <f>IF(U33="","",VLOOKUP(U33,LISTAS!$F$5:$I$204,4,0))</f>
        <v/>
      </c>
      <c r="X33" s="25" t="str">
        <f t="shared" si="0"/>
        <v/>
      </c>
      <c r="Y33" s="25" t="str">
        <f t="shared" si="2"/>
        <v/>
      </c>
    </row>
    <row r="34" spans="2:25" ht="18" customHeight="1" x14ac:dyDescent="0.25">
      <c r="B34" s="132">
        <v>13</v>
      </c>
      <c r="C34" s="88" t="s">
        <v>94</v>
      </c>
      <c r="D34" s="129">
        <v>1</v>
      </c>
      <c r="E34" s="50">
        <f>IF(D34&lt;&gt;"",D34,"")</f>
        <v>1</v>
      </c>
      <c r="F34" s="47" t="str">
        <f>IF(D34&lt;&gt;"",IF(C34="","",C34),"")</f>
        <v>BENICIO/FELIPE/GUILHERME/MATHEUS/RAFAEL</v>
      </c>
      <c r="G34" s="47" t="str">
        <f>VLOOKUP(G32,E32:F34,2,0)</f>
        <v/>
      </c>
      <c r="H34" s="47"/>
      <c r="I34" s="94"/>
      <c r="J34" s="94"/>
      <c r="K34" s="94"/>
      <c r="L34" s="94"/>
      <c r="M34" s="95"/>
      <c r="N34" s="94"/>
      <c r="O34" s="20"/>
      <c r="P34" s="26"/>
      <c r="S34" s="23"/>
      <c r="T34" s="24"/>
      <c r="U34" s="25"/>
      <c r="V34" s="25" t="str">
        <f>IF(U34="","",VLOOKUP(U34,LISTAS!$F$5:$G$204,2,0))</f>
        <v/>
      </c>
      <c r="W34" s="25" t="str">
        <f>IF(U34="","",VLOOKUP(U34,LISTAS!$F$5:$I$204,4,0))</f>
        <v/>
      </c>
      <c r="X34" s="25" t="str">
        <f t="shared" si="0"/>
        <v/>
      </c>
      <c r="Y34" s="25" t="str">
        <f t="shared" si="2"/>
        <v/>
      </c>
    </row>
    <row r="35" spans="2:25" ht="18" customHeight="1" thickBot="1" x14ac:dyDescent="0.3">
      <c r="B35" s="132"/>
      <c r="C35" s="89" t="str">
        <f>IF(C34="","",VLOOKUP(C34,LISTAS!$F$5:$H$204,2,0))</f>
        <v>ARBOS - S.A</v>
      </c>
      <c r="D35" s="130"/>
      <c r="E35" s="47"/>
      <c r="F35" s="47"/>
      <c r="G35" s="47"/>
      <c r="H35" s="47"/>
      <c r="I35" s="94"/>
      <c r="J35" s="94"/>
      <c r="K35" s="94"/>
      <c r="L35" s="94"/>
      <c r="M35" s="95"/>
      <c r="N35" s="94"/>
      <c r="O35" s="20"/>
      <c r="P35" s="20"/>
      <c r="S35" s="23"/>
      <c r="T35" s="24"/>
      <c r="U35" s="25"/>
      <c r="V35" s="25" t="str">
        <f>IF(U35="","",VLOOKUP(U35,LISTAS!$F$5:$G$204,2,0))</f>
        <v/>
      </c>
      <c r="W35" s="25" t="str">
        <f>IF(U35="","",VLOOKUP(U35,LISTAS!$F$5:$I$204,4,0))</f>
        <v/>
      </c>
      <c r="X35" s="25" t="str">
        <f t="shared" si="0"/>
        <v/>
      </c>
      <c r="Y35" s="25" t="str">
        <f t="shared" si="2"/>
        <v/>
      </c>
    </row>
    <row r="36" spans="2:25" ht="18" customHeight="1" x14ac:dyDescent="0.25">
      <c r="B36" s="63"/>
      <c r="C36" s="20"/>
      <c r="D36" s="20"/>
      <c r="E36" s="47"/>
      <c r="F36" s="47"/>
      <c r="G36" s="47"/>
      <c r="H36" s="47"/>
      <c r="I36" s="94"/>
      <c r="J36" s="94"/>
      <c r="K36" s="94"/>
      <c r="L36" s="94"/>
      <c r="M36" s="95"/>
      <c r="N36" s="94"/>
      <c r="O36" s="88" t="str">
        <f>IF(L20&lt;&gt;"",IF(L22&lt;&gt;"",IF(L20=L22,"",IF(L20&gt;L22,K20,K22)),""),"")</f>
        <v>FELIPE/GABRIEL/PEDRO/RAFAEL</v>
      </c>
      <c r="P36" s="129">
        <v>1</v>
      </c>
      <c r="S36" s="23"/>
      <c r="T36" s="24"/>
      <c r="U36" s="25"/>
      <c r="V36" s="25" t="str">
        <f>IF(U36="","",VLOOKUP(U36,LISTAS!$F$5:$G$204,2,0))</f>
        <v/>
      </c>
      <c r="W36" s="25" t="str">
        <f>IF(U36="","",VLOOKUP(U36,LISTAS!$F$5:$I$204,4,0))</f>
        <v/>
      </c>
      <c r="X36" s="25" t="str">
        <f t="shared" si="0"/>
        <v/>
      </c>
      <c r="Y36" s="25" t="str">
        <f t="shared" si="2"/>
        <v/>
      </c>
    </row>
    <row r="37" spans="2:25" ht="18" customHeight="1" thickBot="1" x14ac:dyDescent="0.3">
      <c r="B37" s="63"/>
      <c r="C37" s="20"/>
      <c r="D37" s="20"/>
      <c r="E37" s="94"/>
      <c r="F37" s="94"/>
      <c r="G37" s="94"/>
      <c r="H37" s="94"/>
      <c r="I37" s="94"/>
      <c r="J37" s="94"/>
      <c r="K37" s="94"/>
      <c r="L37" s="94"/>
      <c r="M37" s="95"/>
      <c r="N37" s="94"/>
      <c r="O37" s="89" t="str">
        <f>IF(O36="","",VLOOKUP(O36,LISTAS!$F$5:$H$204,2,0))</f>
        <v>CCDA - DIAD</v>
      </c>
      <c r="P37" s="130"/>
      <c r="S37" s="23"/>
      <c r="T37" s="24"/>
      <c r="U37" s="25"/>
      <c r="V37" s="25" t="str">
        <f>IF(U37="","",VLOOKUP(U37,LISTAS!$F$5:$G$204,2,0))</f>
        <v/>
      </c>
      <c r="W37" s="25" t="str">
        <f>IF(U37="","",VLOOKUP(U37,LISTAS!$F$5:$I$204,4,0))</f>
        <v/>
      </c>
      <c r="X37" s="25" t="str">
        <f t="shared" si="0"/>
        <v/>
      </c>
      <c r="Y37" s="25" t="str">
        <f t="shared" si="2"/>
        <v/>
      </c>
    </row>
    <row r="38" spans="2:25" ht="18" customHeight="1" x14ac:dyDescent="0.25">
      <c r="B38" s="63"/>
      <c r="C38" s="20"/>
      <c r="D38" s="20"/>
      <c r="E38" s="94"/>
      <c r="F38" s="94"/>
      <c r="G38" s="94"/>
      <c r="H38" s="94"/>
      <c r="I38" s="94"/>
      <c r="J38" s="94"/>
      <c r="K38" s="94"/>
      <c r="L38" s="94"/>
      <c r="M38" s="95"/>
      <c r="N38" s="97"/>
      <c r="O38" s="88" t="str">
        <f>IF(L52&lt;&gt;"",IF(L54&lt;&gt;"",IF(L52=L54,"",IF(L52&gt;L54,K52,K54)),""),"")</f>
        <v>MUNIR/MIGUEL/ENZO/PEDRO</v>
      </c>
      <c r="P38" s="129">
        <v>0</v>
      </c>
      <c r="S38" s="23"/>
      <c r="T38" s="24"/>
      <c r="U38" s="25"/>
      <c r="V38" s="25" t="str">
        <f>IF(U38="","",VLOOKUP(U38,LISTAS!$F$5:$G$204,2,0))</f>
        <v/>
      </c>
      <c r="W38" s="25" t="str">
        <f>IF(U38="","",VLOOKUP(U38,LISTAS!$F$5:$I$204,4,0))</f>
        <v/>
      </c>
      <c r="X38" s="25" t="str">
        <f t="shared" si="0"/>
        <v/>
      </c>
      <c r="Y38" s="25" t="str">
        <f t="shared" si="2"/>
        <v/>
      </c>
    </row>
    <row r="39" spans="2:25" ht="18" customHeight="1" thickBot="1" x14ac:dyDescent="0.3">
      <c r="B39" s="63"/>
      <c r="C39" s="20"/>
      <c r="D39" s="20"/>
      <c r="E39" s="94"/>
      <c r="F39" s="94"/>
      <c r="G39" s="94"/>
      <c r="H39" s="94"/>
      <c r="I39" s="94"/>
      <c r="J39" s="94"/>
      <c r="K39" s="94"/>
      <c r="L39" s="94"/>
      <c r="M39" s="95"/>
      <c r="N39" s="94"/>
      <c r="O39" s="89" t="str">
        <f>IF(O38="","",VLOOKUP(O38,LISTAS!$F$5:$H$204,2,0))</f>
        <v>ARBOS - SCS</v>
      </c>
      <c r="P39" s="130"/>
      <c r="S39" s="23"/>
      <c r="T39" s="24"/>
      <c r="U39" s="25"/>
      <c r="V39" s="25" t="str">
        <f>IF(U39="","",VLOOKUP(U39,LISTAS!$F$5:$G$204,2,0))</f>
        <v/>
      </c>
      <c r="W39" s="25" t="str">
        <f>IF(U39="","",VLOOKUP(U39,LISTAS!$F$5:$I$204,4,0))</f>
        <v/>
      </c>
      <c r="X39" s="25" t="str">
        <f t="shared" si="0"/>
        <v/>
      </c>
      <c r="Y39" s="25" t="str">
        <f t="shared" si="2"/>
        <v/>
      </c>
    </row>
    <row r="40" spans="2:25" ht="18" customHeight="1" x14ac:dyDescent="0.25">
      <c r="B40" s="131">
        <v>3</v>
      </c>
      <c r="C40" s="88" t="s">
        <v>55</v>
      </c>
      <c r="D40" s="129">
        <v>1</v>
      </c>
      <c r="E40" s="47">
        <f>IF(D40&lt;&gt;"",D40,"")</f>
        <v>1</v>
      </c>
      <c r="F40" s="47" t="str">
        <f>IF(D40&lt;&gt;"",IF(C40="","",C40),"")</f>
        <v>PEDRO/DAVI/LEONARDO/MIGUEL</v>
      </c>
      <c r="G40" s="47">
        <f>IF(E40&lt;&gt;"",IF(E42&lt;&gt;"",SMALL(E40:F42,1),""),"")</f>
        <v>0</v>
      </c>
      <c r="H40" s="47"/>
      <c r="I40" s="47"/>
      <c r="J40" s="47"/>
      <c r="K40" s="47"/>
      <c r="L40" s="94"/>
      <c r="M40" s="95"/>
      <c r="N40" s="94"/>
      <c r="O40" s="20"/>
      <c r="P40" s="26"/>
      <c r="S40" s="23"/>
      <c r="T40" s="24"/>
      <c r="U40" s="25"/>
      <c r="V40" s="25" t="str">
        <f>IF(U40="","",VLOOKUP(U40,LISTAS!$F$5:$G$204,2,0))</f>
        <v/>
      </c>
      <c r="W40" s="25" t="str">
        <f>IF(U40="","",VLOOKUP(U40,LISTAS!$F$5:$I$204,4,0))</f>
        <v/>
      </c>
      <c r="X40" s="25" t="str">
        <f t="shared" si="0"/>
        <v/>
      </c>
      <c r="Y40" s="25" t="str">
        <f t="shared" si="2"/>
        <v/>
      </c>
    </row>
    <row r="41" spans="2:25" ht="17.25" thickBot="1" x14ac:dyDescent="0.3">
      <c r="B41" s="131"/>
      <c r="C41" s="89" t="str">
        <f>IF(C40="","",VLOOKUP(C40,LISTAS!$F$5:$H$204,2,0))</f>
        <v>LICEU JARDIM</v>
      </c>
      <c r="D41" s="130"/>
      <c r="E41" s="47"/>
      <c r="F41" s="47"/>
      <c r="G41" s="47"/>
      <c r="H41" s="47"/>
      <c r="I41" s="47"/>
      <c r="J41" s="47"/>
      <c r="K41" s="47"/>
      <c r="L41" s="94"/>
      <c r="M41" s="95"/>
      <c r="N41" s="94"/>
      <c r="O41" s="20"/>
      <c r="P41" s="26"/>
      <c r="S41" s="23"/>
      <c r="T41" s="24"/>
      <c r="U41" s="25"/>
      <c r="V41" s="25" t="str">
        <f>IF(U41="","",VLOOKUP(U41,LISTAS!$F$5:$G$204,2,0))</f>
        <v/>
      </c>
      <c r="W41" s="25" t="str">
        <f>IF(U41="","",VLOOKUP(U41,LISTAS!$F$5:$I$204,4,0))</f>
        <v/>
      </c>
      <c r="X41" s="25" t="str">
        <f t="shared" si="0"/>
        <v/>
      </c>
      <c r="Y41" s="25" t="str">
        <f t="shared" si="2"/>
        <v/>
      </c>
    </row>
    <row r="42" spans="2:25" x14ac:dyDescent="0.25">
      <c r="B42" s="132">
        <v>14</v>
      </c>
      <c r="C42" s="88"/>
      <c r="D42" s="129">
        <v>0</v>
      </c>
      <c r="E42" s="48">
        <f>IF(D42&lt;&gt;"",D42,"")</f>
        <v>0</v>
      </c>
      <c r="F42" s="47" t="str">
        <f>IF(D42&lt;&gt;"",IF(C42="","",C42),"")</f>
        <v/>
      </c>
      <c r="G42" s="47" t="str">
        <f>VLOOKUP(G40,E40:F42,2,0)</f>
        <v/>
      </c>
      <c r="H42" s="47"/>
      <c r="I42" s="47"/>
      <c r="J42" s="47"/>
      <c r="K42" s="47"/>
      <c r="L42" s="94"/>
      <c r="M42" s="95"/>
      <c r="N42" s="94"/>
      <c r="O42" s="20"/>
      <c r="P42" s="26"/>
      <c r="S42" s="23"/>
      <c r="T42" s="24"/>
      <c r="U42" s="25"/>
      <c r="V42" s="25" t="str">
        <f>IF(U42="","",VLOOKUP(U42,LISTAS!$F$5:$G$204,2,0))</f>
        <v/>
      </c>
      <c r="W42" s="25" t="str">
        <f>IF(U42="","",VLOOKUP(U42,LISTAS!$F$5:$I$204,4,0))</f>
        <v/>
      </c>
      <c r="X42" s="25" t="str">
        <f t="shared" si="0"/>
        <v/>
      </c>
      <c r="Y42" s="25" t="str">
        <f t="shared" si="2"/>
        <v/>
      </c>
    </row>
    <row r="43" spans="2:25" ht="18" customHeight="1" thickBot="1" x14ac:dyDescent="0.3">
      <c r="B43" s="132"/>
      <c r="C43" s="89" t="str">
        <f>IF(C42="","",VLOOKUP(C42,LISTAS!$F$5:$H$204,2,0))</f>
        <v/>
      </c>
      <c r="D43" s="130"/>
      <c r="E43" s="61"/>
      <c r="F43" s="47"/>
      <c r="G43" s="47"/>
      <c r="H43" s="47"/>
      <c r="I43" s="47"/>
      <c r="J43" s="47"/>
      <c r="K43" s="47"/>
      <c r="L43" s="94"/>
      <c r="M43" s="95"/>
      <c r="N43" s="94"/>
      <c r="O43" s="20"/>
      <c r="P43" s="26"/>
      <c r="S43" s="23"/>
      <c r="T43" s="24"/>
      <c r="U43" s="25"/>
      <c r="V43" s="25" t="str">
        <f>IF(U43="","",VLOOKUP(U43,LISTAS!$F$5:$G$204,2,0))</f>
        <v/>
      </c>
      <c r="W43" s="25" t="str">
        <f>IF(U43="","",VLOOKUP(U43,LISTAS!$F$5:$I$204,4,0))</f>
        <v/>
      </c>
      <c r="X43" s="25" t="str">
        <f t="shared" si="0"/>
        <v/>
      </c>
      <c r="Y43" s="25" t="str">
        <f t="shared" si="2"/>
        <v/>
      </c>
    </row>
    <row r="44" spans="2:25" ht="18" customHeight="1" x14ac:dyDescent="0.25">
      <c r="B44" s="63"/>
      <c r="C44" s="20"/>
      <c r="D44" s="20"/>
      <c r="E44" s="94"/>
      <c r="F44" s="98"/>
      <c r="G44" s="88" t="str">
        <f>IF(D40&lt;&gt;"",IF(D42&lt;&gt;"",IF(D40=D42,"",IF(D40&gt;D42,C40,C42)),""),"")</f>
        <v>PEDRO/DAVI/LEONARDO/MIGUEL</v>
      </c>
      <c r="H44" s="129">
        <v>1</v>
      </c>
      <c r="I44" s="47">
        <f>IF(H44&lt;&gt;"",H44,"")</f>
        <v>1</v>
      </c>
      <c r="J44" s="47" t="str">
        <f>IF(H44&lt;&gt;"",IF(G44="","",G44),"")</f>
        <v>PEDRO/DAVI/LEONARDO/MIGUEL</v>
      </c>
      <c r="K44" s="47">
        <f>IF(I44&lt;&gt;"",IF(I46&lt;&gt;"",SMALL(I44:J46,1),""),"")</f>
        <v>0</v>
      </c>
      <c r="L44" s="47"/>
      <c r="M44" s="61"/>
      <c r="N44" s="47"/>
      <c r="O44" s="20"/>
      <c r="P44" s="26"/>
      <c r="S44" s="23"/>
      <c r="T44" s="24"/>
      <c r="U44" s="25"/>
      <c r="V44" s="25" t="str">
        <f>IF(U44="","",VLOOKUP(U44,LISTAS!$F$5:$G$204,2,0))</f>
        <v/>
      </c>
      <c r="W44" s="25" t="str">
        <f>IF(U44="","",VLOOKUP(U44,LISTAS!$F$5:$I$204,4,0))</f>
        <v/>
      </c>
      <c r="X44" s="25" t="str">
        <f t="shared" si="0"/>
        <v/>
      </c>
      <c r="Y44" s="25" t="str">
        <f t="shared" si="2"/>
        <v/>
      </c>
    </row>
    <row r="45" spans="2:25" ht="18" customHeight="1" thickBot="1" x14ac:dyDescent="0.3">
      <c r="B45" s="63"/>
      <c r="C45" s="20"/>
      <c r="D45" s="20"/>
      <c r="E45" s="94"/>
      <c r="F45" s="98"/>
      <c r="G45" s="89" t="str">
        <f>IF(G44="","",VLOOKUP(G44,LISTAS!$F$5:$H$204,2,0))</f>
        <v>LICEU JARDIM</v>
      </c>
      <c r="H45" s="130"/>
      <c r="I45" s="47"/>
      <c r="J45" s="47"/>
      <c r="K45" s="47"/>
      <c r="L45" s="47"/>
      <c r="M45" s="61"/>
      <c r="N45" s="47"/>
      <c r="O45" s="20"/>
      <c r="P45" s="26"/>
      <c r="S45" s="23"/>
      <c r="T45" s="24"/>
      <c r="U45" s="25"/>
      <c r="V45" s="25" t="str">
        <f>IF(U45="","",VLOOKUP(U45,LISTAS!$F$5:$G$204,2,0))</f>
        <v/>
      </c>
      <c r="W45" s="25" t="str">
        <f>IF(U45="","",VLOOKUP(U45,LISTAS!$F$5:$I$204,4,0))</f>
        <v/>
      </c>
      <c r="X45" s="25" t="str">
        <f t="shared" si="0"/>
        <v/>
      </c>
      <c r="Y45" s="25" t="str">
        <f t="shared" si="2"/>
        <v/>
      </c>
    </row>
    <row r="46" spans="2:25" ht="18" customHeight="1" x14ac:dyDescent="0.25">
      <c r="B46" s="63"/>
      <c r="C46" s="20"/>
      <c r="D46" s="20"/>
      <c r="E46" s="95"/>
      <c r="F46" s="28"/>
      <c r="G46" s="88" t="str">
        <f>IF(D48&lt;&gt;"",IF(D50&lt;&gt;"",IF(D48=D50,"",IF(D48&gt;D50,C48,C50)),""),"")</f>
        <v/>
      </c>
      <c r="H46" s="129">
        <v>0</v>
      </c>
      <c r="I46" s="48">
        <f>IF(H46&lt;&gt;"",H46,"")</f>
        <v>0</v>
      </c>
      <c r="J46" s="47" t="str">
        <f>IF(H46&lt;&gt;"",IF(G46="","",G46),"")</f>
        <v/>
      </c>
      <c r="K46" s="47" t="str">
        <f>VLOOKUP(K44,I44:J46,2,0)</f>
        <v/>
      </c>
      <c r="L46" s="47"/>
      <c r="M46" s="61"/>
      <c r="N46" s="47"/>
      <c r="O46" s="20"/>
      <c r="P46" s="26"/>
      <c r="S46" s="23"/>
      <c r="T46" s="24"/>
      <c r="U46" s="25"/>
      <c r="V46" s="25" t="str">
        <f>IF(U46="","",VLOOKUP(U46,LISTAS!$F$5:$G$204,2,0))</f>
        <v/>
      </c>
      <c r="W46" s="25" t="str">
        <f>IF(U46="","",VLOOKUP(U46,LISTAS!$F$5:$I$204,4,0))</f>
        <v/>
      </c>
      <c r="X46" s="25" t="str">
        <f t="shared" si="0"/>
        <v/>
      </c>
      <c r="Y46" s="25" t="str">
        <f t="shared" si="2"/>
        <v/>
      </c>
    </row>
    <row r="47" spans="2:25" ht="18" customHeight="1" thickBot="1" x14ac:dyDescent="0.3">
      <c r="B47" s="63"/>
      <c r="C47" s="20"/>
      <c r="D47" s="20"/>
      <c r="E47" s="95"/>
      <c r="F47" s="20"/>
      <c r="G47" s="89" t="str">
        <f>IF(G46="","",VLOOKUP(G46,LISTAS!$F$5:$H$204,2,0))</f>
        <v/>
      </c>
      <c r="H47" s="130"/>
      <c r="I47" s="61"/>
      <c r="J47" s="47"/>
      <c r="K47" s="47"/>
      <c r="L47" s="47"/>
      <c r="M47" s="61"/>
      <c r="N47" s="47"/>
      <c r="O47" s="20"/>
      <c r="P47" s="26"/>
      <c r="S47" s="23"/>
      <c r="T47" s="24"/>
      <c r="U47" s="25"/>
      <c r="V47" s="25" t="str">
        <f>IF(U47="","",VLOOKUP(U47,LISTAS!$F$5:$G$204,2,0))</f>
        <v/>
      </c>
      <c r="W47" s="25" t="str">
        <f>IF(U47="","",VLOOKUP(U47,LISTAS!$F$5:$I$204,4,0))</f>
        <v/>
      </c>
      <c r="X47" s="25" t="str">
        <f t="shared" si="0"/>
        <v/>
      </c>
      <c r="Y47" s="25" t="str">
        <f t="shared" si="2"/>
        <v/>
      </c>
    </row>
    <row r="48" spans="2:25" ht="18" customHeight="1" x14ac:dyDescent="0.25">
      <c r="B48" s="131">
        <v>5</v>
      </c>
      <c r="C48" s="88"/>
      <c r="D48" s="129">
        <v>0</v>
      </c>
      <c r="E48" s="46">
        <f>IF(D48&lt;&gt;"",D48,"")</f>
        <v>0</v>
      </c>
      <c r="F48" s="47" t="str">
        <f>IF(D48&lt;&gt;"",IF(C48="","",C48),"")</f>
        <v/>
      </c>
      <c r="G48" s="47">
        <f>IF(E48&lt;&gt;"",IF(E50&lt;&gt;"",SMALL(E48:F50,1),""),"")</f>
        <v>0</v>
      </c>
      <c r="H48" s="47"/>
      <c r="I48" s="61"/>
      <c r="J48" s="47"/>
      <c r="K48" s="47"/>
      <c r="L48" s="47"/>
      <c r="M48" s="61"/>
      <c r="N48" s="47"/>
      <c r="O48" s="20"/>
      <c r="P48" s="26"/>
      <c r="S48" s="23"/>
      <c r="T48" s="24"/>
      <c r="U48" s="25"/>
      <c r="V48" s="25" t="str">
        <f>IF(U48="","",VLOOKUP(U48,LISTAS!$F$5:$G$204,2,0))</f>
        <v/>
      </c>
      <c r="W48" s="25" t="str">
        <f>IF(U48="","",VLOOKUP(U48,LISTAS!$F$5:$I$204,4,0))</f>
        <v/>
      </c>
      <c r="X48" s="25" t="str">
        <f t="shared" si="0"/>
        <v/>
      </c>
      <c r="Y48" s="25" t="str">
        <f t="shared" si="2"/>
        <v/>
      </c>
    </row>
    <row r="49" spans="2:25" ht="18" customHeight="1" thickBot="1" x14ac:dyDescent="0.3">
      <c r="B49" s="131"/>
      <c r="C49" s="89" t="str">
        <f>IF(C48="","",VLOOKUP(C48,LISTAS!$F$5:$H$204,2,0))</f>
        <v/>
      </c>
      <c r="D49" s="130"/>
      <c r="E49" s="49" t="str">
        <f>IF(D49&lt;&gt;"",D49,"")</f>
        <v/>
      </c>
      <c r="F49" s="47"/>
      <c r="G49" s="47"/>
      <c r="H49" s="47"/>
      <c r="I49" s="95"/>
      <c r="J49" s="94"/>
      <c r="K49" s="20"/>
      <c r="L49" s="20"/>
      <c r="M49" s="27"/>
      <c r="N49" s="20"/>
      <c r="O49" s="20"/>
      <c r="P49" s="26"/>
      <c r="S49" s="23"/>
      <c r="T49" s="24"/>
      <c r="U49" s="25"/>
      <c r="V49" s="25" t="str">
        <f>IF(U49="","",VLOOKUP(U49,LISTAS!$F$5:$G$204,2,0))</f>
        <v/>
      </c>
      <c r="W49" s="25" t="str">
        <f>IF(U49="","",VLOOKUP(U49,LISTAS!$F$5:$I$204,4,0))</f>
        <v/>
      </c>
      <c r="X49" s="25" t="str">
        <f t="shared" si="0"/>
        <v/>
      </c>
      <c r="Y49" s="25" t="str">
        <f t="shared" si="2"/>
        <v/>
      </c>
    </row>
    <row r="50" spans="2:25" ht="18" customHeight="1" x14ac:dyDescent="0.25">
      <c r="B50" s="132">
        <v>12</v>
      </c>
      <c r="C50" s="88"/>
      <c r="D50" s="129">
        <v>0</v>
      </c>
      <c r="E50" s="50">
        <f>IF(D50&lt;&gt;"",D50,"")</f>
        <v>0</v>
      </c>
      <c r="F50" s="47" t="str">
        <f>IF(D50&lt;&gt;"",IF(C50="","",C50),"")</f>
        <v/>
      </c>
      <c r="G50" s="47" t="str">
        <f>VLOOKUP(G48,E48:F50,2,0)</f>
        <v/>
      </c>
      <c r="H50" s="47"/>
      <c r="I50" s="95"/>
      <c r="J50" s="94"/>
      <c r="K50" s="20"/>
      <c r="L50" s="20"/>
      <c r="M50" s="27"/>
      <c r="N50" s="20"/>
      <c r="O50" s="20"/>
      <c r="P50" s="26"/>
      <c r="S50" s="23"/>
      <c r="T50" s="24"/>
      <c r="U50" s="25"/>
      <c r="V50" s="25" t="str">
        <f>IF(U50="","",VLOOKUP(U50,LISTAS!$F$5:$G$204,2,0))</f>
        <v/>
      </c>
      <c r="W50" s="25" t="str">
        <f>IF(U50="","",VLOOKUP(U50,LISTAS!$F$5:$I$204,4,0))</f>
        <v/>
      </c>
      <c r="X50" s="25" t="str">
        <f t="shared" si="0"/>
        <v/>
      </c>
      <c r="Y50" s="25" t="str">
        <f t="shared" si="2"/>
        <v/>
      </c>
    </row>
    <row r="51" spans="2:25" ht="18" customHeight="1" thickBot="1" x14ac:dyDescent="0.3">
      <c r="B51" s="132"/>
      <c r="C51" s="89" t="str">
        <f>IF(C50="","",VLOOKUP(C50,LISTAS!$F$5:$H$204,2,0))</f>
        <v/>
      </c>
      <c r="D51" s="130"/>
      <c r="E51" s="47"/>
      <c r="F51" s="47"/>
      <c r="G51" s="47"/>
      <c r="H51" s="47"/>
      <c r="I51" s="95"/>
      <c r="J51" s="94"/>
      <c r="K51" s="20"/>
      <c r="L51" s="20"/>
      <c r="M51" s="27"/>
      <c r="N51" s="20"/>
      <c r="O51" s="20"/>
      <c r="P51" s="26"/>
      <c r="S51" s="23"/>
      <c r="T51" s="24"/>
      <c r="U51" s="25"/>
      <c r="V51" s="25" t="str">
        <f>IF(U51="","",VLOOKUP(U51,LISTAS!$F$5:$G$204,2,0))</f>
        <v/>
      </c>
      <c r="W51" s="25" t="str">
        <f>IF(U51="","",VLOOKUP(U51,LISTAS!$F$5:$I$204,4,0))</f>
        <v/>
      </c>
      <c r="X51" s="25" t="str">
        <f t="shared" si="0"/>
        <v/>
      </c>
      <c r="Y51" s="25" t="str">
        <f t="shared" si="2"/>
        <v/>
      </c>
    </row>
    <row r="52" spans="2:25" ht="18" customHeight="1" x14ac:dyDescent="0.25">
      <c r="B52" s="63"/>
      <c r="C52" s="20"/>
      <c r="D52" s="20"/>
      <c r="E52" s="94"/>
      <c r="F52" s="94"/>
      <c r="G52" s="94"/>
      <c r="H52" s="94"/>
      <c r="I52" s="95"/>
      <c r="J52" s="94"/>
      <c r="K52" s="88" t="str">
        <f>IF(H44&lt;&gt;"",IF(H46&lt;&gt;"",IF(H44=H46,"",IF(H44&gt;H46,G44,G46)),""),"")</f>
        <v>PEDRO/DAVI/LEONARDO/MIGUEL</v>
      </c>
      <c r="L52" s="129">
        <v>0</v>
      </c>
      <c r="M52" s="46">
        <f>IF(L52&lt;&gt;"",L52,"")</f>
        <v>0</v>
      </c>
      <c r="N52" s="47" t="str">
        <f>IF(L52&lt;&gt;"",IF(K52="","",K52),"")</f>
        <v>PEDRO/DAVI/LEONARDO/MIGUEL</v>
      </c>
      <c r="O52" s="47">
        <f>IF(M52&lt;&gt;"",IF(M54&lt;&gt;"",SMALL(M52:N54,1),""),"")</f>
        <v>0</v>
      </c>
      <c r="P52" s="26"/>
      <c r="S52" s="23"/>
      <c r="T52" s="24"/>
      <c r="U52" s="25"/>
      <c r="V52" s="25" t="str">
        <f>IF(U52="","",VLOOKUP(U52,LISTAS!$F$5:$G$204,2,0))</f>
        <v/>
      </c>
      <c r="W52" s="25" t="str">
        <f>IF(U52="","",VLOOKUP(U52,LISTAS!$F$5:$I$204,4,0))</f>
        <v/>
      </c>
      <c r="X52" s="25" t="str">
        <f t="shared" si="0"/>
        <v/>
      </c>
      <c r="Y52" s="25" t="str">
        <f t="shared" si="2"/>
        <v/>
      </c>
    </row>
    <row r="53" spans="2:25" ht="18" customHeight="1" thickBot="1" x14ac:dyDescent="0.3">
      <c r="B53" s="63"/>
      <c r="C53" s="20"/>
      <c r="D53" s="20"/>
      <c r="E53" s="94"/>
      <c r="F53" s="94"/>
      <c r="G53" s="94"/>
      <c r="H53" s="94"/>
      <c r="I53" s="95"/>
      <c r="J53" s="94"/>
      <c r="K53" s="89" t="str">
        <f>IF(K52="","",VLOOKUP(K52,LISTAS!$F$5:$H$204,2,0))</f>
        <v>LICEU JARDIM</v>
      </c>
      <c r="L53" s="130"/>
      <c r="M53" s="49" t="str">
        <f>IF(L53&lt;&gt;"",L53,"")</f>
        <v/>
      </c>
      <c r="N53" s="47"/>
      <c r="O53" s="47"/>
      <c r="P53" s="26"/>
      <c r="S53" s="23"/>
      <c r="T53" s="24"/>
      <c r="U53" s="25"/>
      <c r="V53" s="25" t="str">
        <f>IF(U53="","",VLOOKUP(U53,LISTAS!$F$5:$G$204,2,0))</f>
        <v/>
      </c>
      <c r="W53" s="25" t="str">
        <f>IF(U53="","",VLOOKUP(U53,LISTAS!$F$5:$I$204,4,0))</f>
        <v/>
      </c>
      <c r="X53" s="25" t="str">
        <f t="shared" si="0"/>
        <v/>
      </c>
      <c r="Y53" s="25" t="str">
        <f t="shared" si="2"/>
        <v/>
      </c>
    </row>
    <row r="54" spans="2:25" ht="18" customHeight="1" x14ac:dyDescent="0.25">
      <c r="B54" s="63"/>
      <c r="C54" s="20"/>
      <c r="D54" s="20"/>
      <c r="E54" s="94"/>
      <c r="F54" s="94"/>
      <c r="G54" s="94"/>
      <c r="H54" s="94"/>
      <c r="I54" s="95"/>
      <c r="J54" s="97"/>
      <c r="K54" s="88" t="str">
        <f>IF(H60&lt;&gt;"",IF(H62&lt;&gt;"",IF(H60=H62,"",IF(H60&gt;H62,G60,G62)),""),"")</f>
        <v>MUNIR/MIGUEL/ENZO/PEDRO</v>
      </c>
      <c r="L54" s="129">
        <v>1</v>
      </c>
      <c r="M54" s="50">
        <f>IF(L54&lt;&gt;"",L54,"")</f>
        <v>1</v>
      </c>
      <c r="N54" s="47" t="str">
        <f>IF(L54&lt;&gt;"",IF(K54="","",K54),"")</f>
        <v>MUNIR/MIGUEL/ENZO/PEDRO</v>
      </c>
      <c r="O54" s="47" t="str">
        <f>VLOOKUP(O52,M52:N54,2,0)</f>
        <v>PEDRO/DAVI/LEONARDO/MIGUEL</v>
      </c>
      <c r="P54" s="26"/>
      <c r="S54" s="23"/>
      <c r="T54" s="24"/>
      <c r="U54" s="25"/>
      <c r="V54" s="25" t="str">
        <f>IF(U54="","",VLOOKUP(U54,LISTAS!$F$5:$G$204,2,0))</f>
        <v/>
      </c>
      <c r="W54" s="25" t="str">
        <f>IF(U54="","",VLOOKUP(U54,LISTAS!$F$5:$I$204,4,0))</f>
        <v/>
      </c>
      <c r="X54" s="25" t="str">
        <f t="shared" si="0"/>
        <v/>
      </c>
      <c r="Y54" s="25" t="str">
        <f t="shared" si="2"/>
        <v/>
      </c>
    </row>
    <row r="55" spans="2:25" ht="18" customHeight="1" thickBot="1" x14ac:dyDescent="0.3">
      <c r="B55" s="63"/>
      <c r="C55" s="20"/>
      <c r="D55" s="20"/>
      <c r="E55" s="94"/>
      <c r="F55" s="94"/>
      <c r="G55" s="94"/>
      <c r="H55" s="94"/>
      <c r="I55" s="95"/>
      <c r="J55" s="94"/>
      <c r="K55" s="89" t="str">
        <f>IF(K54="","",VLOOKUP(K54,LISTAS!$F$5:$H$204,2,0))</f>
        <v>ARBOS - SCS</v>
      </c>
      <c r="L55" s="130"/>
      <c r="M55" s="47"/>
      <c r="N55" s="47"/>
      <c r="O55" s="47"/>
      <c r="P55" s="26"/>
      <c r="R55" s="17"/>
      <c r="S55" s="23"/>
      <c r="T55" s="24"/>
      <c r="U55" s="25"/>
      <c r="V55" s="25" t="str">
        <f>IF(U55="","",VLOOKUP(U55,LISTAS!$F$5:$G$204,2,0))</f>
        <v/>
      </c>
      <c r="W55" s="25" t="str">
        <f>IF(U55="","",VLOOKUP(U55,LISTAS!$F$5:$I$204,4,0))</f>
        <v/>
      </c>
      <c r="X55" s="25" t="str">
        <f t="shared" si="0"/>
        <v/>
      </c>
      <c r="Y55" s="25" t="str">
        <f t="shared" si="2"/>
        <v/>
      </c>
    </row>
    <row r="56" spans="2:25" ht="18" customHeight="1" x14ac:dyDescent="0.25">
      <c r="B56" s="131">
        <v>8</v>
      </c>
      <c r="C56" s="88" t="s">
        <v>111</v>
      </c>
      <c r="D56" s="129">
        <v>1</v>
      </c>
      <c r="E56" s="47" t="s">
        <v>36</v>
      </c>
      <c r="F56" s="47" t="str">
        <f>IF(D56&lt;&gt;"",IF(C56="","",C56),"")</f>
        <v>CAIO/JULIANO/MATEHUS/MATHEUS/PEDRO</v>
      </c>
      <c r="G56" s="47">
        <f>IF(E56&lt;&gt;"",IF(E58&lt;&gt;"",SMALL(E56:F58,1),""),"")</f>
        <v>0</v>
      </c>
      <c r="H56" s="47"/>
      <c r="I56" s="61"/>
      <c r="J56" s="94"/>
      <c r="K56" s="94"/>
      <c r="L56" s="94"/>
      <c r="M56" s="47"/>
      <c r="N56" s="47"/>
      <c r="O56" s="47"/>
      <c r="P56" s="26"/>
      <c r="R56" s="17"/>
      <c r="S56" s="23"/>
      <c r="T56" s="24"/>
      <c r="U56" s="25"/>
      <c r="V56" s="25" t="str">
        <f>IF(U56="","",VLOOKUP(U56,LISTAS!$F$5:$G$204,2,0))</f>
        <v/>
      </c>
      <c r="W56" s="25" t="str">
        <f>IF(U56="","",VLOOKUP(U56,LISTAS!$F$5:$I$204,4,0))</f>
        <v/>
      </c>
      <c r="X56" s="25" t="str">
        <f t="shared" si="0"/>
        <v/>
      </c>
      <c r="Y56" s="25" t="str">
        <f t="shared" si="2"/>
        <v/>
      </c>
    </row>
    <row r="57" spans="2:25" ht="18" customHeight="1" thickBot="1" x14ac:dyDescent="0.3">
      <c r="B57" s="131"/>
      <c r="C57" s="89" t="str">
        <f>IF(C56="","",VLOOKUP(C56,LISTAS!$F$5:$H$204,2,0))</f>
        <v>VILLARE - SCS</v>
      </c>
      <c r="D57" s="130"/>
      <c r="E57" s="47"/>
      <c r="F57" s="47"/>
      <c r="G57" s="47"/>
      <c r="H57" s="47"/>
      <c r="I57" s="61"/>
      <c r="J57" s="94"/>
      <c r="K57" s="94"/>
      <c r="L57" s="94"/>
      <c r="M57" s="94"/>
      <c r="N57" s="94"/>
      <c r="O57" s="94"/>
      <c r="P57" s="26"/>
      <c r="Q57" s="13"/>
      <c r="S57" s="23"/>
      <c r="T57" s="24"/>
      <c r="U57" s="25"/>
      <c r="V57" s="25" t="str">
        <f>IF(U57="","",VLOOKUP(U57,LISTAS!$F$5:$G$204,2,0))</f>
        <v/>
      </c>
      <c r="W57" s="25" t="str">
        <f>IF(U57="","",VLOOKUP(U57,LISTAS!$F$5:$I$204,4,0))</f>
        <v/>
      </c>
      <c r="X57" s="25" t="str">
        <f t="shared" si="0"/>
        <v/>
      </c>
      <c r="Y57" s="25" t="str">
        <f t="shared" si="2"/>
        <v/>
      </c>
    </row>
    <row r="58" spans="2:25" ht="18" customHeight="1" x14ac:dyDescent="0.25">
      <c r="B58" s="132">
        <v>10</v>
      </c>
      <c r="C58" s="88"/>
      <c r="D58" s="129">
        <v>0</v>
      </c>
      <c r="E58" s="48">
        <f>IF(D58&lt;&gt;"",D58,"")</f>
        <v>0</v>
      </c>
      <c r="F58" s="47" t="str">
        <f>IF(D58&lt;&gt;"",IF(C58="","",C58),"")</f>
        <v/>
      </c>
      <c r="G58" s="47" t="str">
        <f>VLOOKUP(G56,E56:F58,2,0)</f>
        <v/>
      </c>
      <c r="H58" s="47"/>
      <c r="I58" s="61"/>
      <c r="J58" s="94"/>
      <c r="K58" s="94"/>
      <c r="L58" s="94"/>
      <c r="M58" s="94"/>
      <c r="N58" s="94"/>
      <c r="O58" s="94"/>
      <c r="P58" s="26"/>
      <c r="Q58" s="13"/>
      <c r="S58" s="23"/>
      <c r="T58" s="24"/>
      <c r="U58" s="25"/>
      <c r="V58" s="25" t="str">
        <f>IF(U58="","",VLOOKUP(U58,LISTAS!$F$5:$G$204,2,0))</f>
        <v/>
      </c>
      <c r="W58" s="25" t="str">
        <f>IF(U58="","",VLOOKUP(U58,LISTAS!$F$5:$I$204,4,0))</f>
        <v/>
      </c>
      <c r="X58" s="25" t="str">
        <f t="shared" si="0"/>
        <v/>
      </c>
      <c r="Y58" s="25" t="str">
        <f t="shared" si="2"/>
        <v/>
      </c>
    </row>
    <row r="59" spans="2:25" ht="18" customHeight="1" thickBot="1" x14ac:dyDescent="0.3">
      <c r="B59" s="132"/>
      <c r="C59" s="89" t="str">
        <f>IF(C58="","",VLOOKUP(C58,LISTAS!$F$5:$H$204,2,0))</f>
        <v/>
      </c>
      <c r="D59" s="130"/>
      <c r="E59" s="95"/>
      <c r="F59" s="94"/>
      <c r="G59" s="94"/>
      <c r="H59" s="94"/>
      <c r="I59" s="95"/>
      <c r="J59" s="94"/>
      <c r="K59" s="94"/>
      <c r="L59" s="94"/>
      <c r="M59" s="94"/>
      <c r="N59" s="94"/>
      <c r="O59" s="94"/>
      <c r="P59" s="26"/>
      <c r="Q59" s="13"/>
      <c r="S59" s="23"/>
      <c r="T59" s="24"/>
      <c r="U59" s="25"/>
      <c r="V59" s="25" t="str">
        <f>IF(U59="","",VLOOKUP(U59,LISTAS!$F$5:$G$204,2,0))</f>
        <v/>
      </c>
      <c r="W59" s="25" t="str">
        <f>IF(U59="","",VLOOKUP(U59,LISTAS!$F$5:$I$204,4,0))</f>
        <v/>
      </c>
      <c r="X59" s="25" t="str">
        <f t="shared" si="0"/>
        <v/>
      </c>
      <c r="Y59" s="25" t="str">
        <f t="shared" si="2"/>
        <v/>
      </c>
    </row>
    <row r="60" spans="2:25" ht="18" customHeight="1" x14ac:dyDescent="0.25">
      <c r="B60" s="63"/>
      <c r="C60" s="20"/>
      <c r="D60" s="20"/>
      <c r="E60" s="94"/>
      <c r="F60" s="98"/>
      <c r="G60" s="88" t="str">
        <f>IF(D56&lt;&gt;"",IF(D58&lt;&gt;"",IF(D56=D58,"",IF(D56&gt;D58,C56,C58)),""),"")</f>
        <v>CAIO/JULIANO/MATEHUS/MATHEUS/PEDRO</v>
      </c>
      <c r="H60" s="129">
        <v>0</v>
      </c>
      <c r="I60" s="46">
        <f>IF(H60&lt;&gt;"",H60,"")</f>
        <v>0</v>
      </c>
      <c r="J60" s="47" t="str">
        <f>IF(H60&lt;&gt;"",IF(G60="","",G60),"")</f>
        <v>CAIO/JULIANO/MATEHUS/MATHEUS/PEDRO</v>
      </c>
      <c r="K60" s="47">
        <f>IF(I60&lt;&gt;"",IF(I62&lt;&gt;"",SMALL(I60:J62,1),""),"")</f>
        <v>0</v>
      </c>
      <c r="L60" s="94"/>
      <c r="M60" s="94"/>
      <c r="N60" s="94"/>
      <c r="O60" s="94"/>
      <c r="P60" s="26"/>
      <c r="Q60" s="13"/>
      <c r="S60" s="23"/>
      <c r="T60" s="24"/>
      <c r="U60" s="25"/>
      <c r="V60" s="25" t="str">
        <f>IF(U60="","",VLOOKUP(U60,LISTAS!$F$5:$G$204,2,0))</f>
        <v/>
      </c>
      <c r="W60" s="25" t="str">
        <f>IF(U60="","",VLOOKUP(U60,LISTAS!$F$5:$I$204,4,0))</f>
        <v/>
      </c>
      <c r="X60" s="25" t="str">
        <f t="shared" si="0"/>
        <v/>
      </c>
      <c r="Y60" s="25" t="str">
        <f t="shared" si="2"/>
        <v/>
      </c>
    </row>
    <row r="61" spans="2:25" ht="18" customHeight="1" thickBot="1" x14ac:dyDescent="0.3">
      <c r="B61" s="63"/>
      <c r="C61" s="20"/>
      <c r="D61" s="20"/>
      <c r="E61" s="94"/>
      <c r="F61" s="98"/>
      <c r="G61" s="89" t="str">
        <f>IF(G60="","",VLOOKUP(G60,LISTAS!$F$5:$H$204,2,0))</f>
        <v>VILLARE - SCS</v>
      </c>
      <c r="H61" s="130"/>
      <c r="I61" s="49" t="str">
        <f>IF(H61&lt;&gt;"",H61,"")</f>
        <v/>
      </c>
      <c r="J61" s="47"/>
      <c r="K61" s="47"/>
      <c r="L61" s="94"/>
      <c r="M61" s="94"/>
      <c r="N61" s="94"/>
      <c r="O61" s="94"/>
      <c r="P61" s="26"/>
      <c r="Q61" s="13"/>
      <c r="S61" s="23"/>
      <c r="T61" s="24"/>
      <c r="U61" s="25"/>
      <c r="V61" s="25" t="str">
        <f>IF(U61="","",VLOOKUP(U61,LISTAS!$F$5:$G$204,2,0))</f>
        <v/>
      </c>
      <c r="W61" s="25" t="str">
        <f>IF(U61="","",VLOOKUP(U61,LISTAS!$F$5:$I$204,4,0))</f>
        <v/>
      </c>
      <c r="X61" s="25" t="str">
        <f t="shared" si="0"/>
        <v/>
      </c>
      <c r="Y61" s="25" t="str">
        <f t="shared" si="2"/>
        <v/>
      </c>
    </row>
    <row r="62" spans="2:25" ht="18" customHeight="1" x14ac:dyDescent="0.25">
      <c r="B62" s="63"/>
      <c r="C62" s="20"/>
      <c r="D62" s="20"/>
      <c r="E62" s="95"/>
      <c r="F62" s="28"/>
      <c r="G62" s="88" t="str">
        <f>IF(D64&lt;&gt;"",IF(D66&lt;&gt;"",IF(D64=D66,"",IF(D64&gt;D66,C64,C66)),""),"")</f>
        <v>MUNIR/MIGUEL/ENZO/PEDRO</v>
      </c>
      <c r="H62" s="129">
        <v>1</v>
      </c>
      <c r="I62" s="50">
        <f>IF(H62&lt;&gt;"",H62,"")</f>
        <v>1</v>
      </c>
      <c r="J62" s="47" t="str">
        <f>IF(H62&lt;&gt;"",IF(G62="","",G62),"")</f>
        <v>MUNIR/MIGUEL/ENZO/PEDRO</v>
      </c>
      <c r="K62" s="47" t="str">
        <f>VLOOKUP(K60,I60:J62,2,0)</f>
        <v>CAIO/JULIANO/MATEHUS/MATHEUS/PEDRO</v>
      </c>
      <c r="L62" s="94"/>
      <c r="M62" s="94"/>
      <c r="N62" s="94"/>
      <c r="O62" s="94"/>
      <c r="P62" s="26"/>
      <c r="S62" s="23"/>
      <c r="T62" s="24"/>
      <c r="U62" s="25"/>
      <c r="V62" s="25" t="str">
        <f>IF(U62="","",VLOOKUP(U62,LISTAS!$F$5:$G$204,2,0))</f>
        <v/>
      </c>
      <c r="W62" s="25" t="str">
        <f>IF(U62="","",VLOOKUP(U62,LISTAS!$F$5:$I$204,4,0))</f>
        <v/>
      </c>
      <c r="X62" s="25" t="str">
        <f t="shared" si="0"/>
        <v/>
      </c>
      <c r="Y62" s="25" t="str">
        <f t="shared" si="2"/>
        <v/>
      </c>
    </row>
    <row r="63" spans="2:25" ht="18" customHeight="1" thickBot="1" x14ac:dyDescent="0.3">
      <c r="B63" s="63"/>
      <c r="C63" s="20"/>
      <c r="D63" s="20"/>
      <c r="E63" s="95"/>
      <c r="F63" s="20"/>
      <c r="G63" s="89" t="str">
        <f>IF(G62="","",VLOOKUP(G62,LISTAS!$F$5:$H$204,2,0))</f>
        <v>ARBOS - SCS</v>
      </c>
      <c r="H63" s="130"/>
      <c r="I63" s="94"/>
      <c r="J63" s="94"/>
      <c r="K63" s="94"/>
      <c r="L63" s="94"/>
      <c r="M63" s="94"/>
      <c r="N63" s="94"/>
      <c r="O63" s="94"/>
      <c r="P63" s="26"/>
      <c r="S63" s="23"/>
      <c r="T63" s="24"/>
      <c r="U63" s="25"/>
      <c r="V63" s="25" t="str">
        <f>IF(U63="","",VLOOKUP(U63,LISTAS!$F$5:$G$204,2,0))</f>
        <v/>
      </c>
      <c r="W63" s="25" t="str">
        <f>IF(U63="","",VLOOKUP(U63,LISTAS!$F$5:$I$204,4,0))</f>
        <v/>
      </c>
      <c r="X63" s="25" t="str">
        <f t="shared" si="0"/>
        <v/>
      </c>
      <c r="Y63" s="25" t="str">
        <f t="shared" si="2"/>
        <v/>
      </c>
    </row>
    <row r="64" spans="2:25" ht="18" customHeight="1" x14ac:dyDescent="0.25">
      <c r="B64" s="131">
        <v>2</v>
      </c>
      <c r="C64" s="88"/>
      <c r="D64" s="129">
        <v>0</v>
      </c>
      <c r="E64" s="46">
        <f>IF(D64&lt;&gt;"",D64,"")</f>
        <v>0</v>
      </c>
      <c r="F64" s="47" t="str">
        <f>IF(D64&lt;&gt;"",IF(C64="","",C64),"")</f>
        <v/>
      </c>
      <c r="G64" s="47">
        <f>IF(E64&lt;&gt;"",IF(E66&lt;&gt;"",SMALL(E64:F66,1),""),"")</f>
        <v>0</v>
      </c>
      <c r="H64" s="47"/>
      <c r="I64" s="94"/>
      <c r="J64" s="94"/>
      <c r="K64" s="94"/>
      <c r="L64" s="94"/>
      <c r="M64" s="94"/>
      <c r="N64" s="94"/>
      <c r="O64" s="94"/>
      <c r="P64" s="99"/>
      <c r="S64" s="23"/>
      <c r="T64" s="24"/>
      <c r="U64" s="25"/>
      <c r="V64" s="25" t="str">
        <f>IF(U64="","",VLOOKUP(U64,LISTAS!$F$5:$G$204,2,0))</f>
        <v/>
      </c>
      <c r="W64" s="25" t="str">
        <f>IF(U64="","",VLOOKUP(U64,LISTAS!$F$5:$I$204,4,0))</f>
        <v/>
      </c>
      <c r="X64" s="25" t="str">
        <f t="shared" si="0"/>
        <v/>
      </c>
      <c r="Y64" s="25" t="str">
        <f t="shared" si="2"/>
        <v/>
      </c>
    </row>
    <row r="65" spans="2:25" ht="18" customHeight="1" thickBot="1" x14ac:dyDescent="0.3">
      <c r="B65" s="131"/>
      <c r="C65" s="89" t="str">
        <f>IF(C64="","",VLOOKUP(C64,LISTAS!$F$5:$H$204,2,0))</f>
        <v/>
      </c>
      <c r="D65" s="130"/>
      <c r="E65" s="49" t="str">
        <f>IF(D65&lt;&gt;"",D65,"")</f>
        <v/>
      </c>
      <c r="F65" s="47"/>
      <c r="G65" s="47"/>
      <c r="H65" s="47"/>
      <c r="I65" s="94"/>
      <c r="J65" s="94"/>
      <c r="K65" s="94"/>
      <c r="L65" s="94"/>
      <c r="M65" s="94"/>
      <c r="N65" s="94"/>
      <c r="O65" s="94"/>
      <c r="P65" s="99"/>
      <c r="S65" s="23"/>
      <c r="T65" s="24"/>
      <c r="U65" s="25"/>
      <c r="V65" s="25" t="str">
        <f>IF(U65="","",VLOOKUP(U65,LISTAS!$F$5:$G$204,2,0))</f>
        <v/>
      </c>
      <c r="W65" s="25" t="str">
        <f>IF(U65="","",VLOOKUP(U65,LISTAS!$F$5:$I$204,4,0))</f>
        <v/>
      </c>
      <c r="X65" s="25" t="str">
        <f t="shared" si="0"/>
        <v/>
      </c>
      <c r="Y65" s="25" t="str">
        <f t="shared" si="2"/>
        <v/>
      </c>
    </row>
    <row r="66" spans="2:25" ht="18" customHeight="1" x14ac:dyDescent="0.25">
      <c r="B66" s="132">
        <v>15</v>
      </c>
      <c r="C66" s="88" t="s">
        <v>62</v>
      </c>
      <c r="D66" s="129">
        <v>1</v>
      </c>
      <c r="E66" s="50">
        <f>IF(D66&lt;&gt;"",D66,"")</f>
        <v>1</v>
      </c>
      <c r="F66" s="47" t="str">
        <f>IF(D66&lt;&gt;"",IF(C66="","",C66),"")</f>
        <v>MUNIR/MIGUEL/ENZO/PEDRO</v>
      </c>
      <c r="G66" s="47" t="str">
        <f>VLOOKUP(G64,E64:F66,2,0)</f>
        <v/>
      </c>
      <c r="H66" s="47"/>
      <c r="I66" s="94"/>
      <c r="J66" s="94"/>
      <c r="K66" s="94"/>
      <c r="L66" s="94"/>
      <c r="M66" s="94"/>
      <c r="N66" s="94"/>
      <c r="O66" s="94"/>
      <c r="P66" s="99"/>
      <c r="S66" s="23"/>
      <c r="T66" s="24"/>
      <c r="U66" s="25"/>
      <c r="V66" s="25" t="str">
        <f>IF(U66="","",VLOOKUP(U66,LISTAS!$F$5:$G$204,2,0))</f>
        <v/>
      </c>
      <c r="W66" s="25" t="str">
        <f>IF(U66="","",VLOOKUP(U66,LISTAS!$F$5:$I$204,4,0))</f>
        <v/>
      </c>
      <c r="X66" s="25" t="str">
        <f t="shared" si="0"/>
        <v/>
      </c>
      <c r="Y66" s="25" t="str">
        <f t="shared" si="2"/>
        <v/>
      </c>
    </row>
    <row r="67" spans="2:25" ht="18" customHeight="1" thickBot="1" x14ac:dyDescent="0.3">
      <c r="B67" s="132"/>
      <c r="C67" s="89" t="str">
        <f>IF(C66="","",VLOOKUP(C66,LISTAS!$F$5:$H$204,2,0))</f>
        <v>ARBOS - SCS</v>
      </c>
      <c r="D67" s="130"/>
      <c r="E67" s="47"/>
      <c r="F67" s="47"/>
      <c r="G67" s="47"/>
      <c r="H67" s="47"/>
      <c r="I67" s="94"/>
      <c r="J67" s="94"/>
      <c r="K67" s="94"/>
      <c r="L67" s="94"/>
      <c r="M67" s="94"/>
      <c r="N67" s="94"/>
      <c r="O67" s="94"/>
      <c r="P67" s="99"/>
      <c r="S67" s="23"/>
      <c r="T67" s="24"/>
      <c r="U67" s="25"/>
      <c r="V67" s="25" t="str">
        <f>IF(U67="","",VLOOKUP(U67,LISTAS!$F$5:$G$204,2,0))</f>
        <v/>
      </c>
      <c r="W67" s="25" t="str">
        <f>IF(U67="","",VLOOKUP(U67,LISTAS!$F$5:$I$204,4,0))</f>
        <v/>
      </c>
      <c r="X67" s="25" t="str">
        <f t="shared" si="0"/>
        <v/>
      </c>
      <c r="Y67" s="25" t="str">
        <f t="shared" si="2"/>
        <v/>
      </c>
    </row>
    <row r="68" spans="2:25" ht="18" customHeight="1" x14ac:dyDescent="0.25">
      <c r="B68" s="64"/>
      <c r="C68" s="29"/>
      <c r="D68" s="29"/>
      <c r="E68" s="100"/>
      <c r="F68" s="100"/>
      <c r="G68" s="100"/>
      <c r="H68" s="100"/>
      <c r="I68" s="100"/>
      <c r="J68" s="100"/>
      <c r="K68" s="100"/>
      <c r="L68" s="100"/>
      <c r="M68" s="100"/>
      <c r="N68" s="100"/>
      <c r="O68" s="100"/>
      <c r="P68" s="101"/>
      <c r="S68" s="23"/>
      <c r="T68" s="24"/>
      <c r="U68" s="25"/>
      <c r="V68" s="25" t="str">
        <f>IF(U68="","",VLOOKUP(U68,LISTAS!$F$5:$G$204,2,0))</f>
        <v/>
      </c>
      <c r="W68" s="25" t="str">
        <f>IF(U68="","",VLOOKUP(U68,LISTAS!$F$5:$I$204,4,0))</f>
        <v/>
      </c>
      <c r="X68" s="25" t="str">
        <f t="shared" si="0"/>
        <v/>
      </c>
      <c r="Y68" s="25" t="str">
        <f t="shared" si="2"/>
        <v/>
      </c>
    </row>
    <row r="69" spans="2:25" ht="18" customHeight="1" x14ac:dyDescent="0.25">
      <c r="B69" s="59"/>
      <c r="C69" s="16"/>
      <c r="D69" s="16"/>
      <c r="E69" s="16"/>
      <c r="F69" s="16"/>
      <c r="G69" s="16"/>
      <c r="H69" s="16"/>
      <c r="I69" s="16"/>
      <c r="J69" s="16"/>
      <c r="K69" s="16"/>
      <c r="L69" s="16"/>
      <c r="M69" s="16"/>
      <c r="N69" s="16"/>
      <c r="O69" s="16"/>
      <c r="P69" s="16"/>
    </row>
    <row r="70" spans="2:25" ht="18" customHeight="1" x14ac:dyDescent="0.25">
      <c r="B70" s="59"/>
      <c r="C70" s="16"/>
      <c r="D70" s="16"/>
      <c r="E70" s="16"/>
      <c r="F70" s="16"/>
      <c r="G70" s="16"/>
      <c r="H70" s="16"/>
      <c r="I70" s="16"/>
      <c r="J70" s="16"/>
      <c r="K70" s="16"/>
      <c r="L70" s="16"/>
      <c r="M70" s="16"/>
      <c r="N70" s="16"/>
      <c r="O70" s="16"/>
      <c r="P70" s="16"/>
    </row>
    <row r="71" spans="2:25" ht="30" customHeight="1" x14ac:dyDescent="0.25">
      <c r="B71" s="128" t="s">
        <v>22</v>
      </c>
      <c r="C71" s="128"/>
      <c r="D71" s="128"/>
      <c r="E71" s="128"/>
      <c r="F71" s="128"/>
      <c r="G71" s="128"/>
      <c r="H71" s="128"/>
      <c r="I71" s="128"/>
      <c r="J71" s="128"/>
      <c r="K71" s="128"/>
      <c r="L71" s="128"/>
      <c r="M71" s="128"/>
      <c r="N71" s="128"/>
      <c r="O71" s="128"/>
      <c r="P71" s="128"/>
      <c r="S71" s="128" t="s">
        <v>4</v>
      </c>
      <c r="T71" s="128"/>
      <c r="U71" s="128"/>
      <c r="V71" s="128"/>
      <c r="W71" s="128"/>
      <c r="X71" s="128"/>
      <c r="Y71" s="128"/>
    </row>
    <row r="72" spans="2:25" ht="28.5" customHeight="1" thickBot="1" x14ac:dyDescent="0.3">
      <c r="B72" s="83"/>
      <c r="C72" s="92"/>
      <c r="D72" s="84"/>
      <c r="E72" s="93"/>
      <c r="F72" s="93"/>
      <c r="G72" s="94"/>
      <c r="H72" s="93"/>
      <c r="I72" s="93"/>
      <c r="J72" s="93"/>
      <c r="K72" s="84"/>
      <c r="L72" s="84"/>
      <c r="M72" s="84"/>
      <c r="N72" s="84"/>
      <c r="O72" s="84"/>
      <c r="P72" s="86"/>
      <c r="S72" s="133" t="s">
        <v>3</v>
      </c>
      <c r="T72" s="134"/>
      <c r="U72" s="19" t="s">
        <v>14</v>
      </c>
      <c r="V72" s="19" t="s">
        <v>0</v>
      </c>
      <c r="W72" s="19" t="s">
        <v>15</v>
      </c>
      <c r="X72" s="19" t="s">
        <v>16</v>
      </c>
      <c r="Y72" s="19" t="s">
        <v>17</v>
      </c>
    </row>
    <row r="73" spans="2:25" ht="18" customHeight="1" x14ac:dyDescent="0.25">
      <c r="B73" s="131">
        <v>1</v>
      </c>
      <c r="C73" s="90" t="s">
        <v>197</v>
      </c>
      <c r="D73" s="129">
        <v>1</v>
      </c>
      <c r="E73" s="47">
        <f>IF(D73&lt;&gt;"",D73,"")</f>
        <v>1</v>
      </c>
      <c r="F73" s="47" t="str">
        <f>IF(D73&lt;&gt;"",IF(C73="","",C73),"")</f>
        <v>CASSIO/MIGUEL/VINICIUS</v>
      </c>
      <c r="G73" s="47">
        <f>IF(E73&lt;&gt;"",IF(E75&lt;&gt;"",SMALL(E73:F75,1),""),"")</f>
        <v>0</v>
      </c>
      <c r="H73" s="47"/>
      <c r="I73" s="94"/>
      <c r="J73" s="94"/>
      <c r="K73" s="20"/>
      <c r="L73" s="20"/>
      <c r="M73" s="21"/>
      <c r="N73" s="21"/>
      <c r="O73" s="21"/>
      <c r="P73" s="22"/>
      <c r="S73" s="23">
        <f>IF(U73&lt;&gt;"",1,"")</f>
        <v>1</v>
      </c>
      <c r="T73" s="24" t="str">
        <f>IF(S73&lt;&gt;"","LUGAR","")</f>
        <v>LUGAR</v>
      </c>
      <c r="U73" s="25" t="str">
        <f>IF(P101&lt;&gt;"",IF(P103&lt;&gt;"",IF(P101=P103,"",IF(P101&gt;P103,O101,O103)),""),"")</f>
        <v>CASSIO/MIGUEL/VINICIUS</v>
      </c>
      <c r="V73" s="25" t="str">
        <f>IF(U73="","",VLOOKUP(U73,LISTAS!$F$5:$G$204,2,0))</f>
        <v>PEN LIFE - SBC</v>
      </c>
      <c r="W73" s="25" t="str">
        <f>IF(U73="","",VLOOKUP(U73,LISTAS!$F$5:$I$204,4,0))</f>
        <v/>
      </c>
      <c r="X73" s="25">
        <f>IF(S73="","",IF(S73=1,180,IF(S73=2,170,IF(S73=3,150,IF(S73=4,140,IF(S73=5,135,IF(S73=6,130,IF(S73=7,120,IF(S73=8,110,IF(S73=9,105,IF(S73=10,105,IF(S73=11,105,IF(S73=12,105,IF(S73=13,105,IF(S73=14,105,IF(S73=15,105,IF(S73=16,105,IF(S73&gt;16,"",""))))))))))))))))))</f>
        <v>180</v>
      </c>
      <c r="Y73" s="25"/>
    </row>
    <row r="74" spans="2:25" ht="18" customHeight="1" thickBot="1" x14ac:dyDescent="0.3">
      <c r="B74" s="131"/>
      <c r="C74" s="91" t="str">
        <f>IF(C73="","",VLOOKUP(C73,LISTAS!$F$5:$H$204,2,0))</f>
        <v>PEN LIFE - SBC</v>
      </c>
      <c r="D74" s="130"/>
      <c r="E74" s="47"/>
      <c r="F74" s="47"/>
      <c r="G74" s="47"/>
      <c r="H74" s="47"/>
      <c r="I74" s="94"/>
      <c r="J74" s="94"/>
      <c r="K74" s="20"/>
      <c r="L74" s="20"/>
      <c r="M74" s="21"/>
      <c r="N74" s="21"/>
      <c r="O74" s="21"/>
      <c r="P74" s="22"/>
      <c r="S74" s="23">
        <f>IF(U74&lt;&gt;"",1+COUNTIF(S73,"1"),"")</f>
        <v>2</v>
      </c>
      <c r="T74" s="24" t="str">
        <f t="shared" ref="T74:T88" si="3">IF(S74&lt;&gt;"","LUGAR","")</f>
        <v>LUGAR</v>
      </c>
      <c r="U74" s="25" t="str">
        <f>IF(P101&lt;&gt;"",IF(P103&lt;&gt;"",IF(P101=P103,"",IF(P101&lt;P103,O101,O103)),""),"")</f>
        <v>GUILHERME/HISHAM/LUCCA/MATHEUS/MATHEUS/RAFAEL</v>
      </c>
      <c r="V74" s="25" t="str">
        <f>IF(U74="","",VLOOKUP(U74,LISTAS!$F$5:$G$204,2,0))</f>
        <v>IEBURIX SBC</v>
      </c>
      <c r="W74" s="25" t="str">
        <f>IF(U74="","",VLOOKUP(U74,LISTAS!$F$5:$I$204,4,0))</f>
        <v>SUB 12 MASCULINO</v>
      </c>
      <c r="X74" s="25">
        <f t="shared" ref="X74:X88" si="4">IF(S74="","",IF(S74=1,180,IF(S74=2,170,IF(S74=3,150,IF(S74=4,140,IF(S74=5,135,IF(S74=6,130,IF(S74=7,120,IF(S74=8,110,IF(S74=9,105,IF(S74=10,105,IF(S74=11,105,IF(S74=12,105,IF(S74=13,105,IF(S74=14,105,IF(S74=15,105,IF(S74=16,105,IF(S74&gt;16,"",""))))))))))))))))))</f>
        <v>170</v>
      </c>
      <c r="Y74" s="25">
        <f t="shared" ref="Y74:Y88" si="5">IF(S74="","",IF($V$5="NÃO","",IF(S74=1,180,IF(S74=2,170,IF(S74=3,150,IF(S74=4,140,IF(S74=5,135,IF(S74=6,130,IF(S74=7,120,IF(S74=8,110,IF(S74=9,105,IF(S74=10,105,IF(S74=11,105,IF(S74=12,105,IF(S74=13,105,IF(S74=14,105,IF(S74=15,105,IF(S74=16,105,IF(S74&gt;16,"","")))))))))))))))))))</f>
        <v>170</v>
      </c>
    </row>
    <row r="75" spans="2:25" ht="18" customHeight="1" x14ac:dyDescent="0.25">
      <c r="B75" s="132">
        <v>16</v>
      </c>
      <c r="C75" s="90"/>
      <c r="D75" s="129">
        <v>0</v>
      </c>
      <c r="E75" s="48">
        <f>IF(D75&lt;&gt;"",D75,"")</f>
        <v>0</v>
      </c>
      <c r="F75" s="47" t="str">
        <f>IF(D75&lt;&gt;"",IF(C75="","",C75),"")</f>
        <v/>
      </c>
      <c r="G75" s="47" t="str">
        <f>VLOOKUP(G73,E73:F75,2,0)</f>
        <v/>
      </c>
      <c r="H75" s="47"/>
      <c r="I75" s="94"/>
      <c r="J75" s="94"/>
      <c r="K75" s="20"/>
      <c r="L75" s="20"/>
      <c r="M75" s="21"/>
      <c r="N75" s="21"/>
      <c r="O75" s="21"/>
      <c r="P75" s="22"/>
      <c r="S75" s="23">
        <f>IF(U75&lt;&gt;"",1+COUNTIF(S73:S74,"1")+COUNTIF(S73:S74,"2"),"")</f>
        <v>3</v>
      </c>
      <c r="T75" s="24" t="str">
        <f t="shared" si="3"/>
        <v>LUGAR</v>
      </c>
      <c r="U75" s="25" t="str">
        <f>IF(U73&lt;&gt;"",IF(K85=U73,K87,IF(K87=U73,K85,IF(K117=U73,K119,IF(K119=U73,K117)))),"")</f>
        <v>DAVI/GUSTAVO/ARTUR/KAUA</v>
      </c>
      <c r="V75" s="25" t="str">
        <f>IF(U75="","",VLOOKUP(U75,LISTAS!$F$5:$G$204,2,0))</f>
        <v>CCDA - DIAD</v>
      </c>
      <c r="W75" s="25" t="str">
        <f>IF(U75="","",VLOOKUP(U75,LISTAS!$F$5:$I$204,4,0))</f>
        <v/>
      </c>
      <c r="X75" s="25">
        <f t="shared" si="4"/>
        <v>150</v>
      </c>
      <c r="Y75" s="25">
        <f t="shared" si="5"/>
        <v>150</v>
      </c>
    </row>
    <row r="76" spans="2:25" ht="18" customHeight="1" thickBot="1" x14ac:dyDescent="0.3">
      <c r="B76" s="132"/>
      <c r="C76" s="91" t="str">
        <f>IF(C75="","",VLOOKUP(C75,LISTAS!$F$5:$H$204,2,0))</f>
        <v/>
      </c>
      <c r="D76" s="130"/>
      <c r="E76" s="61"/>
      <c r="F76" s="47"/>
      <c r="G76" s="47"/>
      <c r="H76" s="47"/>
      <c r="I76" s="94"/>
      <c r="J76" s="94"/>
      <c r="K76" s="20"/>
      <c r="L76" s="20"/>
      <c r="M76" s="21"/>
      <c r="N76" s="21"/>
      <c r="O76" s="21"/>
      <c r="P76" s="22"/>
      <c r="S76" s="23">
        <f>IF(U76&lt;&gt;"",1+COUNTIF(S73:S75,"1")+COUNTIF(S73:S75,"2")+COUNTIF(S73:S75,"3"),"")</f>
        <v>4</v>
      </c>
      <c r="T76" s="24" t="str">
        <f t="shared" si="3"/>
        <v>LUGAR</v>
      </c>
      <c r="U76" s="25" t="str">
        <f>IF(U74&lt;&gt;"",IF(K85=U74,K87,IF(K87=U74,K85,IF(K117=U74,K119,IF(K119=U74,K117)))),"")</f>
        <v>LUCCA/LUIGI/RAFAEL/FERNANDO/FERNANDO</v>
      </c>
      <c r="V76" s="25" t="str">
        <f>IF(U76="","",VLOOKUP(U76,LISTAS!$F$5:$G$204,2,0))</f>
        <v>ARBOS - S.A</v>
      </c>
      <c r="W76" s="25" t="str">
        <f>IF(U76="","",VLOOKUP(U76,LISTAS!$F$5:$I$204,4,0))</f>
        <v/>
      </c>
      <c r="X76" s="25">
        <f t="shared" si="4"/>
        <v>140</v>
      </c>
      <c r="Y76" s="25">
        <f t="shared" si="5"/>
        <v>140</v>
      </c>
    </row>
    <row r="77" spans="2:25" ht="18" customHeight="1" x14ac:dyDescent="0.25">
      <c r="B77" s="63"/>
      <c r="C77" s="20"/>
      <c r="D77" s="20"/>
      <c r="E77" s="94"/>
      <c r="F77" s="96"/>
      <c r="G77" s="90" t="str">
        <f>IF(D73&lt;&gt;"",IF(D75&lt;&gt;"",IF(D73=D75,"",IF(D73&gt;D75,C73,C75)),""),"")</f>
        <v>CASSIO/MIGUEL/VINICIUS</v>
      </c>
      <c r="H77" s="129">
        <v>1</v>
      </c>
      <c r="I77" s="47">
        <f>IF(H77&lt;&gt;"",H77,"")</f>
        <v>1</v>
      </c>
      <c r="J77" s="47" t="str">
        <f>IF(H77&lt;&gt;"",IF(G77="","",G77),"")</f>
        <v>CASSIO/MIGUEL/VINICIUS</v>
      </c>
      <c r="K77" s="47">
        <f>IF(I77&lt;&gt;"",IF(I79&lt;&gt;"",SMALL(I77:J79,1),""),"")</f>
        <v>0</v>
      </c>
      <c r="L77" s="20"/>
      <c r="M77" s="20"/>
      <c r="N77" s="20"/>
      <c r="O77" s="20"/>
      <c r="P77" s="26"/>
      <c r="S77" s="23">
        <f>IF(U77&lt;&gt;"",1+COUNTIF(S73:S76,"1")+COUNTIF(S73:S76,"2")+COUNTIF(S73:S76,"3")+COUNTIF(S73:S76,"4"),"")</f>
        <v>5</v>
      </c>
      <c r="T77" s="24" t="str">
        <f t="shared" si="3"/>
        <v>LUGAR</v>
      </c>
      <c r="U77" s="25" t="str">
        <f>IF(U73&lt;&gt;"",IF(G77=U73,G79,IF(G79=U73,G77,IF(G93=U73,G95,IF(G95=U73,G93,IF(G109=U73,G111,IF(G111=U73,G109,IF(G125=U73,G127,IF(G127=U73,G125)))))))),"")</f>
        <v>GABRIEL/GAEL/AMIR/GABRIEL</v>
      </c>
      <c r="V77" s="25" t="str">
        <f>IF(U77="","",VLOOKUP(U77,LISTAS!$F$5:$G$204,2,0))</f>
        <v>ARBOS - SCS</v>
      </c>
      <c r="W77" s="25" t="str">
        <f>IF(U77="","",VLOOKUP(U77,LISTAS!$F$5:$I$204,4,0))</f>
        <v/>
      </c>
      <c r="X77" s="25">
        <f t="shared" si="4"/>
        <v>135</v>
      </c>
      <c r="Y77" s="25">
        <f t="shared" si="5"/>
        <v>135</v>
      </c>
    </row>
    <row r="78" spans="2:25" ht="18" customHeight="1" thickBot="1" x14ac:dyDescent="0.3">
      <c r="B78" s="63"/>
      <c r="C78" s="20"/>
      <c r="D78" s="20"/>
      <c r="E78" s="94"/>
      <c r="F78" s="96"/>
      <c r="G78" s="91" t="str">
        <f>IF(G77="","",VLOOKUP(G77,LISTAS!$F$5:$H$204,2,0))</f>
        <v>PEN LIFE - SBC</v>
      </c>
      <c r="H78" s="130"/>
      <c r="I78" s="47"/>
      <c r="J78" s="47"/>
      <c r="K78" s="47"/>
      <c r="L78" s="20"/>
      <c r="M78" s="20"/>
      <c r="N78" s="20"/>
      <c r="O78" s="20"/>
      <c r="P78" s="26"/>
      <c r="S78" s="23">
        <f>IF(U78&lt;&gt;"",1+COUNTIF(S73:S77,"1")+COUNTIF(S73:S77,"2")+COUNTIF(S73:S77,"3")+COUNTIF(S73:S77,"4")+COUNTIF(S73:S77,"5"),"")</f>
        <v>6</v>
      </c>
      <c r="T78" s="24" t="str">
        <f t="shared" si="3"/>
        <v>LUGAR</v>
      </c>
      <c r="U78" s="25" t="str">
        <f>IF(U74&lt;&gt;"",IF(G77=U74,G79,IF(G79=U74,G77,IF(G93=U74,G95,IF(G95=U74,G93,IF(G109=U74,G111,IF(G111=U74,G109,IF(G125=U74,G127,IF(G127=U74,G125)))))))),"")</f>
        <v>ENZO/DAVI/NOAH</v>
      </c>
      <c r="V78" s="25" t="str">
        <f>IF(U78="","",VLOOKUP(U78,LISTAS!$F$5:$G$204,2,0))</f>
        <v>CCDA - DIAD</v>
      </c>
      <c r="W78" s="25" t="str">
        <f>IF(U78="","",VLOOKUP(U78,LISTAS!$F$5:$I$204,4,0))</f>
        <v/>
      </c>
      <c r="X78" s="25">
        <f t="shared" si="4"/>
        <v>130</v>
      </c>
      <c r="Y78" s="25"/>
    </row>
    <row r="79" spans="2:25" ht="18" customHeight="1" x14ac:dyDescent="0.25">
      <c r="B79" s="63"/>
      <c r="C79" s="20"/>
      <c r="D79" s="20"/>
      <c r="E79" s="95"/>
      <c r="F79" s="97"/>
      <c r="G79" s="90" t="str">
        <f>IF(D81&lt;&gt;"",IF(D83&lt;&gt;"",IF(D81=D83,"",IF(D81&gt;D83,C81,C83)),""),"")</f>
        <v>GABRIEL/GAEL/AMIR/GABRIEL</v>
      </c>
      <c r="H79" s="129">
        <v>0</v>
      </c>
      <c r="I79" s="48">
        <f>IF(H79&lt;&gt;"",H79,"")</f>
        <v>0</v>
      </c>
      <c r="J79" s="47" t="str">
        <f>IF(H79&lt;&gt;"",IF(G79="","",G79),"")</f>
        <v>GABRIEL/GAEL/AMIR/GABRIEL</v>
      </c>
      <c r="K79" s="47" t="str">
        <f>VLOOKUP(K77,I77:J79,2,0)</f>
        <v>GABRIEL/GAEL/AMIR/GABRIEL</v>
      </c>
      <c r="L79" s="20"/>
      <c r="M79" s="20"/>
      <c r="N79" s="20"/>
      <c r="O79" s="20"/>
      <c r="P79" s="26"/>
      <c r="S79" s="23">
        <f>IF(U79&lt;&gt;"",1+COUNTIF(S73:S78,"1")+COUNTIF(S73:S78,"2")+COUNTIF(S73:S78,"3")+COUNTIF(S73:S78,"4")+COUNTIF(S73:S78,"5")+COUNTIF(S73:S78,"6"),"")</f>
        <v>7</v>
      </c>
      <c r="T79" s="24" t="str">
        <f t="shared" si="3"/>
        <v>LUGAR</v>
      </c>
      <c r="U79" s="25" t="str">
        <f>IF(U75&lt;&gt;"",IF(G77=U75,G79,IF(G79=U75,G77,IF(G93=U75,G95,IF(G95=U75,G93,IF(G109=U75,G111,IF(G111=U75,G109,IF(G125=U75,G127,IF(G127=U75,G125)))))))),"")</f>
        <v>LEONARDO/LUCCA/MATHEUS/NICOLAS</v>
      </c>
      <c r="V79" s="25" t="str">
        <f>IF(U79="","",VLOOKUP(U79,LISTAS!$F$5:$G$204,2,0))</f>
        <v>CARITAS - SP</v>
      </c>
      <c r="W79" s="25" t="str">
        <f>IF(U79="","",VLOOKUP(U79,LISTAS!$F$5:$I$204,4,0))</f>
        <v>SUB 12 MASCULINO</v>
      </c>
      <c r="X79" s="25">
        <f t="shared" si="4"/>
        <v>120</v>
      </c>
      <c r="Y79" s="25">
        <f t="shared" si="5"/>
        <v>120</v>
      </c>
    </row>
    <row r="80" spans="2:25" ht="18" customHeight="1" thickBot="1" x14ac:dyDescent="0.3">
      <c r="B80" s="63"/>
      <c r="C80" s="20"/>
      <c r="D80" s="20"/>
      <c r="E80" s="95"/>
      <c r="F80" s="94"/>
      <c r="G80" s="91" t="str">
        <f>IF(G79="","",VLOOKUP(G79,LISTAS!$F$5:$H$204,2,0))</f>
        <v>ARBOS - SCS</v>
      </c>
      <c r="H80" s="130"/>
      <c r="I80" s="61"/>
      <c r="J80" s="47"/>
      <c r="K80" s="47"/>
      <c r="L80" s="20"/>
      <c r="M80" s="20"/>
      <c r="N80" s="20"/>
      <c r="O80" s="20"/>
      <c r="P80" s="26"/>
      <c r="S80" s="23" t="str">
        <f>IF(U80&lt;&gt;"",1+COUNTIF(S73:S79,"1")+COUNTIF(S73:S79,"2")+COUNTIF(S73:S79,"3")+COUNTIF(S73:S79,"4")+COUNTIF(S73:S79,"5")+COUNTIF(S73:S79,"6")+COUNTIF(S73:S79,"7"),"")</f>
        <v/>
      </c>
      <c r="T80" s="24" t="str">
        <f t="shared" si="3"/>
        <v/>
      </c>
      <c r="U80" s="25" t="str">
        <f>IF(U76&lt;&gt;"",IF(G77=U76,G79,IF(G79=U76,G77,IF(G93=U76,G95,IF(G95=U76,G93,IF(G109=U76,G111,IF(G111=U76,G109,IF(G125=U76,G127,IF(G127=U76,G125)))))))),"")</f>
        <v/>
      </c>
      <c r="V80" s="25" t="str">
        <f>IF(U80="","",VLOOKUP(U80,LISTAS!$F$5:$G$204,2,0))</f>
        <v/>
      </c>
      <c r="W80" s="25" t="str">
        <f>IF(U80="","",VLOOKUP(U80,LISTAS!$F$5:$I$204,4,0))</f>
        <v/>
      </c>
      <c r="X80" s="25" t="str">
        <f t="shared" si="4"/>
        <v/>
      </c>
      <c r="Y80" s="25" t="str">
        <f t="shared" si="5"/>
        <v/>
      </c>
    </row>
    <row r="81" spans="2:25" ht="18" customHeight="1" x14ac:dyDescent="0.25">
      <c r="B81" s="131">
        <v>7</v>
      </c>
      <c r="C81" s="90"/>
      <c r="D81" s="129">
        <v>0</v>
      </c>
      <c r="E81" s="46">
        <f>IF(D81&lt;&gt;"",D81,"")</f>
        <v>0</v>
      </c>
      <c r="F81" s="47" t="str">
        <f>IF(D81&lt;&gt;"",IF(C81="","",C81),"")</f>
        <v/>
      </c>
      <c r="G81" s="47">
        <f>IF(E81&lt;&gt;"",IF(E83&lt;&gt;"",SMALL(E81:F83,1),""),"")</f>
        <v>0</v>
      </c>
      <c r="H81" s="47"/>
      <c r="I81" s="95"/>
      <c r="J81" s="94"/>
      <c r="K81" s="94"/>
      <c r="L81" s="20"/>
      <c r="M81" s="20"/>
      <c r="N81" s="20"/>
      <c r="O81" s="20"/>
      <c r="P81" s="26"/>
      <c r="S81" s="23" t="str">
        <f>IF(U81&lt;&gt;"",1+COUNTIF(S73:S80,"1")+COUNTIF(S73:S80,"2")+COUNTIF(S73:S80,"3")+COUNTIF(S73:S80,"4")+COUNTIF(S73:S80,"5")+COUNTIF(S73:S80,"6")+COUNTIF(S73:S80,"7")+COUNTIF(S73:S80,"8"),"")</f>
        <v/>
      </c>
      <c r="T81" s="24" t="str">
        <f t="shared" si="3"/>
        <v/>
      </c>
      <c r="U81" s="25" t="str">
        <f>IF(U73&lt;&gt;"",IF(C73=U73,G75,IF(C75=U73,G75,IF(C81=U73,G83,IF(C83=U73,G83,IF(C89=U73,G91,IF(C91=U73,G91,IF(C97=U73,G99,IF(C99=U73,G99,IF(C105=U73,G107,IF(C107=U73,G107,IF(C113=U73,G115,IF(C115=U73,G115,IF(C121=U73,G123,IF(C123=U73,G123,IF(C129=U73,G131,IF(C131=U73,G131)))))))))))))))),"")</f>
        <v/>
      </c>
      <c r="V81" s="25" t="str">
        <f>IF(U81="","",VLOOKUP(U81,LISTAS!$F$5:$G$204,2,0))</f>
        <v/>
      </c>
      <c r="W81" s="25" t="str">
        <f>IF(U81="","",VLOOKUP(U81,LISTAS!$F$5:$I$204,4,0))</f>
        <v/>
      </c>
      <c r="X81" s="25" t="str">
        <f t="shared" si="4"/>
        <v/>
      </c>
      <c r="Y81" s="25" t="str">
        <f t="shared" si="5"/>
        <v/>
      </c>
    </row>
    <row r="82" spans="2:25" ht="18" customHeight="1" thickBot="1" x14ac:dyDescent="0.3">
      <c r="B82" s="131"/>
      <c r="C82" s="91" t="str">
        <f>IF(C81="","",VLOOKUP(C81,LISTAS!$F$5:$H$204,2,0))</f>
        <v/>
      </c>
      <c r="D82" s="130"/>
      <c r="E82" s="49" t="str">
        <f>IF(D82&lt;&gt;"",D82,"")</f>
        <v/>
      </c>
      <c r="F82" s="47"/>
      <c r="G82" s="47"/>
      <c r="H82" s="47"/>
      <c r="I82" s="95"/>
      <c r="J82" s="94"/>
      <c r="K82" s="94"/>
      <c r="L82" s="20"/>
      <c r="M82" s="20"/>
      <c r="N82" s="20"/>
      <c r="O82" s="20"/>
      <c r="P82" s="26"/>
      <c r="S82" s="23" t="str">
        <f>IF(U82&lt;&gt;"",1+COUNTIF(S73:S81,"1")+COUNTIF(S73:S81,"2")+COUNTIF(S73:S81,"3")+COUNTIF(S73:S81,"4")+COUNTIF(S73:S81,"5")+COUNTIF(S73:S81,"6")+COUNTIF(S73:S81,"7")+COUNTIF(S73:S81,"8")+COUNTIF(S73:S81,"9"),"")</f>
        <v/>
      </c>
      <c r="T82" s="24" t="str">
        <f t="shared" si="3"/>
        <v/>
      </c>
      <c r="U82" s="25" t="str">
        <f>IF(U74&lt;&gt;"",IF(C73=U74,G75,IF(C75=U74,G75,IF(C81=U74,G83,IF(C83=U74,G83,IF(C89=U74,G91,IF(C91=U74,G91,IF(C97=U74,G99,IF(C99=U74,G99,IF(C105=U74,G107,IF(C107=U74,G107,IF(C113=U74,G115,IF(C115=U74,G115,IF(C121=U74,G123,IF(C123=U74,G123,IF(C129=U74,G131,IF(C131=U74,G131)))))))))))))))),"")</f>
        <v/>
      </c>
      <c r="V82" s="25" t="str">
        <f>IF(U82="","",VLOOKUP(U82,LISTAS!$F$5:$G$204,2,0))</f>
        <v/>
      </c>
      <c r="W82" s="25" t="str">
        <f>IF(U82="","",VLOOKUP(U82,LISTAS!$F$5:$I$204,4,0))</f>
        <v/>
      </c>
      <c r="X82" s="25" t="str">
        <f t="shared" si="4"/>
        <v/>
      </c>
      <c r="Y82" s="25" t="str">
        <f t="shared" si="5"/>
        <v/>
      </c>
    </row>
    <row r="83" spans="2:25" ht="18" customHeight="1" x14ac:dyDescent="0.25">
      <c r="B83" s="132">
        <v>9</v>
      </c>
      <c r="C83" s="90" t="s">
        <v>200</v>
      </c>
      <c r="D83" s="129">
        <v>1</v>
      </c>
      <c r="E83" s="50">
        <f>IF(D83&lt;&gt;"",D83,"")</f>
        <v>1</v>
      </c>
      <c r="F83" s="47" t="str">
        <f>IF(D83&lt;&gt;"",IF(C83="","",C83),"")</f>
        <v>GABRIEL/GAEL/AMIR/GABRIEL</v>
      </c>
      <c r="G83" s="47" t="str">
        <f>VLOOKUP(G81,E81:F83,2,0)</f>
        <v/>
      </c>
      <c r="H83" s="47"/>
      <c r="I83" s="95"/>
      <c r="J83" s="94"/>
      <c r="K83" s="20"/>
      <c r="L83" s="20"/>
      <c r="M83" s="94"/>
      <c r="N83" s="94"/>
      <c r="O83" s="94"/>
      <c r="P83" s="26"/>
      <c r="S83" s="23" t="str">
        <f>IF(U83&lt;&gt;"",1+COUNTIF(S73:S82,"1")+COUNTIF(S73:S82,"2")+COUNTIF(S73:S82,"3")+COUNTIF(S73:S82,"4")+COUNTIF(S73:S82,"5")+COUNTIF(S73:S82,"6")+COUNTIF(S73:S82,"7")+COUNTIF(S73:S82,"8")+COUNTIF(S73:S82,"9")+COUNTIF(S73:S82,"10"),"")</f>
        <v/>
      </c>
      <c r="T83" s="24" t="str">
        <f t="shared" si="3"/>
        <v/>
      </c>
      <c r="U83" s="25" t="str">
        <f>IF(U75&lt;&gt;"",IF(C73=U75,G75,IF(C75=U75,G75,IF(C81=U75,G83,IF(C83=U75,G83,IF(C89=U75,G91,IF(C91=U75,G91,IF(C97=U75,G99,IF(C99=U75,G99,IF(C105=U75,G107,IF(C107=U75,G107,IF(C113=U75,G115,IF(C115=U75,G115,IF(C121=U75,G123,IF(C123=U75,G123,IF(C129=U75,G131,IF(C131=U75,G131)))))))))))))))),"")</f>
        <v/>
      </c>
      <c r="V83" s="25" t="str">
        <f>IF(U83="","",VLOOKUP(U83,LISTAS!$F$5:$G$204,2,0))</f>
        <v/>
      </c>
      <c r="W83" s="25" t="str">
        <f>IF(U83="","",VLOOKUP(U83,LISTAS!$F$5:$I$204,4,0))</f>
        <v/>
      </c>
      <c r="X83" s="25" t="str">
        <f t="shared" si="4"/>
        <v/>
      </c>
      <c r="Y83" s="25" t="str">
        <f t="shared" si="5"/>
        <v/>
      </c>
    </row>
    <row r="84" spans="2:25" ht="18" customHeight="1" thickBot="1" x14ac:dyDescent="0.3">
      <c r="B84" s="132"/>
      <c r="C84" s="91" t="str">
        <f>IF(C83="","",VLOOKUP(C83,LISTAS!$F$5:$H$204,2,0))</f>
        <v>ARBOS - SCS</v>
      </c>
      <c r="D84" s="130"/>
      <c r="E84" s="47"/>
      <c r="F84" s="47"/>
      <c r="G84" s="47"/>
      <c r="H84" s="47"/>
      <c r="I84" s="95"/>
      <c r="J84" s="94"/>
      <c r="K84" s="20"/>
      <c r="L84" s="20"/>
      <c r="M84" s="94"/>
      <c r="N84" s="94"/>
      <c r="O84" s="94"/>
      <c r="P84" s="26"/>
      <c r="S84" s="23" t="str">
        <f>IF(U84&lt;&gt;"",1+COUNTIF(S73:S83,"1")+COUNTIF(S73:S83,"2")+COUNTIF(S73:S83,"3")+COUNTIF(S73:S83,"4")+COUNTIF(S73:S83,"5")+COUNTIF(S73:S83,"6")+COUNTIF(S73:S83,"7")+COUNTIF(S73:S83,"8")+COUNTIF(S73:S83,"9")+COUNTIF(S73:S83,"10")+COUNTIF(S73:S83,"11"),"")</f>
        <v/>
      </c>
      <c r="T84" s="24" t="str">
        <f t="shared" si="3"/>
        <v/>
      </c>
      <c r="U84" s="25" t="str">
        <f>IF(U76&lt;&gt;"",IF(C73=U76,G75,IF(C75=U76,G75,IF(C81=U76,G83,IF(C83=U76,G83,IF(C89=U76,G91,IF(C91=U76,G91,IF(C97=U76,G99,IF(C99=U76,G99,IF(C105=U76,G107,IF(C107=U76,G107,IF(C113=U76,G115,IF(C115=U76,G115,IF(C121=U76,G123,IF(C123=U76,G123,IF(C129=U76,G131,IF(C131=U76,G131)))))))))))))))),"")</f>
        <v/>
      </c>
      <c r="V84" s="25" t="str">
        <f>IF(U84="","",VLOOKUP(U84,LISTAS!$F$5:$G$204,2,0))</f>
        <v/>
      </c>
      <c r="W84" s="25" t="str">
        <f>IF(U84="","",VLOOKUP(U84,LISTAS!$F$5:$I$204,4,0))</f>
        <v/>
      </c>
      <c r="X84" s="25" t="str">
        <f t="shared" si="4"/>
        <v/>
      </c>
      <c r="Y84" s="25" t="str">
        <f t="shared" si="5"/>
        <v/>
      </c>
    </row>
    <row r="85" spans="2:25" ht="18" customHeight="1" x14ac:dyDescent="0.25">
      <c r="B85" s="63"/>
      <c r="C85" s="20"/>
      <c r="D85" s="20"/>
      <c r="E85" s="47"/>
      <c r="F85" s="47"/>
      <c r="G85" s="47"/>
      <c r="H85" s="47"/>
      <c r="I85" s="95"/>
      <c r="J85" s="94"/>
      <c r="K85" s="90" t="str">
        <f>IF(H77&lt;&gt;"",IF(H79&lt;&gt;"",IF(H77=H79,"",IF(H77&gt;H79,G77,G79)),""),"")</f>
        <v>CASSIO/MIGUEL/VINICIUS</v>
      </c>
      <c r="L85" s="129">
        <v>1</v>
      </c>
      <c r="M85" s="47">
        <f>IF(L85&lt;&gt;"",L85,"")</f>
        <v>1</v>
      </c>
      <c r="N85" s="47" t="str">
        <f>IF(L85&lt;&gt;"",IF(K85="","",K85),"")</f>
        <v>CASSIO/MIGUEL/VINICIUS</v>
      </c>
      <c r="O85" s="47">
        <f>IF(M85&lt;&gt;"",IF(M87&lt;&gt;"",SMALL(M85:N87,1),""),"")</f>
        <v>0</v>
      </c>
      <c r="P85" s="26"/>
      <c r="S85" s="23" t="str">
        <f>IF(U85&lt;&gt;"",1+COUNTIF(S73:S84,"1")+COUNTIF(S73:S84,"2")+COUNTIF(S73:S84,"3")+COUNTIF(S73:S84,"4")+COUNTIF(S73:S84,"5")+COUNTIF(S73:S84,"6")+COUNTIF(S73:S84,"7")+COUNTIF(S73:S84,"8")+COUNTIF(S73:S84,"9")+COUNTIF(S73:S84,"10")+COUNTIF(S73:S84,"11")+COUNTIF(S73:S84,"12"),"")</f>
        <v/>
      </c>
      <c r="T85" s="24" t="str">
        <f t="shared" si="3"/>
        <v/>
      </c>
      <c r="U85" s="25" t="str">
        <f>IF(U77&lt;&gt;"",IF(C73=U77,G75,IF(C75=U77,G75,IF(C81=U77,G83,IF(C83=U77,G83,IF(C89=U77,G91,IF(C91=U77,G91,IF(C97=U77,G99,IF(C99=U77,G99,IF(C105=U77,G107,IF(C107=U77,G107,IF(C113=U77,G115,IF(C115=U77,G115,IF(C121=U77,G123,IF(C123=U77,G123,IF(C129=U77,G131,IF(C131=U77,G131)))))))))))))))),"")</f>
        <v/>
      </c>
      <c r="V85" s="25" t="str">
        <f>IF(U85="","",VLOOKUP(U85,LISTAS!$F$5:$G$204,2,0))</f>
        <v/>
      </c>
      <c r="W85" s="25" t="str">
        <f>IF(U85="","",VLOOKUP(U85,LISTAS!$F$5:$I$204,4,0))</f>
        <v/>
      </c>
      <c r="X85" s="25" t="str">
        <f t="shared" si="4"/>
        <v/>
      </c>
      <c r="Y85" s="25" t="str">
        <f t="shared" si="5"/>
        <v/>
      </c>
    </row>
    <row r="86" spans="2:25" ht="18" customHeight="1" thickBot="1" x14ac:dyDescent="0.3">
      <c r="B86" s="63"/>
      <c r="C86" s="20"/>
      <c r="D86" s="20"/>
      <c r="E86" s="94"/>
      <c r="F86" s="94"/>
      <c r="G86" s="94"/>
      <c r="H86" s="94"/>
      <c r="I86" s="95"/>
      <c r="J86" s="94"/>
      <c r="K86" s="91" t="str">
        <f>IF(K85="","",VLOOKUP(K85,LISTAS!$F$5:$H$204,2,0))</f>
        <v>PEN LIFE - SBC</v>
      </c>
      <c r="L86" s="130"/>
      <c r="M86" s="47"/>
      <c r="N86" s="47"/>
      <c r="O86" s="47"/>
      <c r="P86" s="26"/>
      <c r="S86" s="23" t="str">
        <f>IF(U86&lt;&gt;"",1+COUNTIF(S73:S85,"1")+COUNTIF(S73:S85,"2")+COUNTIF(S73:S85,"3")+COUNTIF(S73:S85,"4")+COUNTIF(S73:S85,"5")+COUNTIF(S73:S85,"6")+COUNTIF(S73:S85,"7")+COUNTIF(S73:S85,"8")+COUNTIF(S73:S85,"9")+COUNTIF(S73:S85,"10")+COUNTIF(S73:S85,"11")+COUNTIF(S73:S85,"12")+COUNTIF(S73:S85,"13"),"")</f>
        <v/>
      </c>
      <c r="T86" s="24" t="str">
        <f t="shared" si="3"/>
        <v/>
      </c>
      <c r="U86" s="25" t="str">
        <f>IF(U78&lt;&gt;"",IF(C73=U78,G75,IF(C75=U78,G75,IF(C81=U78,G83,IF(C83=U78,G83,IF(C89=U78,G91,IF(C91=U78,G91,IF(C97=U78,G99,IF(C99=U78,G99,IF(C105=U78,G107,IF(C107=U78,G107,IF(C113=U78,G115,IF(C115=U78,G115,IF(C121=U78,G123,IF(C123=U78,G123,IF(C129=U78,G131,IF(C131=U78,G131)))))))))))))))),"")</f>
        <v/>
      </c>
      <c r="V86" s="25" t="str">
        <f>IF(U86="","",VLOOKUP(U86,LISTAS!$F$5:$G$204,2,0))</f>
        <v/>
      </c>
      <c r="W86" s="25" t="str">
        <f>IF(U86="","",VLOOKUP(U86,LISTAS!$F$5:$I$204,4,0))</f>
        <v/>
      </c>
      <c r="X86" s="25" t="str">
        <f t="shared" si="4"/>
        <v/>
      </c>
      <c r="Y86" s="25" t="str">
        <f t="shared" si="5"/>
        <v/>
      </c>
    </row>
    <row r="87" spans="2:25" ht="18" customHeight="1" x14ac:dyDescent="0.25">
      <c r="B87" s="63"/>
      <c r="C87" s="20"/>
      <c r="D87" s="20"/>
      <c r="E87" s="94"/>
      <c r="F87" s="94"/>
      <c r="G87" s="94"/>
      <c r="H87" s="94"/>
      <c r="I87" s="95"/>
      <c r="J87" s="97"/>
      <c r="K87" s="90" t="str">
        <f>IF(H93&lt;&gt;"",IF(H95&lt;&gt;"",IF(H93=H95,"",IF(H93&gt;H95,G93,G95)),""),"")</f>
        <v>DAVI/GUSTAVO/ARTUR/KAUA</v>
      </c>
      <c r="L87" s="129">
        <v>0</v>
      </c>
      <c r="M87" s="48">
        <f>IF(L87&lt;&gt;"",L87,"")</f>
        <v>0</v>
      </c>
      <c r="N87" s="47" t="str">
        <f>IF(L87&lt;&gt;"",IF(K87="","",K87),"")</f>
        <v>DAVI/GUSTAVO/ARTUR/KAUA</v>
      </c>
      <c r="O87" s="47" t="str">
        <f>VLOOKUP(O85,M85:N87,2,0)</f>
        <v>DAVI/GUSTAVO/ARTUR/KAUA</v>
      </c>
      <c r="P87" s="26"/>
      <c r="S87" s="23" t="str">
        <f>IF(U87&lt;&gt;"",1+COUNTIF(S73:S86,"1")+COUNTIF(S73:S86,"2")+COUNTIF(S73:S86,"3")+COUNTIF(S73:S86,"4")+COUNTIF(S73:S86,"5")+COUNTIF(S73:S86,"6")+COUNTIF(S73:S86,"7")+COUNTIF(S73:S86,"8")+COUNTIF(S73:S86,"9")+COUNTIF(S73:S86,"10")+COUNTIF(S73:S86,"11")+COUNTIF(S73:S86,"12")+COUNTIF(S73:S86,"13")+COUNTIF(S73:S86,"14"),"")</f>
        <v/>
      </c>
      <c r="T87" s="24" t="str">
        <f t="shared" si="3"/>
        <v/>
      </c>
      <c r="U87" s="25" t="str">
        <f>IF(U79&lt;&gt;"",IF(C73=U79,G75,IF(C75=U79,G75,IF(C81=U79,G83,IF(C83=U79,G83,IF(C89=U79,G91,IF(C91=U79,G91,IF(C97=U79,G99,IF(C99=U79,G99,IF(C105=U79,G107,IF(C107=U79,G107,IF(C113=U79,G115,IF(C115=U79,G115,IF(C121=U79,G123,IF(C123=U79,G123,IF(C129=U79,G131,IF(C131=U79,G131)))))))))))))))),"")</f>
        <v/>
      </c>
      <c r="V87" s="25" t="str">
        <f>IF(U87="","",VLOOKUP(U87,LISTAS!$F$5:$G$204,2,0))</f>
        <v/>
      </c>
      <c r="W87" s="25" t="str">
        <f>IF(U87="","",VLOOKUP(U87,LISTAS!$F$5:$I$204,4,0))</f>
        <v/>
      </c>
      <c r="X87" s="25" t="str">
        <f t="shared" si="4"/>
        <v/>
      </c>
      <c r="Y87" s="25" t="str">
        <f t="shared" si="5"/>
        <v/>
      </c>
    </row>
    <row r="88" spans="2:25" ht="18" customHeight="1" thickBot="1" x14ac:dyDescent="0.3">
      <c r="B88" s="63"/>
      <c r="C88" s="20"/>
      <c r="D88" s="20"/>
      <c r="E88" s="94"/>
      <c r="F88" s="94"/>
      <c r="G88" s="94"/>
      <c r="H88" s="94"/>
      <c r="I88" s="95"/>
      <c r="J88" s="94"/>
      <c r="K88" s="91" t="str">
        <f>IF(K87="","",VLOOKUP(K87,LISTAS!$F$5:$H$204,2,0))</f>
        <v>CCDA - DIAD</v>
      </c>
      <c r="L88" s="130"/>
      <c r="M88" s="61"/>
      <c r="N88" s="47"/>
      <c r="O88" s="47"/>
      <c r="P88" s="26"/>
      <c r="S88" s="23" t="str">
        <f>IF(U88&lt;&gt;"",1+COUNTIF(S73:S87,"1")+COUNTIF(S73:S87,"2")+COUNTIF(S73:S87,"3")+COUNTIF(S73:S87,"4")+COUNTIF(S73:S87,"5")+COUNTIF(S73:S87,"6")+COUNTIF(S73:S87,"7")+COUNTIF(S73:S87,"8")+COUNTIF(S73:S87,"9")+COUNTIF(S73:S87,"10")+COUNTIF(S73:S87,"11")+COUNTIF(S73:S87,"12")+COUNTIF(S73:S87,"13")+COUNTIF(S73:S87,"14")+COUNTIF(S73:S87,"15"),"")</f>
        <v/>
      </c>
      <c r="T88" s="24" t="str">
        <f t="shared" si="3"/>
        <v/>
      </c>
      <c r="U88" s="25" t="str">
        <f>IF(U80&lt;&gt;"",IF(C73=U80,G75,IF(C75=U80,G75,IF(C81=U80,G83,IF(C83=U80,G83,IF(C89=U80,G91,IF(C91=U80,G91,IF(C97=U80,G99,IF(C99=U80,G99,IF(C105=U80,G107,IF(C107=U80,G107,IF(C113=U80,G115,IF(C115=U80,G115,IF(C121=U80,G123,IF(C123=U80,G123,IF(C129=U80,G131,IF(C131=U80,G131)))))))))))))))),"")</f>
        <v/>
      </c>
      <c r="V88" s="25" t="str">
        <f>IF(U88="","",VLOOKUP(U88,LISTAS!$F$5:$G$204,2,0))</f>
        <v/>
      </c>
      <c r="W88" s="25" t="str">
        <f>IF(U88="","",VLOOKUP(U88,LISTAS!$F$5:$I$204,4,0))</f>
        <v/>
      </c>
      <c r="X88" s="25" t="str">
        <f t="shared" si="4"/>
        <v/>
      </c>
      <c r="Y88" s="25" t="str">
        <f t="shared" si="5"/>
        <v/>
      </c>
    </row>
    <row r="89" spans="2:25" ht="18" customHeight="1" x14ac:dyDescent="0.25">
      <c r="B89" s="131">
        <v>6</v>
      </c>
      <c r="C89" s="90" t="s">
        <v>89</v>
      </c>
      <c r="D89" s="129">
        <v>1</v>
      </c>
      <c r="E89" s="47">
        <f>IF(D89&lt;&gt;"",D89,"")</f>
        <v>1</v>
      </c>
      <c r="F89" s="47" t="str">
        <f>IF(D89&lt;&gt;"",IF(C89="","",C89),"")</f>
        <v>LEONARDO/LUCCA/MATHEUS/NICOLAS</v>
      </c>
      <c r="G89" s="47">
        <f>IF(E89&lt;&gt;"",IF(E91&lt;&gt;"",SMALL(E89:F91,1),""),"")</f>
        <v>0</v>
      </c>
      <c r="H89" s="47"/>
      <c r="I89" s="95"/>
      <c r="J89" s="94"/>
      <c r="K89" s="20"/>
      <c r="L89" s="20"/>
      <c r="M89" s="61"/>
      <c r="N89" s="47"/>
      <c r="O89" s="47"/>
      <c r="P89" s="26"/>
      <c r="S89" s="23"/>
      <c r="T89" s="24"/>
      <c r="U89" s="25"/>
      <c r="V89" s="25" t="str">
        <f>IF(U89="","",VLOOKUP(U89,LISTAS!$F$5:$G$204,2,0))</f>
        <v/>
      </c>
      <c r="W89" s="25" t="str">
        <f>IF(U89="","",VLOOKUP(U89,LISTAS!$F$5:$I$204,4,0))</f>
        <v/>
      </c>
      <c r="X89" s="25"/>
      <c r="Y89" s="25"/>
    </row>
    <row r="90" spans="2:25" ht="18" customHeight="1" thickBot="1" x14ac:dyDescent="0.3">
      <c r="B90" s="131"/>
      <c r="C90" s="91" t="str">
        <f>IF(C89="","",VLOOKUP(C89,LISTAS!$F$5:$H$204,2,0))</f>
        <v>CARITAS - SP</v>
      </c>
      <c r="D90" s="130"/>
      <c r="E90" s="47"/>
      <c r="F90" s="47"/>
      <c r="G90" s="47"/>
      <c r="H90" s="47"/>
      <c r="I90" s="95"/>
      <c r="J90" s="94"/>
      <c r="K90" s="20"/>
      <c r="L90" s="20"/>
      <c r="M90" s="95"/>
      <c r="N90" s="94"/>
      <c r="O90" s="94"/>
      <c r="P90" s="26"/>
      <c r="S90" s="23"/>
      <c r="T90" s="24"/>
      <c r="U90" s="25"/>
      <c r="V90" s="25" t="str">
        <f>IF(U90="","",VLOOKUP(U90,LISTAS!$F$5:$G$204,2,0))</f>
        <v/>
      </c>
      <c r="W90" s="25" t="str">
        <f>IF(U90="","",VLOOKUP(U90,LISTAS!$F$5:$I$204,4,0))</f>
        <v/>
      </c>
      <c r="X90" s="25"/>
      <c r="Y90" s="25"/>
    </row>
    <row r="91" spans="2:25" ht="18" customHeight="1" x14ac:dyDescent="0.25">
      <c r="B91" s="132">
        <v>11</v>
      </c>
      <c r="C91" s="90"/>
      <c r="D91" s="129">
        <v>0</v>
      </c>
      <c r="E91" s="48">
        <f>IF(D91&lt;&gt;"",D91,"")</f>
        <v>0</v>
      </c>
      <c r="F91" s="47" t="str">
        <f>IF(D91&lt;&gt;"",IF(C91="","",C91),"")</f>
        <v/>
      </c>
      <c r="G91" s="47" t="str">
        <f>VLOOKUP(G89,E89:F91,2,0)</f>
        <v/>
      </c>
      <c r="H91" s="47"/>
      <c r="I91" s="95"/>
      <c r="J91" s="94"/>
      <c r="K91" s="20"/>
      <c r="L91" s="20"/>
      <c r="M91" s="27"/>
      <c r="N91" s="20"/>
      <c r="O91" s="20"/>
      <c r="P91" s="26"/>
      <c r="S91" s="23"/>
      <c r="T91" s="24"/>
      <c r="U91" s="25"/>
      <c r="V91" s="25" t="str">
        <f>IF(U91="","",VLOOKUP(U91,LISTAS!$F$5:$G$204,2,0))</f>
        <v/>
      </c>
      <c r="W91" s="25" t="str">
        <f>IF(U91="","",VLOOKUP(U91,LISTAS!$F$5:$I$204,4,0))</f>
        <v/>
      </c>
      <c r="X91" s="25"/>
      <c r="Y91" s="25"/>
    </row>
    <row r="92" spans="2:25" ht="17.25" thickBot="1" x14ac:dyDescent="0.3">
      <c r="B92" s="132"/>
      <c r="C92" s="91" t="str">
        <f>IF(C91="","",VLOOKUP(C91,LISTAS!$F$5:$H$204,2,0))</f>
        <v/>
      </c>
      <c r="D92" s="130"/>
      <c r="E92" s="61"/>
      <c r="F92" s="47"/>
      <c r="G92" s="47"/>
      <c r="H92" s="47"/>
      <c r="I92" s="95"/>
      <c r="J92" s="94"/>
      <c r="K92" s="20"/>
      <c r="L92" s="20"/>
      <c r="M92" s="27"/>
      <c r="N92" s="20"/>
      <c r="O92" s="20"/>
      <c r="P92" s="26"/>
      <c r="S92" s="23"/>
      <c r="T92" s="24"/>
      <c r="U92" s="25"/>
      <c r="V92" s="25" t="str">
        <f>IF(U92="","",VLOOKUP(U92,LISTAS!$F$5:$G$204,2,0))</f>
        <v/>
      </c>
      <c r="W92" s="25" t="str">
        <f>IF(U92="","",VLOOKUP(U92,LISTAS!$F$5:$I$204,4,0))</f>
        <v/>
      </c>
      <c r="X92" s="25"/>
      <c r="Y92" s="25"/>
    </row>
    <row r="93" spans="2:25" x14ac:dyDescent="0.25">
      <c r="B93" s="63"/>
      <c r="C93" s="20"/>
      <c r="D93" s="20"/>
      <c r="E93" s="94"/>
      <c r="F93" s="98"/>
      <c r="G93" s="90" t="str">
        <f>IF(D89&lt;&gt;"",IF(D91&lt;&gt;"",IF(D89=D91,"",IF(D89&gt;D91,C89,C91)),""),"")</f>
        <v>LEONARDO/LUCCA/MATHEUS/NICOLAS</v>
      </c>
      <c r="H93" s="129">
        <v>0</v>
      </c>
      <c r="I93" s="46">
        <f>IF(H93&lt;&gt;"",H93,"")</f>
        <v>0</v>
      </c>
      <c r="J93" s="47" t="str">
        <f>IF(H93&lt;&gt;"",IF(G93="","",G93),"")</f>
        <v>LEONARDO/LUCCA/MATHEUS/NICOLAS</v>
      </c>
      <c r="K93" s="47">
        <f>IF(I93&lt;&gt;"",IF(I95&lt;&gt;"",SMALL(I93:J95,1),""),"")</f>
        <v>0</v>
      </c>
      <c r="L93" s="20"/>
      <c r="M93" s="27"/>
      <c r="N93" s="20"/>
      <c r="O93" s="20"/>
      <c r="P93" s="26"/>
      <c r="S93" s="23"/>
      <c r="T93" s="24"/>
      <c r="U93" s="25"/>
      <c r="V93" s="25" t="str">
        <f>IF(U93="","",VLOOKUP(U93,LISTAS!$F$5:$G$204,2,0))</f>
        <v/>
      </c>
      <c r="W93" s="25" t="str">
        <f>IF(U93="","",VLOOKUP(U93,LISTAS!$F$5:$I$204,4,0))</f>
        <v/>
      </c>
      <c r="X93" s="25"/>
      <c r="Y93" s="25"/>
    </row>
    <row r="94" spans="2:25" ht="17.25" thickBot="1" x14ac:dyDescent="0.3">
      <c r="B94" s="63"/>
      <c r="C94" s="20"/>
      <c r="D94" s="20"/>
      <c r="E94" s="94"/>
      <c r="F94" s="98"/>
      <c r="G94" s="91" t="str">
        <f>IF(G93="","",VLOOKUP(G93,LISTAS!$F$5:$H$204,2,0))</f>
        <v>CARITAS - SP</v>
      </c>
      <c r="H94" s="130"/>
      <c r="I94" s="49" t="str">
        <f>IF(H94&lt;&gt;"",H94,"")</f>
        <v/>
      </c>
      <c r="J94" s="47"/>
      <c r="K94" s="47"/>
      <c r="L94" s="20"/>
      <c r="M94" s="27"/>
      <c r="N94" s="20"/>
      <c r="O94" s="20"/>
      <c r="P94" s="26"/>
      <c r="S94" s="23"/>
      <c r="T94" s="24"/>
      <c r="U94" s="25"/>
      <c r="V94" s="25" t="str">
        <f>IF(U94="","",VLOOKUP(U94,LISTAS!$F$5:$G$204,2,0))</f>
        <v/>
      </c>
      <c r="W94" s="25" t="str">
        <f>IF(U94="","",VLOOKUP(U94,LISTAS!$F$5:$I$204,4,0))</f>
        <v/>
      </c>
      <c r="X94" s="25"/>
      <c r="Y94" s="25"/>
    </row>
    <row r="95" spans="2:25" x14ac:dyDescent="0.25">
      <c r="B95" s="63"/>
      <c r="C95" s="20"/>
      <c r="D95" s="20"/>
      <c r="E95" s="95"/>
      <c r="F95" s="28"/>
      <c r="G95" s="90" t="str">
        <f>IF(D97&lt;&gt;"",IF(D99&lt;&gt;"",IF(D97=D99,"",IF(D97&gt;D99,C97,C99)),""),"")</f>
        <v>DAVI/GUSTAVO/ARTUR/KAUA</v>
      </c>
      <c r="H95" s="129">
        <v>1</v>
      </c>
      <c r="I95" s="50">
        <f>IF(H95&lt;&gt;"",H95,"")</f>
        <v>1</v>
      </c>
      <c r="J95" s="47" t="str">
        <f>IF(H95&lt;&gt;"",IF(G95="","",G95),"")</f>
        <v>DAVI/GUSTAVO/ARTUR/KAUA</v>
      </c>
      <c r="K95" s="47" t="str">
        <f>VLOOKUP(K93,I93:J95,2,0)</f>
        <v>LEONARDO/LUCCA/MATHEUS/NICOLAS</v>
      </c>
      <c r="L95" s="20"/>
      <c r="M95" s="27"/>
      <c r="N95" s="20"/>
      <c r="O95" s="20"/>
      <c r="P95" s="26"/>
      <c r="S95" s="23"/>
      <c r="T95" s="24"/>
      <c r="U95" s="25"/>
      <c r="V95" s="25" t="str">
        <f>IF(U95="","",VLOOKUP(U95,LISTAS!$F$5:$G$204,2,0))</f>
        <v/>
      </c>
      <c r="W95" s="25" t="str">
        <f>IF(U95="","",VLOOKUP(U95,LISTAS!$F$5:$I$204,4,0))</f>
        <v/>
      </c>
      <c r="X95" s="25"/>
      <c r="Y95" s="25"/>
    </row>
    <row r="96" spans="2:25" ht="17.25" thickBot="1" x14ac:dyDescent="0.3">
      <c r="B96" s="63"/>
      <c r="C96" s="20"/>
      <c r="D96" s="20"/>
      <c r="E96" s="95"/>
      <c r="F96" s="20"/>
      <c r="G96" s="91" t="str">
        <f>IF(G95="","",VLOOKUP(G95,LISTAS!$F$5:$H$204,2,0))</f>
        <v>CCDA - DIAD</v>
      </c>
      <c r="H96" s="130"/>
      <c r="I96" s="47"/>
      <c r="J96" s="47"/>
      <c r="K96" s="47"/>
      <c r="L96" s="20"/>
      <c r="M96" s="27"/>
      <c r="N96" s="20"/>
      <c r="O96" s="20"/>
      <c r="P96" s="26"/>
      <c r="S96" s="23"/>
      <c r="T96" s="24"/>
      <c r="U96" s="25"/>
      <c r="V96" s="25" t="str">
        <f>IF(U96="","",VLOOKUP(U96,LISTAS!$F$5:$G$204,2,0))</f>
        <v/>
      </c>
      <c r="W96" s="25" t="str">
        <f>IF(U96="","",VLOOKUP(U96,LISTAS!$F$5:$I$204,4,0))</f>
        <v/>
      </c>
      <c r="X96" s="25"/>
      <c r="Y96" s="25"/>
    </row>
    <row r="97" spans="2:25" x14ac:dyDescent="0.25">
      <c r="B97" s="131">
        <v>4</v>
      </c>
      <c r="C97" s="90"/>
      <c r="D97" s="129">
        <v>0</v>
      </c>
      <c r="E97" s="46">
        <f>IF(D97&lt;&gt;"",D97,"")</f>
        <v>0</v>
      </c>
      <c r="F97" s="47" t="str">
        <f>IF(D97&lt;&gt;"",IF(C97="","",C97),"")</f>
        <v/>
      </c>
      <c r="G97" s="47">
        <f>IF(E97&lt;&gt;"",IF(E99&lt;&gt;"",SMALL(E97:F99,1),""),"")</f>
        <v>0</v>
      </c>
      <c r="H97" s="47"/>
      <c r="I97" s="94"/>
      <c r="J97" s="94"/>
      <c r="K97" s="94"/>
      <c r="L97" s="94"/>
      <c r="M97" s="95"/>
      <c r="N97" s="94"/>
      <c r="O97" s="20"/>
      <c r="P97" s="26"/>
      <c r="S97" s="23"/>
      <c r="T97" s="24"/>
      <c r="U97" s="25"/>
      <c r="V97" s="25" t="str">
        <f>IF(U97="","",VLOOKUP(U97,LISTAS!$F$5:$G$204,2,0))</f>
        <v/>
      </c>
      <c r="W97" s="25" t="str">
        <f>IF(U97="","",VLOOKUP(U97,LISTAS!$F$5:$I$204,4,0))</f>
        <v/>
      </c>
      <c r="X97" s="25"/>
      <c r="Y97" s="25"/>
    </row>
    <row r="98" spans="2:25" ht="17.25" thickBot="1" x14ac:dyDescent="0.3">
      <c r="B98" s="131"/>
      <c r="C98" s="91" t="str">
        <f>IF(C97="","",VLOOKUP(C97,LISTAS!$F$5:$H$204,2,0))</f>
        <v/>
      </c>
      <c r="D98" s="130"/>
      <c r="E98" s="49" t="str">
        <f>IF(D98&lt;&gt;"",D98,"")</f>
        <v/>
      </c>
      <c r="F98" s="47"/>
      <c r="G98" s="47"/>
      <c r="H98" s="47"/>
      <c r="I98" s="94"/>
      <c r="J98" s="94"/>
      <c r="K98" s="94"/>
      <c r="L98" s="94"/>
      <c r="M98" s="95"/>
      <c r="N98" s="94"/>
      <c r="O98" s="20"/>
      <c r="P98" s="26"/>
      <c r="S98" s="23"/>
      <c r="T98" s="24"/>
      <c r="U98" s="25"/>
      <c r="V98" s="25" t="str">
        <f>IF(U98="","",VLOOKUP(U98,LISTAS!$F$5:$G$204,2,0))</f>
        <v/>
      </c>
      <c r="W98" s="25" t="str">
        <f>IF(U98="","",VLOOKUP(U98,LISTAS!$F$5:$I$204,4,0))</f>
        <v/>
      </c>
      <c r="X98" s="25"/>
      <c r="Y98" s="25"/>
    </row>
    <row r="99" spans="2:25" x14ac:dyDescent="0.25">
      <c r="B99" s="132">
        <v>13</v>
      </c>
      <c r="C99" s="90" t="s">
        <v>198</v>
      </c>
      <c r="D99" s="129">
        <v>1</v>
      </c>
      <c r="E99" s="50">
        <f>IF(D99&lt;&gt;"",D99,"")</f>
        <v>1</v>
      </c>
      <c r="F99" s="47" t="str">
        <f>IF(D99&lt;&gt;"",IF(C99="","",C99),"")</f>
        <v>DAVI/GUSTAVO/ARTUR/KAUA</v>
      </c>
      <c r="G99" s="47" t="str">
        <f>VLOOKUP(G97,E97:F99,2,0)</f>
        <v/>
      </c>
      <c r="H99" s="47"/>
      <c r="I99" s="94"/>
      <c r="J99" s="94"/>
      <c r="K99" s="94"/>
      <c r="L99" s="94"/>
      <c r="M99" s="95"/>
      <c r="N99" s="94"/>
      <c r="O99" s="20"/>
      <c r="P99" s="26"/>
      <c r="S99" s="23"/>
      <c r="T99" s="24"/>
      <c r="U99" s="25"/>
      <c r="V99" s="25" t="str">
        <f>IF(U99="","",VLOOKUP(U99,LISTAS!$F$5:$G$204,2,0))</f>
        <v/>
      </c>
      <c r="W99" s="25" t="str">
        <f>IF(U99="","",VLOOKUP(U99,LISTAS!$F$5:$I$204,4,0))</f>
        <v/>
      </c>
      <c r="X99" s="25"/>
      <c r="Y99" s="25"/>
    </row>
    <row r="100" spans="2:25" ht="17.25" thickBot="1" x14ac:dyDescent="0.3">
      <c r="B100" s="132"/>
      <c r="C100" s="91" t="str">
        <f>IF(C99="","",VLOOKUP(C99,LISTAS!$F$5:$H$204,2,0))</f>
        <v>CCDA - DIAD</v>
      </c>
      <c r="D100" s="130"/>
      <c r="E100" s="47"/>
      <c r="F100" s="47"/>
      <c r="G100" s="47"/>
      <c r="H100" s="47"/>
      <c r="I100" s="94"/>
      <c r="J100" s="94"/>
      <c r="K100" s="94"/>
      <c r="L100" s="94"/>
      <c r="M100" s="95"/>
      <c r="N100" s="94"/>
      <c r="O100" s="20"/>
      <c r="P100" s="20"/>
      <c r="S100" s="23"/>
      <c r="T100" s="24"/>
      <c r="U100" s="25"/>
      <c r="V100" s="25" t="str">
        <f>IF(U100="","",VLOOKUP(U100,LISTAS!$F$5:$G$204,2,0))</f>
        <v/>
      </c>
      <c r="W100" s="25" t="str">
        <f>IF(U100="","",VLOOKUP(U100,LISTAS!$F$5:$I$204,4,0))</f>
        <v/>
      </c>
      <c r="X100" s="25"/>
      <c r="Y100" s="25"/>
    </row>
    <row r="101" spans="2:25" x14ac:dyDescent="0.25">
      <c r="B101" s="63"/>
      <c r="C101" s="20"/>
      <c r="D101" s="20"/>
      <c r="E101" s="47"/>
      <c r="F101" s="47"/>
      <c r="G101" s="47"/>
      <c r="H101" s="47"/>
      <c r="I101" s="94"/>
      <c r="J101" s="94"/>
      <c r="K101" s="94"/>
      <c r="L101" s="94"/>
      <c r="M101" s="95"/>
      <c r="N101" s="94"/>
      <c r="O101" s="90" t="str">
        <f>IF(L85&lt;&gt;"",IF(L87&lt;&gt;"",IF(L85=L87,"",IF(L85&gt;L87,K85,K87)),""),"")</f>
        <v>CASSIO/MIGUEL/VINICIUS</v>
      </c>
      <c r="P101" s="129">
        <v>1</v>
      </c>
      <c r="S101" s="23"/>
      <c r="T101" s="24"/>
      <c r="U101" s="25"/>
      <c r="V101" s="25" t="str">
        <f>IF(U101="","",VLOOKUP(U101,LISTAS!$F$5:$G$204,2,0))</f>
        <v/>
      </c>
      <c r="W101" s="25" t="str">
        <f>IF(U101="","",VLOOKUP(U101,LISTAS!$F$5:$I$204,4,0))</f>
        <v/>
      </c>
      <c r="X101" s="25"/>
      <c r="Y101" s="25"/>
    </row>
    <row r="102" spans="2:25" ht="17.25" thickBot="1" x14ac:dyDescent="0.3">
      <c r="B102" s="63"/>
      <c r="C102" s="20"/>
      <c r="D102" s="20"/>
      <c r="E102" s="94"/>
      <c r="F102" s="94"/>
      <c r="G102" s="94"/>
      <c r="H102" s="94"/>
      <c r="I102" s="94"/>
      <c r="J102" s="94"/>
      <c r="K102" s="94"/>
      <c r="L102" s="94"/>
      <c r="M102" s="95"/>
      <c r="N102" s="94"/>
      <c r="O102" s="91" t="str">
        <f>IF(O101="","",VLOOKUP(O101,LISTAS!$F$5:$H$204,2,0))</f>
        <v>PEN LIFE - SBC</v>
      </c>
      <c r="P102" s="130"/>
      <c r="S102" s="23"/>
      <c r="T102" s="24"/>
      <c r="U102" s="25"/>
      <c r="V102" s="25" t="str">
        <f>IF(U102="","",VLOOKUP(U102,LISTAS!$F$5:$G$204,2,0))</f>
        <v/>
      </c>
      <c r="W102" s="25" t="str">
        <f>IF(U102="","",VLOOKUP(U102,LISTAS!$F$5:$I$204,4,0))</f>
        <v/>
      </c>
      <c r="X102" s="25"/>
      <c r="Y102" s="25"/>
    </row>
    <row r="103" spans="2:25" x14ac:dyDescent="0.25">
      <c r="B103" s="63"/>
      <c r="C103" s="20"/>
      <c r="D103" s="20"/>
      <c r="E103" s="94"/>
      <c r="F103" s="94"/>
      <c r="G103" s="94"/>
      <c r="H103" s="94"/>
      <c r="I103" s="94"/>
      <c r="J103" s="94"/>
      <c r="K103" s="94"/>
      <c r="L103" s="94"/>
      <c r="M103" s="95"/>
      <c r="N103" s="97"/>
      <c r="O103" s="90" t="str">
        <f>IF(L117&lt;&gt;"",IF(L119&lt;&gt;"",IF(L117=L119,"",IF(L117&gt;L119,K117,K119)),""),"")</f>
        <v>GUILHERME/HISHAM/LUCCA/MATHEUS/MATHEUS/RAFAEL</v>
      </c>
      <c r="P103" s="129">
        <v>0</v>
      </c>
      <c r="S103" s="23"/>
      <c r="T103" s="24"/>
      <c r="U103" s="25"/>
      <c r="V103" s="25" t="str">
        <f>IF(U103="","",VLOOKUP(U103,LISTAS!$F$5:$G$204,2,0))</f>
        <v/>
      </c>
      <c r="W103" s="25" t="str">
        <f>IF(U103="","",VLOOKUP(U103,LISTAS!$F$5:$I$204,4,0))</f>
        <v/>
      </c>
      <c r="X103" s="25"/>
      <c r="Y103" s="25"/>
    </row>
    <row r="104" spans="2:25" ht="17.25" thickBot="1" x14ac:dyDescent="0.3">
      <c r="B104" s="63"/>
      <c r="C104" s="20"/>
      <c r="D104" s="20"/>
      <c r="E104" s="94"/>
      <c r="F104" s="94"/>
      <c r="G104" s="94"/>
      <c r="H104" s="94"/>
      <c r="I104" s="94"/>
      <c r="J104" s="94"/>
      <c r="K104" s="94"/>
      <c r="L104" s="94"/>
      <c r="M104" s="95"/>
      <c r="N104" s="94"/>
      <c r="O104" s="91" t="str">
        <f>IF(O103="","",VLOOKUP(O103,LISTAS!$F$5:$H$204,2,0))</f>
        <v>IEBURIX SBC</v>
      </c>
      <c r="P104" s="130"/>
      <c r="S104" s="23"/>
      <c r="T104" s="24"/>
      <c r="U104" s="25"/>
      <c r="V104" s="25" t="str">
        <f>IF(U104="","",VLOOKUP(U104,LISTAS!$F$5:$G$204,2,0))</f>
        <v/>
      </c>
      <c r="W104" s="25" t="str">
        <f>IF(U104="","",VLOOKUP(U104,LISTAS!$F$5:$I$204,4,0))</f>
        <v/>
      </c>
      <c r="X104" s="25"/>
      <c r="Y104" s="25"/>
    </row>
    <row r="105" spans="2:25" x14ac:dyDescent="0.25">
      <c r="B105" s="131">
        <v>3</v>
      </c>
      <c r="C105" s="90" t="s">
        <v>199</v>
      </c>
      <c r="D105" s="129">
        <v>1</v>
      </c>
      <c r="E105" s="47">
        <f>IF(D105&lt;&gt;"",D105,"")</f>
        <v>1</v>
      </c>
      <c r="F105" s="47" t="str">
        <f>IF(D105&lt;&gt;"",IF(C105="","",C105),"")</f>
        <v>LUCCA/LUIGI/RAFAEL/FERNANDO/FERNANDO</v>
      </c>
      <c r="G105" s="47">
        <f>IF(E105&lt;&gt;"",IF(E107&lt;&gt;"",SMALL(E105:F107,1),""),"")</f>
        <v>0</v>
      </c>
      <c r="H105" s="94"/>
      <c r="I105" s="94"/>
      <c r="J105" s="94"/>
      <c r="K105" s="94"/>
      <c r="L105" s="94"/>
      <c r="M105" s="95"/>
      <c r="N105" s="94"/>
      <c r="O105" s="20"/>
      <c r="P105" s="26"/>
      <c r="S105" s="23"/>
      <c r="T105" s="24"/>
      <c r="U105" s="25"/>
      <c r="V105" s="25" t="str">
        <f>IF(U105="","",VLOOKUP(U105,LISTAS!$F$5:$G$204,2,0))</f>
        <v/>
      </c>
      <c r="W105" s="25" t="str">
        <f>IF(U105="","",VLOOKUP(U105,LISTAS!$F$5:$I$204,4,0))</f>
        <v/>
      </c>
      <c r="X105" s="25"/>
      <c r="Y105" s="25"/>
    </row>
    <row r="106" spans="2:25" ht="17.25" thickBot="1" x14ac:dyDescent="0.3">
      <c r="B106" s="131"/>
      <c r="C106" s="91" t="str">
        <f>IF(C105="","",VLOOKUP(C105,LISTAS!$F$5:$H$204,2,0))</f>
        <v>ARBOS - S.A</v>
      </c>
      <c r="D106" s="130"/>
      <c r="E106" s="47"/>
      <c r="F106" s="47"/>
      <c r="G106" s="47"/>
      <c r="H106" s="94"/>
      <c r="I106" s="94"/>
      <c r="J106" s="94"/>
      <c r="K106" s="94"/>
      <c r="L106" s="94"/>
      <c r="M106" s="95"/>
      <c r="N106" s="94"/>
      <c r="O106" s="20"/>
      <c r="P106" s="26"/>
      <c r="S106" s="23"/>
      <c r="T106" s="24"/>
      <c r="U106" s="25"/>
      <c r="V106" s="25" t="str">
        <f>IF(U106="","",VLOOKUP(U106,LISTAS!$F$5:$G$204,2,0))</f>
        <v/>
      </c>
      <c r="W106" s="25" t="str">
        <f>IF(U106="","",VLOOKUP(U106,LISTAS!$F$5:$I$204,4,0))</f>
        <v/>
      </c>
      <c r="X106" s="25"/>
      <c r="Y106" s="25"/>
    </row>
    <row r="107" spans="2:25" x14ac:dyDescent="0.25">
      <c r="B107" s="132">
        <v>14</v>
      </c>
      <c r="C107" s="90"/>
      <c r="D107" s="129">
        <v>0</v>
      </c>
      <c r="E107" s="48">
        <f>IF(D107&lt;&gt;"",D107,"")</f>
        <v>0</v>
      </c>
      <c r="F107" s="47" t="str">
        <f>IF(D107&lt;&gt;"",IF(C107="","",C107),"")</f>
        <v/>
      </c>
      <c r="G107" s="47" t="str">
        <f>VLOOKUP(G105,E105:F107,2,0)</f>
        <v/>
      </c>
      <c r="H107" s="94"/>
      <c r="I107" s="94"/>
      <c r="J107" s="94"/>
      <c r="K107" s="94"/>
      <c r="L107" s="94"/>
      <c r="M107" s="95"/>
      <c r="N107" s="94"/>
      <c r="O107" s="20"/>
      <c r="P107" s="26"/>
      <c r="S107" s="23"/>
      <c r="T107" s="24"/>
      <c r="U107" s="25"/>
      <c r="V107" s="25" t="str">
        <f>IF(U107="","",VLOOKUP(U107,LISTAS!$F$5:$G$204,2,0))</f>
        <v/>
      </c>
      <c r="W107" s="25" t="str">
        <f>IF(U107="","",VLOOKUP(U107,LISTAS!$F$5:$I$204,4,0))</f>
        <v/>
      </c>
      <c r="X107" s="25"/>
      <c r="Y107" s="25"/>
    </row>
    <row r="108" spans="2:25" ht="17.25" thickBot="1" x14ac:dyDescent="0.3">
      <c r="B108" s="132"/>
      <c r="C108" s="91" t="str">
        <f>IF(C107="","",VLOOKUP(C107,LISTAS!$F$5:$H$204,2,0))</f>
        <v/>
      </c>
      <c r="D108" s="130"/>
      <c r="E108" s="95"/>
      <c r="F108" s="94"/>
      <c r="G108" s="94"/>
      <c r="H108" s="94"/>
      <c r="I108" s="94"/>
      <c r="J108" s="94"/>
      <c r="K108" s="94"/>
      <c r="L108" s="94"/>
      <c r="M108" s="95"/>
      <c r="N108" s="94"/>
      <c r="O108" s="20"/>
      <c r="P108" s="26"/>
      <c r="S108" s="23"/>
      <c r="T108" s="24"/>
      <c r="U108" s="25"/>
      <c r="V108" s="25" t="str">
        <f>IF(U108="","",VLOOKUP(U108,LISTAS!$F$5:$G$204,2,0))</f>
        <v/>
      </c>
      <c r="W108" s="25" t="str">
        <f>IF(U108="","",VLOOKUP(U108,LISTAS!$F$5:$I$204,4,0))</f>
        <v/>
      </c>
      <c r="X108" s="25"/>
      <c r="Y108" s="25"/>
    </row>
    <row r="109" spans="2:25" x14ac:dyDescent="0.25">
      <c r="B109" s="63"/>
      <c r="C109" s="20"/>
      <c r="D109" s="20"/>
      <c r="E109" s="94"/>
      <c r="F109" s="98"/>
      <c r="G109" s="90" t="str">
        <f>IF(D105&lt;&gt;"",IF(D107&lt;&gt;"",IF(D105=D107,"",IF(D105&gt;D107,C105,C107)),""),"")</f>
        <v>LUCCA/LUIGI/RAFAEL/FERNANDO/FERNANDO</v>
      </c>
      <c r="H109" s="129">
        <v>1</v>
      </c>
      <c r="I109" s="47">
        <f>IF(H109&lt;&gt;"",H109,"")</f>
        <v>1</v>
      </c>
      <c r="J109" s="47" t="str">
        <f>IF(H109&lt;&gt;"",IF(G109="","",G109),"")</f>
        <v>LUCCA/LUIGI/RAFAEL/FERNANDO/FERNANDO</v>
      </c>
      <c r="K109" s="47">
        <f>IF(I109&lt;&gt;"",IF(I111&lt;&gt;"",SMALL(I109:J111,1),""),"")</f>
        <v>0</v>
      </c>
      <c r="L109" s="20"/>
      <c r="M109" s="27"/>
      <c r="N109" s="20"/>
      <c r="O109" s="20"/>
      <c r="P109" s="26"/>
      <c r="S109" s="23"/>
      <c r="T109" s="24"/>
      <c r="U109" s="25"/>
      <c r="V109" s="25" t="str">
        <f>IF(U109="","",VLOOKUP(U109,LISTAS!$F$5:$G$204,2,0))</f>
        <v/>
      </c>
      <c r="W109" s="25" t="str">
        <f>IF(U109="","",VLOOKUP(U109,LISTAS!$F$5:$I$204,4,0))</f>
        <v/>
      </c>
      <c r="X109" s="25"/>
      <c r="Y109" s="25"/>
    </row>
    <row r="110" spans="2:25" ht="17.25" thickBot="1" x14ac:dyDescent="0.3">
      <c r="B110" s="63"/>
      <c r="C110" s="20"/>
      <c r="D110" s="20"/>
      <c r="E110" s="94"/>
      <c r="F110" s="98"/>
      <c r="G110" s="91" t="str">
        <f>IF(G109="","",VLOOKUP(G109,LISTAS!$F$5:$H$204,2,0))</f>
        <v>ARBOS - S.A</v>
      </c>
      <c r="H110" s="130"/>
      <c r="I110" s="47"/>
      <c r="J110" s="47"/>
      <c r="K110" s="47"/>
      <c r="L110" s="20"/>
      <c r="M110" s="27"/>
      <c r="N110" s="20"/>
      <c r="O110" s="20"/>
      <c r="P110" s="26"/>
      <c r="S110" s="23"/>
      <c r="T110" s="24"/>
      <c r="U110" s="25"/>
      <c r="V110" s="25" t="str">
        <f>IF(U110="","",VLOOKUP(U110,LISTAS!$F$5:$G$204,2,0))</f>
        <v/>
      </c>
      <c r="W110" s="25" t="str">
        <f>IF(U110="","",VLOOKUP(U110,LISTAS!$F$5:$I$204,4,0))</f>
        <v/>
      </c>
      <c r="X110" s="25"/>
      <c r="Y110" s="25"/>
    </row>
    <row r="111" spans="2:25" x14ac:dyDescent="0.25">
      <c r="B111" s="63"/>
      <c r="C111" s="20"/>
      <c r="D111" s="20"/>
      <c r="E111" s="95"/>
      <c r="F111" s="28"/>
      <c r="G111" s="90" t="str">
        <f>IF(D113&lt;&gt;"",IF(D115&lt;&gt;"",IF(D113=D115,"",IF(D113&gt;D115,C113,C115)),""),"")</f>
        <v/>
      </c>
      <c r="H111" s="129">
        <v>0</v>
      </c>
      <c r="I111" s="48">
        <f>IF(H111&lt;&gt;"",H111,"")</f>
        <v>0</v>
      </c>
      <c r="J111" s="47" t="str">
        <f>IF(H111&lt;&gt;"",IF(G111="","",G111),"")</f>
        <v/>
      </c>
      <c r="K111" s="47" t="str">
        <f>VLOOKUP(K109,I109:J111,2,0)</f>
        <v/>
      </c>
      <c r="L111" s="20"/>
      <c r="M111" s="27"/>
      <c r="N111" s="20"/>
      <c r="O111" s="20"/>
      <c r="P111" s="26"/>
      <c r="S111" s="23"/>
      <c r="T111" s="24"/>
      <c r="U111" s="25"/>
      <c r="V111" s="25" t="str">
        <f>IF(U111="","",VLOOKUP(U111,LISTAS!$F$5:$G$204,2,0))</f>
        <v/>
      </c>
      <c r="W111" s="25" t="str">
        <f>IF(U111="","",VLOOKUP(U111,LISTAS!$F$5:$I$204,4,0))</f>
        <v/>
      </c>
      <c r="X111" s="25"/>
      <c r="Y111" s="25"/>
    </row>
    <row r="112" spans="2:25" ht="17.25" thickBot="1" x14ac:dyDescent="0.3">
      <c r="B112" s="63"/>
      <c r="C112" s="20"/>
      <c r="D112" s="20"/>
      <c r="E112" s="95"/>
      <c r="F112" s="20"/>
      <c r="G112" s="91" t="str">
        <f>IF(G111="","",VLOOKUP(G111,LISTAS!$F$5:$H$204,2,0))</f>
        <v/>
      </c>
      <c r="H112" s="130"/>
      <c r="I112" s="61"/>
      <c r="J112" s="47"/>
      <c r="K112" s="47"/>
      <c r="L112" s="20"/>
      <c r="M112" s="27"/>
      <c r="N112" s="20"/>
      <c r="O112" s="20"/>
      <c r="P112" s="26"/>
      <c r="S112" s="23"/>
      <c r="T112" s="24"/>
      <c r="U112" s="25"/>
      <c r="V112" s="25" t="str">
        <f>IF(U112="","",VLOOKUP(U112,LISTAS!$F$5:$G$204,2,0))</f>
        <v/>
      </c>
      <c r="W112" s="25" t="str">
        <f>IF(U112="","",VLOOKUP(U112,LISTAS!$F$5:$I$204,4,0))</f>
        <v/>
      </c>
      <c r="X112" s="25"/>
      <c r="Y112" s="25"/>
    </row>
    <row r="113" spans="2:25" x14ac:dyDescent="0.25">
      <c r="B113" s="131">
        <v>5</v>
      </c>
      <c r="C113" s="90"/>
      <c r="D113" s="129">
        <v>0</v>
      </c>
      <c r="E113" s="46">
        <f>IF(D113&lt;&gt;"",D113,"")</f>
        <v>0</v>
      </c>
      <c r="F113" s="47" t="str">
        <f>IF(D113&lt;&gt;"",IF(C113="","",C113),"")</f>
        <v/>
      </c>
      <c r="G113" s="47">
        <f>IF(E113&lt;&gt;"",IF(E115&lt;&gt;"",SMALL(E113:F115,1),""),"")</f>
        <v>0</v>
      </c>
      <c r="H113" s="94"/>
      <c r="I113" s="95"/>
      <c r="J113" s="94"/>
      <c r="K113" s="20"/>
      <c r="L113" s="20"/>
      <c r="M113" s="27"/>
      <c r="N113" s="20"/>
      <c r="O113" s="20"/>
      <c r="P113" s="26"/>
      <c r="S113" s="23"/>
      <c r="T113" s="24"/>
      <c r="U113" s="25"/>
      <c r="V113" s="25" t="str">
        <f>IF(U113="","",VLOOKUP(U113,LISTAS!$F$5:$G$204,2,0))</f>
        <v/>
      </c>
      <c r="W113" s="25" t="str">
        <f>IF(U113="","",VLOOKUP(U113,LISTAS!$F$5:$I$204,4,0))</f>
        <v/>
      </c>
      <c r="X113" s="25"/>
      <c r="Y113" s="25"/>
    </row>
    <row r="114" spans="2:25" ht="17.25" thickBot="1" x14ac:dyDescent="0.3">
      <c r="B114" s="131"/>
      <c r="C114" s="91" t="str">
        <f>IF(C113="","",VLOOKUP(C113,LISTAS!$F$5:$H$204,2,0))</f>
        <v/>
      </c>
      <c r="D114" s="130"/>
      <c r="E114" s="49" t="str">
        <f>IF(D114&lt;&gt;"",D114,"")</f>
        <v/>
      </c>
      <c r="F114" s="47"/>
      <c r="G114" s="47"/>
      <c r="H114" s="94"/>
      <c r="I114" s="95"/>
      <c r="J114" s="94"/>
      <c r="K114" s="20"/>
      <c r="L114" s="20"/>
      <c r="M114" s="27"/>
      <c r="N114" s="20"/>
      <c r="O114" s="20"/>
      <c r="P114" s="26"/>
      <c r="S114" s="23"/>
      <c r="T114" s="24"/>
      <c r="U114" s="25"/>
      <c r="V114" s="25" t="str">
        <f>IF(U114="","",VLOOKUP(U114,LISTAS!$F$5:$G$204,2,0))</f>
        <v/>
      </c>
      <c r="W114" s="25" t="str">
        <f>IF(U114="","",VLOOKUP(U114,LISTAS!$F$5:$I$204,4,0))</f>
        <v/>
      </c>
      <c r="X114" s="25"/>
      <c r="Y114" s="25"/>
    </row>
    <row r="115" spans="2:25" x14ac:dyDescent="0.25">
      <c r="B115" s="132">
        <v>12</v>
      </c>
      <c r="C115" s="90"/>
      <c r="D115" s="129">
        <v>0</v>
      </c>
      <c r="E115" s="50">
        <f>IF(D115&lt;&gt;"",D115,"")</f>
        <v>0</v>
      </c>
      <c r="F115" s="47" t="str">
        <f>IF(D115&lt;&gt;"",IF(C115="","",C115),"")</f>
        <v/>
      </c>
      <c r="G115" s="47" t="str">
        <f>VLOOKUP(G113,E113:F115,2,0)</f>
        <v/>
      </c>
      <c r="H115" s="94"/>
      <c r="I115" s="95"/>
      <c r="J115" s="94"/>
      <c r="K115" s="20"/>
      <c r="L115" s="20"/>
      <c r="M115" s="27"/>
      <c r="N115" s="20"/>
      <c r="O115" s="20"/>
      <c r="P115" s="26"/>
      <c r="S115" s="23"/>
      <c r="T115" s="24"/>
      <c r="U115" s="25"/>
      <c r="V115" s="25" t="str">
        <f>IF(U115="","",VLOOKUP(U115,LISTAS!$F$5:$G$204,2,0))</f>
        <v/>
      </c>
      <c r="W115" s="25" t="str">
        <f>IF(U115="","",VLOOKUP(U115,LISTAS!$F$5:$I$204,4,0))</f>
        <v/>
      </c>
      <c r="X115" s="25"/>
      <c r="Y115" s="25"/>
    </row>
    <row r="116" spans="2:25" ht="17.25" thickBot="1" x14ac:dyDescent="0.3">
      <c r="B116" s="132"/>
      <c r="C116" s="91" t="str">
        <f>IF(C115="","",VLOOKUP(C115,LISTAS!$F$5:$H$204,2,0))</f>
        <v/>
      </c>
      <c r="D116" s="130"/>
      <c r="E116" s="47"/>
      <c r="F116" s="47"/>
      <c r="G116" s="47"/>
      <c r="H116" s="94"/>
      <c r="I116" s="95"/>
      <c r="J116" s="94"/>
      <c r="K116" s="20"/>
      <c r="L116" s="20"/>
      <c r="M116" s="27"/>
      <c r="N116" s="20"/>
      <c r="O116" s="20"/>
      <c r="P116" s="26"/>
      <c r="S116" s="23"/>
      <c r="T116" s="24"/>
      <c r="U116" s="25"/>
      <c r="V116" s="25" t="str">
        <f>IF(U116="","",VLOOKUP(U116,LISTAS!$F$5:$G$204,2,0))</f>
        <v/>
      </c>
      <c r="W116" s="25" t="str">
        <f>IF(U116="","",VLOOKUP(U116,LISTAS!$F$5:$I$204,4,0))</f>
        <v/>
      </c>
      <c r="X116" s="25"/>
      <c r="Y116" s="25"/>
    </row>
    <row r="117" spans="2:25" x14ac:dyDescent="0.25">
      <c r="B117" s="63"/>
      <c r="C117" s="20"/>
      <c r="D117" s="20"/>
      <c r="E117" s="47"/>
      <c r="F117" s="47"/>
      <c r="G117" s="47"/>
      <c r="H117" s="94"/>
      <c r="I117" s="95"/>
      <c r="J117" s="94"/>
      <c r="K117" s="90" t="str">
        <f>IF(H109&lt;&gt;"",IF(H111&lt;&gt;"",IF(H109=H111,"",IF(H109&gt;H111,G109,G111)),""),"")</f>
        <v>LUCCA/LUIGI/RAFAEL/FERNANDO/FERNANDO</v>
      </c>
      <c r="L117" s="129">
        <v>0</v>
      </c>
      <c r="M117" s="46">
        <f>IF(L117&lt;&gt;"",L117,"")</f>
        <v>0</v>
      </c>
      <c r="N117" s="47" t="str">
        <f>IF(L117&lt;&gt;"",IF(K117="","",K117),"")</f>
        <v>LUCCA/LUIGI/RAFAEL/FERNANDO/FERNANDO</v>
      </c>
      <c r="O117" s="47">
        <f>IF(M117&lt;&gt;"",IF(M119&lt;&gt;"",SMALL(M117:N119,1),""),"")</f>
        <v>0</v>
      </c>
      <c r="P117" s="26"/>
      <c r="S117" s="23"/>
      <c r="T117" s="24"/>
      <c r="U117" s="25"/>
      <c r="V117" s="25" t="str">
        <f>IF(U117="","",VLOOKUP(U117,LISTAS!$F$5:$G$204,2,0))</f>
        <v/>
      </c>
      <c r="W117" s="25" t="str">
        <f>IF(U117="","",VLOOKUP(U117,LISTAS!$F$5:$I$204,4,0))</f>
        <v/>
      </c>
      <c r="X117" s="25"/>
      <c r="Y117" s="25"/>
    </row>
    <row r="118" spans="2:25" ht="17.25" thickBot="1" x14ac:dyDescent="0.3">
      <c r="B118" s="63"/>
      <c r="C118" s="20"/>
      <c r="D118" s="20"/>
      <c r="E118" s="94"/>
      <c r="F118" s="94"/>
      <c r="G118" s="94"/>
      <c r="H118" s="94"/>
      <c r="I118" s="95"/>
      <c r="J118" s="94"/>
      <c r="K118" s="91" t="str">
        <f>IF(K117="","",VLOOKUP(K117,LISTAS!$F$5:$H$204,2,0))</f>
        <v>ARBOS - S.A</v>
      </c>
      <c r="L118" s="130"/>
      <c r="M118" s="49" t="str">
        <f>IF(L118&lt;&gt;"",L118,"")</f>
        <v/>
      </c>
      <c r="N118" s="47"/>
      <c r="O118" s="47"/>
      <c r="P118" s="26"/>
      <c r="S118" s="23"/>
      <c r="T118" s="24"/>
      <c r="U118" s="25"/>
      <c r="V118" s="25" t="str">
        <f>IF(U118="","",VLOOKUP(U118,LISTAS!$F$5:$G$204,2,0))</f>
        <v/>
      </c>
      <c r="W118" s="25" t="str">
        <f>IF(U118="","",VLOOKUP(U118,LISTAS!$F$5:$I$204,4,0))</f>
        <v/>
      </c>
      <c r="X118" s="25"/>
      <c r="Y118" s="25"/>
    </row>
    <row r="119" spans="2:25" x14ac:dyDescent="0.25">
      <c r="B119" s="63"/>
      <c r="C119" s="20"/>
      <c r="D119" s="20"/>
      <c r="E119" s="94"/>
      <c r="F119" s="94"/>
      <c r="G119" s="94"/>
      <c r="H119" s="94"/>
      <c r="I119" s="95"/>
      <c r="J119" s="97"/>
      <c r="K119" s="90" t="str">
        <f>IF(H125&lt;&gt;"",IF(H127&lt;&gt;"",IF(H125=H127,"",IF(H125&gt;H127,G125,G127)),""),"")</f>
        <v>GUILHERME/HISHAM/LUCCA/MATHEUS/MATHEUS/RAFAEL</v>
      </c>
      <c r="L119" s="129">
        <v>1</v>
      </c>
      <c r="M119" s="50">
        <f>IF(L119&lt;&gt;"",L119,"")</f>
        <v>1</v>
      </c>
      <c r="N119" s="47" t="str">
        <f>IF(L119&lt;&gt;"",IF(K119="","",K119),"")</f>
        <v>GUILHERME/HISHAM/LUCCA/MATHEUS/MATHEUS/RAFAEL</v>
      </c>
      <c r="O119" s="47" t="str">
        <f>VLOOKUP(O117,M117:N119,2,0)</f>
        <v>LUCCA/LUIGI/RAFAEL/FERNANDO/FERNANDO</v>
      </c>
      <c r="P119" s="26"/>
      <c r="S119" s="23"/>
      <c r="T119" s="24"/>
      <c r="U119" s="25"/>
      <c r="V119" s="25" t="str">
        <f>IF(U119="","",VLOOKUP(U119,LISTAS!$F$5:$G$204,2,0))</f>
        <v/>
      </c>
      <c r="W119" s="25" t="str">
        <f>IF(U119="","",VLOOKUP(U119,LISTAS!$F$5:$I$204,4,0))</f>
        <v/>
      </c>
      <c r="X119" s="25"/>
      <c r="Y119" s="25"/>
    </row>
    <row r="120" spans="2:25" ht="17.25" thickBot="1" x14ac:dyDescent="0.3">
      <c r="B120" s="63"/>
      <c r="C120" s="20"/>
      <c r="D120" s="20"/>
      <c r="E120" s="94"/>
      <c r="F120" s="94"/>
      <c r="G120" s="94"/>
      <c r="H120" s="94"/>
      <c r="I120" s="95"/>
      <c r="J120" s="94"/>
      <c r="K120" s="91" t="str">
        <f>IF(K119="","",VLOOKUP(K119,LISTAS!$F$5:$H$204,2,0))</f>
        <v>IEBURIX SBC</v>
      </c>
      <c r="L120" s="130"/>
      <c r="M120" s="47"/>
      <c r="N120" s="47"/>
      <c r="O120" s="47"/>
      <c r="P120" s="26"/>
      <c r="S120" s="23"/>
      <c r="T120" s="24"/>
      <c r="U120" s="25"/>
      <c r="V120" s="25" t="str">
        <f>IF(U120="","",VLOOKUP(U120,LISTAS!$F$5:$G$204,2,0))</f>
        <v/>
      </c>
      <c r="W120" s="25" t="str">
        <f>IF(U120="","",VLOOKUP(U120,LISTAS!$F$5:$I$204,4,0))</f>
        <v/>
      </c>
      <c r="X120" s="25"/>
      <c r="Y120" s="25"/>
    </row>
    <row r="121" spans="2:25" x14ac:dyDescent="0.25">
      <c r="B121" s="131">
        <v>8</v>
      </c>
      <c r="C121" s="90" t="s">
        <v>201</v>
      </c>
      <c r="D121" s="129">
        <v>1</v>
      </c>
      <c r="E121" s="47" t="s">
        <v>36</v>
      </c>
      <c r="F121" s="47" t="str">
        <f>IF(D121&lt;&gt;"",IF(C121="","",C121),"")</f>
        <v>ENZO/DAVI/NOAH</v>
      </c>
      <c r="G121" s="47">
        <f>IF(E121&lt;&gt;"",IF(E123&lt;&gt;"",SMALL(E121:F123,1),""),"")</f>
        <v>0</v>
      </c>
      <c r="H121" s="94"/>
      <c r="I121" s="95"/>
      <c r="J121" s="94"/>
      <c r="K121" s="94"/>
      <c r="L121" s="94"/>
      <c r="M121" s="94"/>
      <c r="N121" s="94"/>
      <c r="O121" s="94"/>
      <c r="P121" s="26"/>
      <c r="S121" s="23"/>
      <c r="T121" s="24"/>
      <c r="U121" s="25"/>
      <c r="V121" s="25" t="str">
        <f>IF(U121="","",VLOOKUP(U121,LISTAS!$F$5:$G$204,2,0))</f>
        <v/>
      </c>
      <c r="W121" s="25" t="str">
        <f>IF(U121="","",VLOOKUP(U121,LISTAS!$F$5:$I$204,4,0))</f>
        <v/>
      </c>
      <c r="X121" s="25"/>
      <c r="Y121" s="25"/>
    </row>
    <row r="122" spans="2:25" ht="17.25" thickBot="1" x14ac:dyDescent="0.3">
      <c r="B122" s="131"/>
      <c r="C122" s="91" t="str">
        <f>IF(C121="","",VLOOKUP(C121,LISTAS!$F$5:$H$204,2,0))</f>
        <v>CCDA - DIAD</v>
      </c>
      <c r="D122" s="130"/>
      <c r="E122" s="47"/>
      <c r="F122" s="47"/>
      <c r="G122" s="47"/>
      <c r="H122" s="94"/>
      <c r="I122" s="95"/>
      <c r="J122" s="94"/>
      <c r="K122" s="94"/>
      <c r="L122" s="94"/>
      <c r="M122" s="94"/>
      <c r="N122" s="94"/>
      <c r="O122" s="94"/>
      <c r="P122" s="26"/>
      <c r="S122" s="23"/>
      <c r="T122" s="24"/>
      <c r="U122" s="25"/>
      <c r="V122" s="25" t="str">
        <f>IF(U122="","",VLOOKUP(U122,LISTAS!$F$5:$G$204,2,0))</f>
        <v/>
      </c>
      <c r="W122" s="25" t="str">
        <f>IF(U122="","",VLOOKUP(U122,LISTAS!$F$5:$I$204,4,0))</f>
        <v/>
      </c>
      <c r="X122" s="25"/>
      <c r="Y122" s="25"/>
    </row>
    <row r="123" spans="2:25" x14ac:dyDescent="0.25">
      <c r="B123" s="132">
        <v>10</v>
      </c>
      <c r="C123" s="90"/>
      <c r="D123" s="129">
        <v>0</v>
      </c>
      <c r="E123" s="48">
        <f>IF(D123&lt;&gt;"",D123,"")</f>
        <v>0</v>
      </c>
      <c r="F123" s="47" t="str">
        <f>IF(D123&lt;&gt;"",IF(C123="","",C123),"")</f>
        <v/>
      </c>
      <c r="G123" s="47" t="str">
        <f>VLOOKUP(G121,E121:F123,2,0)</f>
        <v/>
      </c>
      <c r="H123" s="94"/>
      <c r="I123" s="95"/>
      <c r="J123" s="94"/>
      <c r="K123" s="94"/>
      <c r="L123" s="94"/>
      <c r="M123" s="94"/>
      <c r="N123" s="94"/>
      <c r="O123" s="94"/>
      <c r="P123" s="26"/>
      <c r="S123" s="23"/>
      <c r="T123" s="24"/>
      <c r="U123" s="25"/>
      <c r="V123" s="25" t="str">
        <f>IF(U123="","",VLOOKUP(U123,LISTAS!$F$5:$G$204,2,0))</f>
        <v/>
      </c>
      <c r="W123" s="25" t="str">
        <f>IF(U123="","",VLOOKUP(U123,LISTAS!$F$5:$I$204,4,0))</f>
        <v/>
      </c>
      <c r="X123" s="25"/>
      <c r="Y123" s="25"/>
    </row>
    <row r="124" spans="2:25" ht="17.25" thickBot="1" x14ac:dyDescent="0.3">
      <c r="B124" s="132"/>
      <c r="C124" s="91" t="str">
        <f>IF(C123="","",VLOOKUP(C123,LISTAS!$F$5:$H$204,2,0))</f>
        <v/>
      </c>
      <c r="D124" s="130"/>
      <c r="E124" s="95"/>
      <c r="F124" s="94"/>
      <c r="G124" s="94"/>
      <c r="H124" s="94"/>
      <c r="I124" s="95"/>
      <c r="J124" s="94"/>
      <c r="K124" s="94"/>
      <c r="L124" s="94"/>
      <c r="M124" s="94"/>
      <c r="N124" s="94"/>
      <c r="O124" s="94"/>
      <c r="P124" s="26"/>
      <c r="S124" s="23"/>
      <c r="T124" s="24"/>
      <c r="U124" s="25"/>
      <c r="V124" s="25" t="str">
        <f>IF(U124="","",VLOOKUP(U124,LISTAS!$F$5:$G$204,2,0))</f>
        <v/>
      </c>
      <c r="W124" s="25" t="str">
        <f>IF(U124="","",VLOOKUP(U124,LISTAS!$F$5:$I$204,4,0))</f>
        <v/>
      </c>
      <c r="X124" s="25"/>
      <c r="Y124" s="25"/>
    </row>
    <row r="125" spans="2:25" x14ac:dyDescent="0.25">
      <c r="B125" s="63"/>
      <c r="C125" s="20"/>
      <c r="D125" s="20"/>
      <c r="E125" s="94"/>
      <c r="F125" s="98"/>
      <c r="G125" s="90" t="str">
        <f>IF(D121&lt;&gt;"",IF(D123&lt;&gt;"",IF(D121=D123,"",IF(D121&gt;D123,C121,C123)),""),"")</f>
        <v>ENZO/DAVI/NOAH</v>
      </c>
      <c r="H125" s="129">
        <v>0</v>
      </c>
      <c r="I125" s="46">
        <f>IF(H125&lt;&gt;"",H125,"")</f>
        <v>0</v>
      </c>
      <c r="J125" s="47" t="str">
        <f>IF(H125&lt;&gt;"",IF(G125="","",G125),"")</f>
        <v>ENZO/DAVI/NOAH</v>
      </c>
      <c r="K125" s="47">
        <f>IF(I125&lt;&gt;"",IF(I127&lt;&gt;"",SMALL(I125:J127,1),""),"")</f>
        <v>0</v>
      </c>
      <c r="L125" s="94"/>
      <c r="M125" s="94"/>
      <c r="N125" s="94"/>
      <c r="O125" s="94"/>
      <c r="P125" s="26"/>
      <c r="S125" s="23"/>
      <c r="T125" s="24"/>
      <c r="U125" s="25"/>
      <c r="V125" s="25" t="str">
        <f>IF(U125="","",VLOOKUP(U125,LISTAS!$F$5:$G$204,2,0))</f>
        <v/>
      </c>
      <c r="W125" s="25" t="str">
        <f>IF(U125="","",VLOOKUP(U125,LISTAS!$F$5:$I$204,4,0))</f>
        <v/>
      </c>
      <c r="X125" s="25"/>
      <c r="Y125" s="25"/>
    </row>
    <row r="126" spans="2:25" ht="17.25" thickBot="1" x14ac:dyDescent="0.3">
      <c r="B126" s="63"/>
      <c r="C126" s="20"/>
      <c r="D126" s="20"/>
      <c r="E126" s="94"/>
      <c r="F126" s="98"/>
      <c r="G126" s="91" t="str">
        <f>IF(G125="","",VLOOKUP(G125,LISTAS!$F$5:$H$204,2,0))</f>
        <v>CCDA - DIAD</v>
      </c>
      <c r="H126" s="130"/>
      <c r="I126" s="49" t="str">
        <f>IF(H126&lt;&gt;"",H126,"")</f>
        <v/>
      </c>
      <c r="J126" s="47"/>
      <c r="K126" s="47"/>
      <c r="L126" s="94"/>
      <c r="M126" s="94"/>
      <c r="N126" s="94"/>
      <c r="O126" s="94"/>
      <c r="P126" s="26"/>
      <c r="S126" s="23"/>
      <c r="T126" s="24"/>
      <c r="U126" s="25"/>
      <c r="V126" s="25" t="str">
        <f>IF(U126="","",VLOOKUP(U126,LISTAS!$F$5:$G$204,2,0))</f>
        <v/>
      </c>
      <c r="W126" s="25" t="str">
        <f>IF(U126="","",VLOOKUP(U126,LISTAS!$F$5:$I$204,4,0))</f>
        <v/>
      </c>
      <c r="X126" s="25"/>
      <c r="Y126" s="25"/>
    </row>
    <row r="127" spans="2:25" x14ac:dyDescent="0.25">
      <c r="B127" s="63"/>
      <c r="C127" s="20"/>
      <c r="D127" s="20"/>
      <c r="E127" s="95"/>
      <c r="F127" s="28"/>
      <c r="G127" s="90" t="str">
        <f>IF(D129&lt;&gt;"",IF(D131&lt;&gt;"",IF(D129=D131,"",IF(D129&gt;D131,C129,C131)),""),"")</f>
        <v>GUILHERME/HISHAM/LUCCA/MATHEUS/MATHEUS/RAFAEL</v>
      </c>
      <c r="H127" s="129">
        <v>1</v>
      </c>
      <c r="I127" s="50">
        <f>IF(H127&lt;&gt;"",H127,"")</f>
        <v>1</v>
      </c>
      <c r="J127" s="47" t="str">
        <f>IF(H127&lt;&gt;"",IF(G127="","",G127),"")</f>
        <v>GUILHERME/HISHAM/LUCCA/MATHEUS/MATHEUS/RAFAEL</v>
      </c>
      <c r="K127" s="47" t="str">
        <f>VLOOKUP(K125,I125:J127,2,0)</f>
        <v>ENZO/DAVI/NOAH</v>
      </c>
      <c r="L127" s="94"/>
      <c r="M127" s="94"/>
      <c r="N127" s="94"/>
      <c r="O127" s="94"/>
      <c r="P127" s="26"/>
      <c r="S127" s="23"/>
      <c r="T127" s="24"/>
      <c r="U127" s="25"/>
      <c r="V127" s="25" t="str">
        <f>IF(U127="","",VLOOKUP(U127,LISTAS!$F$5:$G$204,2,0))</f>
        <v/>
      </c>
      <c r="W127" s="25" t="str">
        <f>IF(U127="","",VLOOKUP(U127,LISTAS!$F$5:$I$204,4,0))</f>
        <v/>
      </c>
      <c r="X127" s="25"/>
      <c r="Y127" s="25"/>
    </row>
    <row r="128" spans="2:25" ht="17.25" thickBot="1" x14ac:dyDescent="0.3">
      <c r="B128" s="63"/>
      <c r="C128" s="20"/>
      <c r="D128" s="20"/>
      <c r="E128" s="95"/>
      <c r="F128" s="20"/>
      <c r="G128" s="91" t="str">
        <f>IF(G127="","",VLOOKUP(G127,LISTAS!$F$5:$H$204,2,0))</f>
        <v>IEBURIX SBC</v>
      </c>
      <c r="H128" s="130"/>
      <c r="I128" s="47"/>
      <c r="J128" s="47"/>
      <c r="K128" s="47"/>
      <c r="L128" s="94"/>
      <c r="M128" s="94"/>
      <c r="N128" s="94"/>
      <c r="O128" s="94"/>
      <c r="P128" s="26"/>
      <c r="S128" s="23"/>
      <c r="T128" s="24"/>
      <c r="U128" s="25"/>
      <c r="V128" s="25" t="str">
        <f>IF(U128="","",VLOOKUP(U128,LISTAS!$F$5:$G$204,2,0))</f>
        <v/>
      </c>
      <c r="W128" s="25" t="str">
        <f>IF(U128="","",VLOOKUP(U128,LISTAS!$F$5:$I$204,4,0))</f>
        <v/>
      </c>
      <c r="X128" s="25"/>
      <c r="Y128" s="25"/>
    </row>
    <row r="129" spans="2:25" x14ac:dyDescent="0.25">
      <c r="B129" s="131">
        <v>2</v>
      </c>
      <c r="C129" s="90"/>
      <c r="D129" s="129">
        <v>0</v>
      </c>
      <c r="E129" s="46">
        <f>IF(D129&lt;&gt;"",D129,"")</f>
        <v>0</v>
      </c>
      <c r="F129" s="47" t="str">
        <f>IF(D129&lt;&gt;"",IF(C129="","",C129),"")</f>
        <v/>
      </c>
      <c r="G129" s="47">
        <f>IF(E129&lt;&gt;"",IF(E131&lt;&gt;"",SMALL(E129:F131,1),""),"")</f>
        <v>0</v>
      </c>
      <c r="H129" s="47"/>
      <c r="I129" s="94"/>
      <c r="J129" s="94"/>
      <c r="K129" s="94"/>
      <c r="L129" s="94"/>
      <c r="M129" s="94"/>
      <c r="N129" s="94"/>
      <c r="O129" s="94"/>
      <c r="P129" s="99"/>
      <c r="S129" s="23"/>
      <c r="T129" s="24"/>
      <c r="U129" s="25"/>
      <c r="V129" s="25" t="str">
        <f>IF(U129="","",VLOOKUP(U129,LISTAS!$F$5:$G$204,2,0))</f>
        <v/>
      </c>
      <c r="W129" s="25" t="str">
        <f>IF(U129="","",VLOOKUP(U129,LISTAS!$F$5:$I$204,4,0))</f>
        <v/>
      </c>
      <c r="X129" s="25"/>
      <c r="Y129" s="25"/>
    </row>
    <row r="130" spans="2:25" ht="17.25" thickBot="1" x14ac:dyDescent="0.3">
      <c r="B130" s="131"/>
      <c r="C130" s="91" t="str">
        <f>IF(C129="","",VLOOKUP(C129,LISTAS!$F$5:$H$204,2,0))</f>
        <v/>
      </c>
      <c r="D130" s="130"/>
      <c r="E130" s="49" t="str">
        <f>IF(D130&lt;&gt;"",D130,"")</f>
        <v/>
      </c>
      <c r="F130" s="47"/>
      <c r="G130" s="47"/>
      <c r="H130" s="47"/>
      <c r="I130" s="94"/>
      <c r="J130" s="94"/>
      <c r="K130" s="94"/>
      <c r="L130" s="94"/>
      <c r="M130" s="94"/>
      <c r="N130" s="94"/>
      <c r="O130" s="94"/>
      <c r="P130" s="99"/>
      <c r="S130" s="23"/>
      <c r="T130" s="24"/>
      <c r="U130" s="25"/>
      <c r="V130" s="25" t="str">
        <f>IF(U130="","",VLOOKUP(U130,LISTAS!$F$5:$G$204,2,0))</f>
        <v/>
      </c>
      <c r="W130" s="25" t="str">
        <f>IF(U130="","",VLOOKUP(U130,LISTAS!$F$5:$I$204,4,0))</f>
        <v/>
      </c>
      <c r="X130" s="25"/>
      <c r="Y130" s="25"/>
    </row>
    <row r="131" spans="2:25" x14ac:dyDescent="0.25">
      <c r="B131" s="132">
        <v>15</v>
      </c>
      <c r="C131" s="90" t="s">
        <v>119</v>
      </c>
      <c r="D131" s="129">
        <v>1</v>
      </c>
      <c r="E131" s="50">
        <f>IF(D131&lt;&gt;"",D131,"")</f>
        <v>1</v>
      </c>
      <c r="F131" s="47" t="str">
        <f>IF(D131&lt;&gt;"",IF(C131="","",C131),"")</f>
        <v>GUILHERME/HISHAM/LUCCA/MATHEUS/MATHEUS/RAFAEL</v>
      </c>
      <c r="G131" s="47" t="str">
        <f>VLOOKUP(G129,E129:F131,2,0)</f>
        <v/>
      </c>
      <c r="H131" s="47"/>
      <c r="I131" s="94"/>
      <c r="J131" s="94"/>
      <c r="K131" s="94"/>
      <c r="L131" s="94"/>
      <c r="M131" s="94"/>
      <c r="N131" s="94"/>
      <c r="O131" s="94"/>
      <c r="P131" s="99"/>
      <c r="S131" s="23"/>
      <c r="T131" s="24"/>
      <c r="U131" s="25"/>
      <c r="V131" s="25" t="str">
        <f>IF(U131="","",VLOOKUP(U131,LISTAS!$F$5:$G$204,2,0))</f>
        <v/>
      </c>
      <c r="W131" s="25" t="str">
        <f>IF(U131="","",VLOOKUP(U131,LISTAS!$F$5:$I$204,4,0))</f>
        <v/>
      </c>
      <c r="X131" s="25"/>
      <c r="Y131" s="25"/>
    </row>
    <row r="132" spans="2:25" ht="17.25" thickBot="1" x14ac:dyDescent="0.3">
      <c r="B132" s="132"/>
      <c r="C132" s="91" t="str">
        <f>IF(C131="","",VLOOKUP(C131,LISTAS!$F$5:$H$204,2,0))</f>
        <v>IEBURIX SBC</v>
      </c>
      <c r="D132" s="130"/>
      <c r="E132" s="47"/>
      <c r="F132" s="47"/>
      <c r="G132" s="47"/>
      <c r="H132" s="47"/>
      <c r="I132" s="94"/>
      <c r="J132" s="94"/>
      <c r="K132" s="94"/>
      <c r="L132" s="94"/>
      <c r="M132" s="94"/>
      <c r="N132" s="94"/>
      <c r="O132" s="94"/>
      <c r="P132" s="99"/>
      <c r="S132" s="23"/>
      <c r="T132" s="24"/>
      <c r="U132" s="25"/>
      <c r="V132" s="25" t="str">
        <f>IF(U132="","",VLOOKUP(U132,LISTAS!$F$5:$G$204,2,0))</f>
        <v/>
      </c>
      <c r="W132" s="25" t="str">
        <f>IF(U132="","",VLOOKUP(U132,LISTAS!$F$5:$I$204,4,0))</f>
        <v/>
      </c>
      <c r="X132" s="25"/>
      <c r="Y132" s="25"/>
    </row>
    <row r="133" spans="2:25" x14ac:dyDescent="0.25">
      <c r="B133" s="64"/>
      <c r="C133" s="29"/>
      <c r="D133" s="29"/>
      <c r="E133" s="100"/>
      <c r="F133" s="100"/>
      <c r="G133" s="100"/>
      <c r="H133" s="100"/>
      <c r="I133" s="100"/>
      <c r="J133" s="100"/>
      <c r="K133" s="100"/>
      <c r="L133" s="100"/>
      <c r="M133" s="100"/>
      <c r="N133" s="100"/>
      <c r="O133" s="100"/>
      <c r="P133" s="101"/>
      <c r="S133" s="23"/>
      <c r="T133" s="24"/>
      <c r="U133" s="25"/>
      <c r="V133" s="25" t="str">
        <f>IF(U133="","",VLOOKUP(U133,LISTAS!$F$5:$G$204,2,0))</f>
        <v/>
      </c>
      <c r="W133" s="25" t="str">
        <f>IF(U133="","",VLOOKUP(U133,LISTAS!$F$5:$I$204,4,0))</f>
        <v/>
      </c>
      <c r="X133" s="25"/>
      <c r="Y133" s="25"/>
    </row>
  </sheetData>
  <mergeCells count="102">
    <mergeCell ref="B2:P4"/>
    <mergeCell ref="S2:Y3"/>
    <mergeCell ref="B5:D5"/>
    <mergeCell ref="S5:T5"/>
    <mergeCell ref="B6:P6"/>
    <mergeCell ref="S6:Y6"/>
    <mergeCell ref="H14:H15"/>
    <mergeCell ref="B16:B17"/>
    <mergeCell ref="D16:D17"/>
    <mergeCell ref="B18:B19"/>
    <mergeCell ref="D18:D19"/>
    <mergeCell ref="L20:L21"/>
    <mergeCell ref="S7:T7"/>
    <mergeCell ref="B8:B9"/>
    <mergeCell ref="D8:D9"/>
    <mergeCell ref="B10:B11"/>
    <mergeCell ref="D10:D11"/>
    <mergeCell ref="H12:H13"/>
    <mergeCell ref="H30:H31"/>
    <mergeCell ref="B32:B33"/>
    <mergeCell ref="D32:D33"/>
    <mergeCell ref="B34:B35"/>
    <mergeCell ref="D34:D35"/>
    <mergeCell ref="P36:P37"/>
    <mergeCell ref="L22:L23"/>
    <mergeCell ref="B24:B25"/>
    <mergeCell ref="D24:D25"/>
    <mergeCell ref="B26:B27"/>
    <mergeCell ref="D26:D27"/>
    <mergeCell ref="H28:H29"/>
    <mergeCell ref="H46:H47"/>
    <mergeCell ref="B48:B49"/>
    <mergeCell ref="D48:D49"/>
    <mergeCell ref="B50:B51"/>
    <mergeCell ref="D50:D51"/>
    <mergeCell ref="L52:L53"/>
    <mergeCell ref="P38:P39"/>
    <mergeCell ref="B40:B41"/>
    <mergeCell ref="D40:D41"/>
    <mergeCell ref="B42:B43"/>
    <mergeCell ref="D42:D43"/>
    <mergeCell ref="H44:H45"/>
    <mergeCell ref="H62:H63"/>
    <mergeCell ref="B64:B65"/>
    <mergeCell ref="D64:D65"/>
    <mergeCell ref="B66:B67"/>
    <mergeCell ref="D66:D67"/>
    <mergeCell ref="B71:P71"/>
    <mergeCell ref="L54:L55"/>
    <mergeCell ref="B56:B57"/>
    <mergeCell ref="D56:D57"/>
    <mergeCell ref="B58:B59"/>
    <mergeCell ref="D58:D59"/>
    <mergeCell ref="H60:H61"/>
    <mergeCell ref="H77:H78"/>
    <mergeCell ref="H79:H80"/>
    <mergeCell ref="B81:B82"/>
    <mergeCell ref="D81:D82"/>
    <mergeCell ref="B83:B84"/>
    <mergeCell ref="D83:D84"/>
    <mergeCell ref="S71:Y71"/>
    <mergeCell ref="S72:T72"/>
    <mergeCell ref="B73:B74"/>
    <mergeCell ref="D73:D74"/>
    <mergeCell ref="B75:B76"/>
    <mergeCell ref="D75:D76"/>
    <mergeCell ref="H93:H94"/>
    <mergeCell ref="H95:H96"/>
    <mergeCell ref="B97:B98"/>
    <mergeCell ref="D97:D98"/>
    <mergeCell ref="B99:B100"/>
    <mergeCell ref="D99:D100"/>
    <mergeCell ref="L85:L86"/>
    <mergeCell ref="L87:L88"/>
    <mergeCell ref="B89:B90"/>
    <mergeCell ref="D89:D90"/>
    <mergeCell ref="B91:B92"/>
    <mergeCell ref="D91:D92"/>
    <mergeCell ref="H109:H110"/>
    <mergeCell ref="H111:H112"/>
    <mergeCell ref="B113:B114"/>
    <mergeCell ref="D113:D114"/>
    <mergeCell ref="B115:B116"/>
    <mergeCell ref="D115:D116"/>
    <mergeCell ref="P101:P102"/>
    <mergeCell ref="P103:P104"/>
    <mergeCell ref="B105:B106"/>
    <mergeCell ref="D105:D106"/>
    <mergeCell ref="B107:B108"/>
    <mergeCell ref="D107:D108"/>
    <mergeCell ref="H125:H126"/>
    <mergeCell ref="H127:H128"/>
    <mergeCell ref="B129:B130"/>
    <mergeCell ref="D129:D130"/>
    <mergeCell ref="B131:B132"/>
    <mergeCell ref="D131:D132"/>
    <mergeCell ref="L117:L118"/>
    <mergeCell ref="L119:L120"/>
    <mergeCell ref="B121:B122"/>
    <mergeCell ref="D121:D122"/>
    <mergeCell ref="B123:B124"/>
    <mergeCell ref="D123:D124"/>
  </mergeCells>
  <pageMargins left="0.51181102362204722" right="0.51181102362204722" top="0.78740157480314965" bottom="0.78740157480314965" header="0.31496062992125984" footer="0.31496062992125984"/>
  <pageSetup paperSize="9" scale="55"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LISTAS!$D$5:$D$6</xm:f>
          </x14:formula1>
          <xm:sqref>V5</xm:sqref>
        </x14:dataValidation>
        <x14:dataValidation type="list" allowBlank="1" showInputMessage="1" showErrorMessage="1" xr:uid="{00000000-0002-0000-0100-000001000000}">
          <x14:formula1>
            <xm:f>LISTAS!$F$5:$F$204</xm:f>
          </x14:formula1>
          <xm:sqref>C16 C24 C32 C40 C48 C56 C64 C66 C58 C10 C18 C26 C34 C42 C50 C8 C81 C89 C97 C105 C113 C121 C129 C131 C123 C75 C83 C91 C99 C107 C115 C73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66FF"/>
  </sheetPr>
  <dimension ref="B1:AA133"/>
  <sheetViews>
    <sheetView showGridLines="0" topLeftCell="L3" zoomScale="85" zoomScaleNormal="85" workbookViewId="0">
      <selection activeCell="C50" sqref="C50"/>
    </sheetView>
  </sheetViews>
  <sheetFormatPr defaultColWidth="25.28515625" defaultRowHeight="16.5" x14ac:dyDescent="0.25"/>
  <cols>
    <col min="1" max="1" width="1.42578125" style="1" customWidth="1"/>
    <col min="2" max="2" width="3.140625" style="55" bestFit="1" customWidth="1"/>
    <col min="3" max="3" width="35.28515625" style="2" bestFit="1" customWidth="1"/>
    <col min="4" max="4" width="7.7109375" style="1" customWidth="1"/>
    <col min="5" max="6" width="3.7109375" style="1" customWidth="1"/>
    <col min="7" max="7" width="18.7109375" style="1" customWidth="1"/>
    <col min="8" max="8" width="7.7109375" style="1" customWidth="1"/>
    <col min="9" max="9" width="3.7109375" style="1" customWidth="1"/>
    <col min="10" max="10" width="3.5703125" style="1" customWidth="1"/>
    <col min="11" max="11" width="18.7109375" style="1" customWidth="1"/>
    <col min="12" max="12" width="7.7109375" style="1" customWidth="1"/>
    <col min="13" max="14" width="3.7109375" style="1" customWidth="1"/>
    <col min="15" max="15" width="18.7109375" style="1" customWidth="1"/>
    <col min="16" max="16" width="7.7109375" style="1" customWidth="1"/>
    <col min="17" max="17" width="2.28515625" style="17" customWidth="1"/>
    <col min="18" max="18" width="1.42578125" style="13" customWidth="1"/>
    <col min="19" max="19" width="9.7109375" style="1" customWidth="1"/>
    <col min="20" max="20" width="15.5703125" style="1" customWidth="1"/>
    <col min="21" max="21" width="39" style="1" customWidth="1"/>
    <col min="22" max="16384" width="25.28515625" style="1"/>
  </cols>
  <sheetData>
    <row r="1" spans="2:27" ht="7.5" customHeight="1" x14ac:dyDescent="0.25">
      <c r="Q1" s="13"/>
    </row>
    <row r="2" spans="2:27" s="3" customFormat="1" ht="60.75" customHeight="1" x14ac:dyDescent="0.25">
      <c r="B2" s="127"/>
      <c r="C2" s="127"/>
      <c r="D2" s="127"/>
      <c r="E2" s="127"/>
      <c r="F2" s="127"/>
      <c r="G2" s="127"/>
      <c r="H2" s="127"/>
      <c r="I2" s="127"/>
      <c r="J2" s="127"/>
      <c r="K2" s="127"/>
      <c r="L2" s="127"/>
      <c r="M2" s="127"/>
      <c r="N2" s="127"/>
      <c r="O2" s="127"/>
      <c r="P2" s="127"/>
      <c r="Q2" s="18"/>
      <c r="R2" s="18"/>
      <c r="S2" s="127"/>
      <c r="T2" s="127"/>
      <c r="U2" s="127"/>
      <c r="V2" s="127"/>
      <c r="W2" s="127"/>
      <c r="X2" s="127"/>
      <c r="Y2" s="127"/>
    </row>
    <row r="3" spans="2:27" s="3" customFormat="1" ht="60.75" customHeight="1" x14ac:dyDescent="0.25">
      <c r="B3" s="127"/>
      <c r="C3" s="127"/>
      <c r="D3" s="127"/>
      <c r="E3" s="127"/>
      <c r="F3" s="127"/>
      <c r="G3" s="127"/>
      <c r="H3" s="127"/>
      <c r="I3" s="127"/>
      <c r="J3" s="127"/>
      <c r="K3" s="127"/>
      <c r="L3" s="127"/>
      <c r="M3" s="127"/>
      <c r="N3" s="127"/>
      <c r="O3" s="127"/>
      <c r="P3" s="127"/>
      <c r="Q3" s="18"/>
      <c r="R3" s="18"/>
      <c r="S3" s="127"/>
      <c r="T3" s="127"/>
      <c r="U3" s="127"/>
      <c r="V3" s="127"/>
      <c r="W3" s="127"/>
      <c r="X3" s="127"/>
      <c r="Y3" s="127"/>
      <c r="Z3" s="1"/>
      <c r="AA3" s="1"/>
    </row>
    <row r="4" spans="2:27" s="3" customFormat="1" ht="13.5" customHeight="1" x14ac:dyDescent="0.25">
      <c r="B4" s="127"/>
      <c r="C4" s="127"/>
      <c r="D4" s="127"/>
      <c r="E4" s="127"/>
      <c r="F4" s="127"/>
      <c r="G4" s="127"/>
      <c r="H4" s="127"/>
      <c r="I4" s="127"/>
      <c r="J4" s="127"/>
      <c r="K4" s="127"/>
      <c r="L4" s="127"/>
      <c r="M4" s="127"/>
      <c r="N4" s="127"/>
      <c r="O4" s="127"/>
      <c r="P4" s="127"/>
      <c r="Q4" s="18"/>
      <c r="R4" s="18"/>
      <c r="S4" s="4"/>
      <c r="T4" s="4"/>
      <c r="U4" s="4"/>
      <c r="V4" s="4"/>
      <c r="W4" s="4"/>
      <c r="X4" s="4"/>
      <c r="Y4" s="4"/>
    </row>
    <row r="5" spans="2:27" s="3" customFormat="1" ht="30" customHeight="1" x14ac:dyDescent="0.25">
      <c r="B5" s="124" t="s">
        <v>46</v>
      </c>
      <c r="C5" s="124"/>
      <c r="D5" s="125"/>
      <c r="E5" s="5"/>
      <c r="G5" s="4"/>
      <c r="H5" s="4"/>
      <c r="Q5" s="18"/>
      <c r="R5" s="18"/>
      <c r="S5" s="124" t="s">
        <v>28</v>
      </c>
      <c r="T5" s="124"/>
      <c r="U5" s="6" t="s">
        <v>12</v>
      </c>
      <c r="V5" s="7" t="s">
        <v>13</v>
      </c>
      <c r="X5" s="4"/>
      <c r="Y5" s="4"/>
    </row>
    <row r="6" spans="2:27" ht="30" customHeight="1" x14ac:dyDescent="0.25">
      <c r="B6" s="126" t="s">
        <v>23</v>
      </c>
      <c r="C6" s="126"/>
      <c r="D6" s="126"/>
      <c r="E6" s="126"/>
      <c r="F6" s="126"/>
      <c r="G6" s="126"/>
      <c r="H6" s="126"/>
      <c r="I6" s="126"/>
      <c r="J6" s="126"/>
      <c r="K6" s="126"/>
      <c r="L6" s="126"/>
      <c r="M6" s="126"/>
      <c r="N6" s="126"/>
      <c r="O6" s="126"/>
      <c r="P6" s="126"/>
      <c r="S6" s="126" t="s">
        <v>23</v>
      </c>
      <c r="T6" s="126"/>
      <c r="U6" s="126"/>
      <c r="V6" s="126"/>
      <c r="W6" s="126"/>
      <c r="X6" s="126"/>
      <c r="Y6" s="126"/>
    </row>
    <row r="7" spans="2:27" ht="28.5" customHeight="1" thickBot="1" x14ac:dyDescent="0.3">
      <c r="B7" s="56"/>
      <c r="C7" s="75"/>
      <c r="D7" s="76"/>
      <c r="E7" s="51"/>
      <c r="F7" s="51"/>
      <c r="G7" s="39"/>
      <c r="H7" s="51"/>
      <c r="I7" s="51"/>
      <c r="J7" s="51"/>
      <c r="K7" s="76"/>
      <c r="L7" s="76"/>
      <c r="M7" s="76"/>
      <c r="N7" s="76"/>
      <c r="O7" s="76"/>
      <c r="P7" s="77"/>
      <c r="S7" s="122" t="s">
        <v>3</v>
      </c>
      <c r="T7" s="123"/>
      <c r="U7" s="38" t="s">
        <v>14</v>
      </c>
      <c r="V7" s="38" t="s">
        <v>0</v>
      </c>
      <c r="W7" s="38" t="s">
        <v>15</v>
      </c>
      <c r="X7" s="38" t="s">
        <v>16</v>
      </c>
      <c r="Y7" s="38" t="s">
        <v>17</v>
      </c>
    </row>
    <row r="8" spans="2:27" ht="18" customHeight="1" x14ac:dyDescent="0.25">
      <c r="B8" s="121">
        <v>1</v>
      </c>
      <c r="C8" s="88" t="s">
        <v>130</v>
      </c>
      <c r="D8" s="119">
        <v>1</v>
      </c>
      <c r="E8" s="39">
        <f>IF(D8&lt;&gt;"",D8,"")</f>
        <v>1</v>
      </c>
      <c r="F8" s="39" t="str">
        <f>IF(D8&lt;&gt;"",IF(C8="","",C8),"")</f>
        <v>CLARA/GIOVANNA/MELISSA/MARIA</v>
      </c>
      <c r="G8" s="39">
        <f>IF(E8&lt;&gt;"",IF(E10&lt;&gt;"",SMALL(E8:F10,1),""),"")</f>
        <v>0</v>
      </c>
      <c r="H8" s="39"/>
      <c r="I8" s="39"/>
      <c r="J8" s="39"/>
      <c r="K8" s="8"/>
      <c r="L8" s="8"/>
      <c r="M8" s="78"/>
      <c r="N8" s="78"/>
      <c r="O8" s="78"/>
      <c r="P8" s="79"/>
      <c r="S8" s="9">
        <f>IF(U8&lt;&gt;"",1,"")</f>
        <v>1</v>
      </c>
      <c r="T8" s="10" t="str">
        <f>IF(S8&lt;&gt;"","LUGAR","")</f>
        <v>LUGAR</v>
      </c>
      <c r="U8" s="11" t="str">
        <f>IF(P36&lt;&gt;"",IF(P38&lt;&gt;"",IF(P36=P38,"",IF(P36&gt;P38,O36,O38)),""),"")</f>
        <v>CLARA/GIOVANNA/MELISSA/MARIA</v>
      </c>
      <c r="V8" s="11" t="str">
        <f>IF(U8="","",VLOOKUP(U8,LISTAS!$F$5:$G$204,2,0))</f>
        <v>PEN LIFE - SBC</v>
      </c>
      <c r="W8" s="11" t="str">
        <f>IF(U8="","",VLOOKUP(U8,LISTAS!$F$5:$I$204,4,0))</f>
        <v>SUB 14 FEMININO</v>
      </c>
      <c r="X8" s="11">
        <f t="shared" ref="X8:X68" si="0">IF(S8="","",IF(S8=1,400,IF(S8=2,340,IF(S8=3,300,IF(S8=4,280,IF(S8=5,270,IF(S8=6,260,IF(S8=7,250,IF(S8=8,240,IF(S8=9,200,IF(S8=10,200,IF(S8=11,200,IF(S8=12,200,IF(S8=13,200,IF(S8=14,200,IF(S8=15,200,IF(S8=16,200,IF(S8&gt;16,"",""))))))))))))))))))</f>
        <v>400</v>
      </c>
      <c r="Y8" s="11">
        <f>IF(S8="","",IF($V$5="NÃO","",IF(S8=1,400,IF(S8=2,340,IF(S8=3,300,IF(S8=4,280,IF(S8=5,270,IF(S8=6,260,IF(S8=7,250,IF(S8=8,240,IF(S8=9,200,IF(S8=10,200,IF(S8=11,200,IF(S8=12,200,IF(S8=13,200,IF(S8=14,200,IF(S8=15,200,IF(S8=16,200,IF(S8&gt;16,"","")))))))))))))))))))</f>
        <v>400</v>
      </c>
    </row>
    <row r="9" spans="2:27" ht="18" customHeight="1" thickBot="1" x14ac:dyDescent="0.3">
      <c r="B9" s="121"/>
      <c r="C9" s="89" t="str">
        <f>IF(C8="","",VLOOKUP(C8,LISTAS!$F$5:$H$204,2,0))</f>
        <v>PEN LIFE - SBC</v>
      </c>
      <c r="D9" s="120"/>
      <c r="E9" s="39"/>
      <c r="F9" s="39"/>
      <c r="G9" s="39"/>
      <c r="H9" s="39"/>
      <c r="I9" s="39"/>
      <c r="J9" s="39"/>
      <c r="K9" s="8"/>
      <c r="L9" s="8"/>
      <c r="M9" s="78"/>
      <c r="N9" s="78"/>
      <c r="O9" s="78"/>
      <c r="P9" s="79"/>
      <c r="S9" s="9">
        <f>IF(U9&lt;&gt;"",1+COUNTIF(S8,"1"),"")</f>
        <v>2</v>
      </c>
      <c r="T9" s="10" t="str">
        <f t="shared" ref="T9:T23" si="1">IF(S9&lt;&gt;"","LUGAR","")</f>
        <v>LUGAR</v>
      </c>
      <c r="U9" s="11" t="str">
        <f>IF(P36&lt;&gt;"",IF(P38&lt;&gt;"",IF(P36=P38,"",IF(P36&lt;P38,O36,O38)),""),"")</f>
        <v>GIOVANA/MANUELA/JULIA/MARTINA/NICOLE</v>
      </c>
      <c r="V9" s="11" t="str">
        <f>IF(U9="","",VLOOKUP(U9,LISTAS!$F$5:$G$204,2,0))</f>
        <v>VILLARE - SCS</v>
      </c>
      <c r="W9" s="11" t="str">
        <f>IF(U9="","",VLOOKUP(U9,LISTAS!$F$5:$I$204,4,0))</f>
        <v>SUB 14 FEMININO</v>
      </c>
      <c r="X9" s="11">
        <f t="shared" si="0"/>
        <v>340</v>
      </c>
      <c r="Y9" s="11">
        <f t="shared" ref="Y9:Y68" si="2">IF(S9="","",IF($V$5="NÃO","",IF(S9=1,400,IF(S9=2,340,IF(S9=3,300,IF(S9=4,280,IF(S9=5,270,IF(S9=6,260,IF(S9=7,250,IF(S9=8,240,IF(S9=9,200,IF(S9=10,200,IF(S9=11,200,IF(S9=12,200,IF(S9=13,200,IF(S9=14,200,IF(S9=15,200,IF(S9=16,200,IF(S9&gt;16,"","")))))))))))))))))))</f>
        <v>340</v>
      </c>
    </row>
    <row r="10" spans="2:27" ht="18" customHeight="1" x14ac:dyDescent="0.25">
      <c r="B10" s="118">
        <v>16</v>
      </c>
      <c r="C10" s="88"/>
      <c r="D10" s="119">
        <v>0</v>
      </c>
      <c r="E10" s="40">
        <f>IF(D10&lt;&gt;"",D10,"")</f>
        <v>0</v>
      </c>
      <c r="F10" s="39" t="str">
        <f>IF(D10&lt;&gt;"",IF(C10="","",C10),"")</f>
        <v/>
      </c>
      <c r="G10" s="39" t="str">
        <f>VLOOKUP(G8,E8:F10,2,0)</f>
        <v/>
      </c>
      <c r="H10" s="39"/>
      <c r="I10" s="39"/>
      <c r="J10" s="39"/>
      <c r="K10" s="8"/>
      <c r="L10" s="8"/>
      <c r="M10" s="78"/>
      <c r="N10" s="78"/>
      <c r="O10" s="78"/>
      <c r="P10" s="79"/>
      <c r="S10" s="9">
        <f>IF(U10&lt;&gt;"",1+COUNTIF(S8:S9,"1")+COUNTIF(S8:S9,"2"),"")</f>
        <v>3</v>
      </c>
      <c r="T10" s="10" t="str">
        <f t="shared" si="1"/>
        <v>LUGAR</v>
      </c>
      <c r="U10" s="14" t="str">
        <f>IF(U8&lt;&gt;"",IF(K20=U8,K22,IF(K22=U8,K20,IF(K52=U8,K54,IF(K54=U8,K52)))),"")</f>
        <v>ALICE/RUTH/BEATRIZ/LORENA</v>
      </c>
      <c r="V10" s="11" t="str">
        <f>IF(U10="","",VLOOKUP(U10,LISTAS!$F$5:$G$204,2,0))</f>
        <v>LICEU JARDIM</v>
      </c>
      <c r="W10" s="11" t="str">
        <f>IF(U10="","",VLOOKUP(U10,LISTAS!$F$5:$I$204,4,0))</f>
        <v/>
      </c>
      <c r="X10" s="11">
        <f t="shared" si="0"/>
        <v>300</v>
      </c>
      <c r="Y10" s="11">
        <f t="shared" si="2"/>
        <v>300</v>
      </c>
    </row>
    <row r="11" spans="2:27" ht="18" customHeight="1" thickBot="1" x14ac:dyDescent="0.3">
      <c r="B11" s="118"/>
      <c r="C11" s="89" t="str">
        <f>IF(C10="","",VLOOKUP(C10,LISTAS!$F$5:$H$204,2,0))</f>
        <v/>
      </c>
      <c r="D11" s="120"/>
      <c r="E11" s="42"/>
      <c r="F11" s="39"/>
      <c r="G11" s="39"/>
      <c r="H11" s="39"/>
      <c r="I11" s="39"/>
      <c r="J11" s="39"/>
      <c r="K11" s="8"/>
      <c r="L11" s="8"/>
      <c r="M11" s="78"/>
      <c r="N11" s="78"/>
      <c r="O11" s="78"/>
      <c r="P11" s="79"/>
      <c r="S11" s="9">
        <f>IF(U11&lt;&gt;"",1+COUNTIF(S8:S10,"1")+COUNTIF(S8:S10,"2")+COUNTIF(S8:S10,"3"),"")</f>
        <v>4</v>
      </c>
      <c r="T11" s="10" t="str">
        <f t="shared" si="1"/>
        <v>LUGAR</v>
      </c>
      <c r="U11" s="14" t="str">
        <f>IF(U9&lt;&gt;"",IF(K20=U9,K22,IF(K22=U9,K20,IF(K52=U9,K54,IF(K54=U9,K52)))),"")</f>
        <v>SANCIA/BIANCA/BRUNA/GABRIELA</v>
      </c>
      <c r="V11" s="11" t="str">
        <f>IF(U11="","",VLOOKUP(U11,LISTAS!$F$5:$G$204,2,0))</f>
        <v>VILLA LOBOS - SBC</v>
      </c>
      <c r="W11" s="11" t="str">
        <f>IF(U11="","",VLOOKUP(U11,LISTAS!$F$5:$I$204,4,0))</f>
        <v/>
      </c>
      <c r="X11" s="11">
        <f t="shared" si="0"/>
        <v>280</v>
      </c>
      <c r="Y11" s="11">
        <f t="shared" si="2"/>
        <v>280</v>
      </c>
    </row>
    <row r="12" spans="2:27" ht="18" customHeight="1" x14ac:dyDescent="0.25">
      <c r="B12" s="57"/>
      <c r="C12" s="8"/>
      <c r="D12" s="8"/>
      <c r="E12" s="39"/>
      <c r="F12" s="41"/>
      <c r="G12" s="88" t="str">
        <f>IF(D8&lt;&gt;"",IF(D10&lt;&gt;"",IF(D8=D10,"",IF(D8&gt;D10,C8,C10)),""),"")</f>
        <v>CLARA/GIOVANNA/MELISSA/MARIA</v>
      </c>
      <c r="H12" s="119">
        <v>1</v>
      </c>
      <c r="I12" s="39">
        <f>IF(H12&lt;&gt;"",H12,"")</f>
        <v>1</v>
      </c>
      <c r="J12" s="39" t="str">
        <f>IF(H12&lt;&gt;"",IF(G12="","",G12),"")</f>
        <v>CLARA/GIOVANNA/MELISSA/MARIA</v>
      </c>
      <c r="K12" s="39">
        <f>IF(I12&lt;&gt;"",IF(I14&lt;&gt;"",SMALL(I12:J14,1),""),"")</f>
        <v>0</v>
      </c>
      <c r="L12" s="8"/>
      <c r="M12" s="8"/>
      <c r="N12" s="8"/>
      <c r="O12" s="8"/>
      <c r="P12" s="12"/>
      <c r="S12" s="9">
        <f>IF(U12&lt;&gt;"",1+COUNTIF(S8:S11,"1")+COUNTIF(S8:S11,"2")+COUNTIF(S8:S11,"3")+COUNTIF(S8:S11,"4"),"")</f>
        <v>5</v>
      </c>
      <c r="T12" s="10" t="str">
        <f t="shared" si="1"/>
        <v>LUGAR</v>
      </c>
      <c r="U12" s="14" t="str">
        <f>IF(U8&lt;&gt;"",IF(G12=U8,G14,IF(G14=U8,G12,IF(G28=U8,G30,IF(G30=U8,G28,IF(G44=U8,G46,IF(G46=U8,G44,IF(G60=U8,G62,IF(G62=U8,G60)))))))),"")</f>
        <v>MANUELA/MARIA/MARINA/MARINA</v>
      </c>
      <c r="V12" s="11" t="str">
        <f>IF(U12="","",VLOOKUP(U12,LISTAS!$F$5:$G$204,2,0))</f>
        <v>SÃO JOSE - S.A</v>
      </c>
      <c r="W12" s="11" t="str">
        <f>IF(U12="","",VLOOKUP(U12,LISTAS!$F$5:$I$204,4,0))</f>
        <v>SUB 14 FEMININO</v>
      </c>
      <c r="X12" s="11">
        <f t="shared" si="0"/>
        <v>270</v>
      </c>
      <c r="Y12" s="11">
        <f t="shared" si="2"/>
        <v>270</v>
      </c>
    </row>
    <row r="13" spans="2:27" ht="18" customHeight="1" thickBot="1" x14ac:dyDescent="0.3">
      <c r="B13" s="57"/>
      <c r="C13" s="8"/>
      <c r="D13" s="8"/>
      <c r="E13" s="39"/>
      <c r="F13" s="41"/>
      <c r="G13" s="89" t="str">
        <f>IF(G12="","",VLOOKUP(G12,LISTAS!$F$5:$H$204,2,0))</f>
        <v>PEN LIFE - SBC</v>
      </c>
      <c r="H13" s="120"/>
      <c r="I13" s="39"/>
      <c r="J13" s="39"/>
      <c r="K13" s="39"/>
      <c r="L13" s="8"/>
      <c r="M13" s="8"/>
      <c r="N13" s="8"/>
      <c r="O13" s="8"/>
      <c r="P13" s="12"/>
      <c r="S13" s="9">
        <f>IF(U13&lt;&gt;"",1+COUNTIF(S8:S12,"1")+COUNTIF(S8:S12,"2")+COUNTIF(S8:S12,"3")+COUNTIF(S8:S12,"4")+COUNTIF(S8:S12,"5"),"")</f>
        <v>6</v>
      </c>
      <c r="T13" s="10" t="str">
        <f t="shared" si="1"/>
        <v>LUGAR</v>
      </c>
      <c r="U13" s="14" t="str">
        <f>IF(U9&lt;&gt;"",IF(G12=U9,G14,IF(G14=U9,G12,IF(G28=U9,G30,IF(G30=U9,G28,IF(G44=U9,G46,IF(G46=U9,G44,IF(G60=U9,G62,IF(G62=U9,G60)))))))),"")</f>
        <v>CLARA/GIOVANA/BEATRIZ/RAFAEFLA</v>
      </c>
      <c r="V13" s="11" t="str">
        <f>IF(U13="","",VLOOKUP(U13,LISTAS!$F$5:$G$204,2,0))</f>
        <v>LICEU JARDIM</v>
      </c>
      <c r="W13" s="11" t="str">
        <f>IF(U13="","",VLOOKUP(U13,LISTAS!$F$5:$I$204,4,0))</f>
        <v/>
      </c>
      <c r="X13" s="11">
        <f t="shared" si="0"/>
        <v>260</v>
      </c>
      <c r="Y13" s="11">
        <f t="shared" si="2"/>
        <v>260</v>
      </c>
    </row>
    <row r="14" spans="2:27" ht="18" customHeight="1" x14ac:dyDescent="0.25">
      <c r="B14" s="57"/>
      <c r="C14" s="8"/>
      <c r="D14" s="8"/>
      <c r="E14" s="42"/>
      <c r="F14" s="43"/>
      <c r="G14" s="88" t="str">
        <f>IF(D16&lt;&gt;"",IF(D18&lt;&gt;"",IF(D16=D18,"",IF(D16&gt;D18,C16,C18)),""),"")</f>
        <v>MANUELA/MARIA/MARINA/MARINA</v>
      </c>
      <c r="H14" s="119">
        <v>0</v>
      </c>
      <c r="I14" s="40">
        <f>IF(H14&lt;&gt;"",H14,"")</f>
        <v>0</v>
      </c>
      <c r="J14" s="39" t="str">
        <f>IF(H14&lt;&gt;"",IF(G14="","",G14),"")</f>
        <v>MANUELA/MARIA/MARINA/MARINA</v>
      </c>
      <c r="K14" s="39" t="str">
        <f>VLOOKUP(K12,I12:J14,2,0)</f>
        <v>MANUELA/MARIA/MARINA/MARINA</v>
      </c>
      <c r="L14" s="8"/>
      <c r="M14" s="8"/>
      <c r="N14" s="8"/>
      <c r="O14" s="8"/>
      <c r="P14" s="12"/>
      <c r="S14" s="9">
        <f>IF(U14&lt;&gt;"",1+COUNTIF(S8:S13,"1")+COUNTIF(S8:S13,"2")+COUNTIF(S8:S13,"3")+COUNTIF(S8:S13,"4")+COUNTIF(S8:S13,"5")+COUNTIF(S8:S13,"6"),"")</f>
        <v>7</v>
      </c>
      <c r="T14" s="10" t="str">
        <f t="shared" si="1"/>
        <v>LUGAR</v>
      </c>
      <c r="U14" s="14" t="str">
        <f>IF(U10&lt;&gt;"",IF(G12=U10,G14,IF(G14=U10,G12,IF(G28=U10,G30,IF(G30=U10,G28,IF(G44=U10,G46,IF(G46=U10,G44,IF(G60=U10,G62,IF(G62=U10,G60)))))))),"")</f>
        <v>SOFIA/GIOVANA/JULIA/LAURA</v>
      </c>
      <c r="V14" s="11" t="str">
        <f>IF(U14="","",VLOOKUP(U14,LISTAS!$F$5:$G$204,2,0))</f>
        <v>ARBOS - SCS</v>
      </c>
      <c r="W14" s="11" t="str">
        <f>IF(U14="","",VLOOKUP(U14,LISTAS!$F$5:$I$204,4,0))</f>
        <v/>
      </c>
      <c r="X14" s="11">
        <f t="shared" si="0"/>
        <v>250</v>
      </c>
      <c r="Y14" s="11">
        <f t="shared" si="2"/>
        <v>250</v>
      </c>
    </row>
    <row r="15" spans="2:27" ht="18" customHeight="1" thickBot="1" x14ac:dyDescent="0.3">
      <c r="B15" s="57"/>
      <c r="C15" s="8"/>
      <c r="D15" s="8"/>
      <c r="E15" s="42"/>
      <c r="F15" s="39"/>
      <c r="G15" s="89" t="str">
        <f>IF(G14="","",VLOOKUP(G14,LISTAS!$F$5:$H$204,2,0))</f>
        <v>SÃO JOSE - S.A</v>
      </c>
      <c r="H15" s="120"/>
      <c r="I15" s="42"/>
      <c r="J15" s="39"/>
      <c r="K15" s="39"/>
      <c r="L15" s="8"/>
      <c r="M15" s="8"/>
      <c r="N15" s="8"/>
      <c r="O15" s="8"/>
      <c r="P15" s="12"/>
      <c r="S15" s="9">
        <f>IF(U15&lt;&gt;"",1+COUNTIF(S8:S14,"1")+COUNTIF(S8:S14,"2")+COUNTIF(S8:S14,"3")+COUNTIF(S8:S14,"4")+COUNTIF(S8:S14,"5")+COUNTIF(S8:S14,"6")+COUNTIF(S8:S14,"7"),"")</f>
        <v>8</v>
      </c>
      <c r="T15" s="10" t="str">
        <f t="shared" si="1"/>
        <v>LUGAR</v>
      </c>
      <c r="U15" s="14" t="str">
        <f>IF(U11&lt;&gt;"",IF(G12=U11,G14,IF(G14=U11,G12,IF(G28=U11,G30,IF(G30=U11,G28,IF(G44=U11,G46,IF(G46=U11,G44,IF(G60=U11,G62,IF(G62=U11,G60)))))))),"")</f>
        <v>ALICE/JULIA/LUIZA/LUIZA</v>
      </c>
      <c r="V15" s="11" t="str">
        <f>IF(U15="","",VLOOKUP(U15,LISTAS!$F$5:$G$204,2,0))</f>
        <v>LICEU JARDIM</v>
      </c>
      <c r="W15" s="11" t="str">
        <f>IF(U15="","",VLOOKUP(U15,LISTAS!$F$5:$I$204,4,0))</f>
        <v/>
      </c>
      <c r="X15" s="11">
        <f t="shared" si="0"/>
        <v>240</v>
      </c>
      <c r="Y15" s="11">
        <f t="shared" si="2"/>
        <v>240</v>
      </c>
    </row>
    <row r="16" spans="2:27" ht="18" customHeight="1" x14ac:dyDescent="0.25">
      <c r="B16" s="121">
        <v>7</v>
      </c>
      <c r="C16" s="88"/>
      <c r="D16" s="119">
        <v>0</v>
      </c>
      <c r="E16" s="87">
        <f>IF(D16&lt;&gt;"",D16,"")</f>
        <v>0</v>
      </c>
      <c r="F16" s="39" t="str">
        <f>IF(D16&lt;&gt;"",IF(C16="","",C16),"")</f>
        <v/>
      </c>
      <c r="G16" s="39">
        <f>IF(E16&lt;&gt;"",IF(E18&lt;&gt;"",SMALL(E16:F18,1),""),"")</f>
        <v>0</v>
      </c>
      <c r="H16" s="39"/>
      <c r="I16" s="42"/>
      <c r="J16" s="39"/>
      <c r="K16" s="39"/>
      <c r="L16" s="8"/>
      <c r="M16" s="8"/>
      <c r="N16" s="8"/>
      <c r="O16" s="8"/>
      <c r="P16" s="12"/>
      <c r="S16" s="9" t="str">
        <f>IF(U16&lt;&gt;"",1+COUNTIF(S8:S15,"1")+COUNTIF(S8:S15,"2")+COUNTIF(S8:S15,"3")+COUNTIF(S8:S15,"4")+COUNTIF(S8:S15,"5")+COUNTIF(S8:S15,"6")+COUNTIF(S8:S15,"7")+COUNTIF(S8:S15,"8"),"")</f>
        <v/>
      </c>
      <c r="T16" s="10" t="str">
        <f t="shared" si="1"/>
        <v/>
      </c>
      <c r="U16" s="14" t="str">
        <f>IF(U8&lt;&gt;"",IF(C8=U8,G10,IF(C10=U8,G10,IF(C16=U8,G18,IF(C18=U8,G18,IF(C24=U8,G26,IF(C26=U8,G26,IF(C32=U8,G34,IF(C34=U8,G34,IF(C40=U8,G42,IF(C42=U8,G42,IF(C48=U8,G50,IF(C50=U8,G50,IF(C56=U8,G58,IF(C58=U8,G58,IF(C64=U8,G66,IF(C66=U8,G66)))))))))))))))),"")</f>
        <v/>
      </c>
      <c r="V16" s="11" t="str">
        <f>IF(U16="","",VLOOKUP(U16,LISTAS!$F$5:$G$204,2,0))</f>
        <v/>
      </c>
      <c r="W16" s="11" t="str">
        <f>IF(U16="","",VLOOKUP(U16,LISTAS!$F$5:$I$204,4,0))</f>
        <v/>
      </c>
      <c r="X16" s="11" t="str">
        <f t="shared" si="0"/>
        <v/>
      </c>
      <c r="Y16" s="11" t="str">
        <f t="shared" si="2"/>
        <v/>
      </c>
    </row>
    <row r="17" spans="2:25" ht="18" customHeight="1" thickBot="1" x14ac:dyDescent="0.3">
      <c r="B17" s="121"/>
      <c r="C17" s="89" t="str">
        <f>IF(C16="","",VLOOKUP(C16,LISTAS!$F$5:$H$204,2,0))</f>
        <v/>
      </c>
      <c r="D17" s="120"/>
      <c r="E17" s="44" t="str">
        <f>IF(D17&lt;&gt;"",D17,"")</f>
        <v/>
      </c>
      <c r="F17" s="39"/>
      <c r="G17" s="39"/>
      <c r="H17" s="39"/>
      <c r="I17" s="42"/>
      <c r="J17" s="39"/>
      <c r="K17" s="39"/>
      <c r="L17" s="8"/>
      <c r="M17" s="8"/>
      <c r="N17" s="8"/>
      <c r="O17" s="8"/>
      <c r="P17" s="12"/>
      <c r="S17" s="9" t="str">
        <f>IF(U17&lt;&gt;"",1+COUNTIF(S8:S16,"1")+COUNTIF(S8:S16,"2")+COUNTIF(S8:S16,"3")+COUNTIF(S8:S16,"4")+COUNTIF(S8:S16,"5")+COUNTIF(S8:S16,"6")+COUNTIF(S8:S16,"7")+COUNTIF(S8:S16,"8")+COUNTIF(S8:S16,"9"),"")</f>
        <v/>
      </c>
      <c r="T17" s="10" t="str">
        <f t="shared" si="1"/>
        <v/>
      </c>
      <c r="U17" s="14" t="str">
        <f>IF(U9&lt;&gt;"",IF(C8=U9,G10,IF(C10=U9,G10,IF(C16=U9,G18,IF(C18=U9,G18,IF(C24=U9,G26,IF(C26=U9,G26,IF(C32=U9,G34,IF(C34=U9,G34,IF(C40=U9,G42,IF(C42=U9,G42,IF(C48=U9,G50,IF(C50=U9,G50,IF(C56=U9,G58,IF(C58=U9,G58,IF(C64=U9,G66,IF(C66=U9,G66)))))))))))))))),"")</f>
        <v/>
      </c>
      <c r="V17" s="11" t="str">
        <f>IF(U17="","",VLOOKUP(U17,LISTAS!$F$5:$G$204,2,0))</f>
        <v/>
      </c>
      <c r="W17" s="11" t="str">
        <f>IF(U17="","",VLOOKUP(U17,LISTAS!$F$5:$I$204,4,0))</f>
        <v/>
      </c>
      <c r="X17" s="11" t="str">
        <f t="shared" si="0"/>
        <v/>
      </c>
      <c r="Y17" s="11" t="str">
        <f t="shared" si="2"/>
        <v/>
      </c>
    </row>
    <row r="18" spans="2:25" ht="18" customHeight="1" x14ac:dyDescent="0.25">
      <c r="B18" s="118">
        <v>9</v>
      </c>
      <c r="C18" s="88" t="s">
        <v>108</v>
      </c>
      <c r="D18" s="119">
        <v>1</v>
      </c>
      <c r="E18" s="45">
        <f>IF(D18&lt;&gt;"",D18,"")</f>
        <v>1</v>
      </c>
      <c r="F18" s="39" t="str">
        <f>IF(D18&lt;&gt;"",IF(C18="","",C18),"")</f>
        <v>MANUELA/MARIA/MARINA/MARINA</v>
      </c>
      <c r="G18" s="39" t="str">
        <f>VLOOKUP(G16,E16:F18,2,0)</f>
        <v/>
      </c>
      <c r="H18" s="39"/>
      <c r="I18" s="42"/>
      <c r="J18" s="39"/>
      <c r="K18" s="8"/>
      <c r="L18" s="8"/>
      <c r="M18" s="39"/>
      <c r="N18" s="39"/>
      <c r="O18" s="39"/>
      <c r="P18" s="12"/>
      <c r="S18" s="9" t="str">
        <f>IF(U18&lt;&gt;"",1+COUNTIF(S8:S17,"1")+COUNTIF(S8:S17,"2")+COUNTIF(S8:S17,"3")+COUNTIF(S8:S17,"4")+COUNTIF(S8:S17,"5")+COUNTIF(S8:S17,"6")+COUNTIF(S8:S17,"7")+COUNTIF(S8:S17,"8")+COUNTIF(S8:S17,"9")+COUNTIF(S8:S17,"10"),"")</f>
        <v/>
      </c>
      <c r="T18" s="10" t="str">
        <f t="shared" si="1"/>
        <v/>
      </c>
      <c r="U18" s="14" t="str">
        <f>IF(U10&lt;&gt;"",IF(C8=U10,G10,IF(C10=U10,G10,IF(C16=U10,G18,IF(C18=U10,G18,IF(C24=U10,G26,IF(C26=U10,G26,IF(C32=U10,G34,IF(C34=U10,G34,IF(C40=U10,G42,IF(C42=U10,G42,IF(C48=U10,G50,IF(C50=U10,G50,IF(C56=U10,G58,IF(C58=U10,G58,IF(C64=U10,G66,IF(C66=U10,G66)))))))))))))))),"")</f>
        <v/>
      </c>
      <c r="V18" s="11" t="str">
        <f>IF(U18="","",VLOOKUP(U18,LISTAS!$F$5:$G$204,2,0))</f>
        <v/>
      </c>
      <c r="W18" s="11" t="str">
        <f>IF(U18="","",VLOOKUP(U18,LISTAS!$F$5:$I$204,4,0))</f>
        <v/>
      </c>
      <c r="X18" s="11" t="str">
        <f t="shared" si="0"/>
        <v/>
      </c>
      <c r="Y18" s="11" t="str">
        <f t="shared" si="2"/>
        <v/>
      </c>
    </row>
    <row r="19" spans="2:25" ht="18" customHeight="1" thickBot="1" x14ac:dyDescent="0.3">
      <c r="B19" s="118"/>
      <c r="C19" s="89" t="str">
        <f>IF(C18="","",VLOOKUP(C18,LISTAS!$F$5:$H$204,2,0))</f>
        <v>SÃO JOSE - S.A</v>
      </c>
      <c r="D19" s="120"/>
      <c r="E19" s="39"/>
      <c r="F19" s="39"/>
      <c r="G19" s="39"/>
      <c r="H19" s="39"/>
      <c r="I19" s="42"/>
      <c r="J19" s="39"/>
      <c r="K19" s="8"/>
      <c r="L19" s="8"/>
      <c r="M19" s="39"/>
      <c r="N19" s="39"/>
      <c r="O19" s="39"/>
      <c r="P19" s="12"/>
      <c r="S19" s="9" t="str">
        <f>IF(U19&lt;&gt;"",1+COUNTIF(S8:S18,"1")+COUNTIF(S8:S18,"2")+COUNTIF(S8:S18,"3")+COUNTIF(S8:S18,"4")+COUNTIF(S8:S18,"5")+COUNTIF(S8:S18,"6")+COUNTIF(S8:S18,"7")+COUNTIF(S8:S18,"8")+COUNTIF(S8:S18,"9")+COUNTIF(S8:S18,"10")+COUNTIF(S8:S18,"11"),"")</f>
        <v/>
      </c>
      <c r="T19" s="10" t="str">
        <f t="shared" si="1"/>
        <v/>
      </c>
      <c r="U19" s="14" t="str">
        <f>IF(U11&lt;&gt;"",IF(C8=U11,G10,IF(C10=U11,G10,IF(C16=U11,G18,IF(C18=U11,G18,IF(C24=U11,G26,IF(C26=U11,G26,IF(C32=U11,G34,IF(C34=U11,G34,IF(C40=U11,G42,IF(C42=U11,G42,IF(C48=U11,G50,IF(C50=U11,G50,IF(C56=U11,G58,IF(C58=U11,G58,IF(C64=U11,G66,IF(C66=U11,G66)))))))))))))))),"")</f>
        <v/>
      </c>
      <c r="V19" s="11" t="str">
        <f>IF(U19="","",VLOOKUP(U19,LISTAS!$F$5:$G$204,2,0))</f>
        <v/>
      </c>
      <c r="W19" s="11" t="str">
        <f>IF(U19="","",VLOOKUP(U19,LISTAS!$F$5:$I$204,4,0))</f>
        <v/>
      </c>
      <c r="X19" s="11" t="str">
        <f t="shared" si="0"/>
        <v/>
      </c>
      <c r="Y19" s="11" t="str">
        <f t="shared" si="2"/>
        <v/>
      </c>
    </row>
    <row r="20" spans="2:25" ht="18" customHeight="1" x14ac:dyDescent="0.25">
      <c r="B20" s="57"/>
      <c r="C20" s="8"/>
      <c r="D20" s="8"/>
      <c r="E20" s="39"/>
      <c r="F20" s="39"/>
      <c r="G20" s="39"/>
      <c r="H20" s="39"/>
      <c r="I20" s="42"/>
      <c r="J20" s="39"/>
      <c r="K20" s="88" t="str">
        <f>IF(H12&lt;&gt;"",IF(H14&lt;&gt;"",IF(H12=H14,"",IF(H12&gt;H14,G12,G14)),""),"")</f>
        <v>CLARA/GIOVANNA/MELISSA/MARIA</v>
      </c>
      <c r="L20" s="119">
        <v>1</v>
      </c>
      <c r="M20" s="39">
        <f>IF(L20&lt;&gt;"",L20,"")</f>
        <v>1</v>
      </c>
      <c r="N20" s="39" t="str">
        <f>IF(L20&lt;&gt;"",IF(K20="","",K20),"")</f>
        <v>CLARA/GIOVANNA/MELISSA/MARIA</v>
      </c>
      <c r="O20" s="39">
        <f>IF(M20&lt;&gt;"",IF(M22&lt;&gt;"",SMALL(M20:N22,1),""),"")</f>
        <v>0</v>
      </c>
      <c r="P20" s="12"/>
      <c r="R20" s="17"/>
      <c r="S20" s="9" t="str">
        <f>IF(U20&lt;&gt;"",1+COUNTIF(S8:S19,"1")+COUNTIF(S8:S19,"2")+COUNTIF(S8:S19,"3")+COUNTIF(S8:S19,"4")+COUNTIF(S8:S19,"5")+COUNTIF(S8:S19,"6")+COUNTIF(S8:S19,"7")+COUNTIF(S8:S19,"8")+COUNTIF(S8:S19,"9")+COUNTIF(S8:S19,"10")+COUNTIF(S8:S19,"11")+COUNTIF(S8:S19,"12"),"")</f>
        <v/>
      </c>
      <c r="T20" s="10" t="str">
        <f t="shared" si="1"/>
        <v/>
      </c>
      <c r="U20" s="14" t="str">
        <f>IF(U12&lt;&gt;"",IF(C8=U12,G10,IF(C10=U12,G10,IF(C16=U12,G18,IF(C18=U12,G18,IF(C24=U12,G26,IF(C26=U12,G26,IF(C32=U12,G34,IF(C34=U12,G34,IF(C40=U12,G42,IF(C42=U12,G42,IF(C48=U12,G50,IF(C50=U12,G50,IF(C56=U12,G58,IF(C58=U12,G58,IF(C64=U12,G66,IF(C66=U12,G66)))))))))))))))),"")</f>
        <v/>
      </c>
      <c r="V20" s="11" t="str">
        <f>IF(U20="","",VLOOKUP(U20,LISTAS!$F$5:$G$204,2,0))</f>
        <v/>
      </c>
      <c r="W20" s="11" t="str">
        <f>IF(U20="","",VLOOKUP(U20,LISTAS!$F$5:$I$204,4,0))</f>
        <v/>
      </c>
      <c r="X20" s="11" t="str">
        <f t="shared" si="0"/>
        <v/>
      </c>
      <c r="Y20" s="11" t="str">
        <f t="shared" si="2"/>
        <v/>
      </c>
    </row>
    <row r="21" spans="2:25" ht="18" customHeight="1" thickBot="1" x14ac:dyDescent="0.3">
      <c r="B21" s="57"/>
      <c r="C21" s="8"/>
      <c r="D21" s="8"/>
      <c r="E21" s="39"/>
      <c r="F21" s="39"/>
      <c r="G21" s="39"/>
      <c r="H21" s="39"/>
      <c r="I21" s="42"/>
      <c r="J21" s="39"/>
      <c r="K21" s="89" t="str">
        <f>IF(K20="","",VLOOKUP(K20,LISTAS!$F$5:$H$204,2,0))</f>
        <v>PEN LIFE - SBC</v>
      </c>
      <c r="L21" s="120"/>
      <c r="M21" s="39"/>
      <c r="N21" s="39"/>
      <c r="O21" s="39"/>
      <c r="P21" s="12"/>
      <c r="R21" s="17"/>
      <c r="S21" s="9" t="str">
        <f>IF(U21&lt;&gt;"",1+COUNTIF(S8:S20,"1")+COUNTIF(S8:S20,"2")+COUNTIF(S8:S20,"3")+COUNTIF(S8:S20,"4")+COUNTIF(S8:S20,"5")+COUNTIF(S8:S20,"6")+COUNTIF(S8:S20,"7")+COUNTIF(S8:S20,"8")+COUNTIF(S8:S20,"9")+COUNTIF(S8:S20,"10")+COUNTIF(S8:S20,"11")+COUNTIF(S8:S20,"12")+COUNTIF(S8:S20,"13"),"")</f>
        <v/>
      </c>
      <c r="T21" s="10" t="str">
        <f t="shared" si="1"/>
        <v/>
      </c>
      <c r="U21" s="14" t="str">
        <f>IF(U13&lt;&gt;"",IF(C8=U13,G10,IF(C10=U13,G10,IF(C16=U13,G18,IF(C18=U13,G18,IF(C24=U13,G26,IF(C26=U13,G26,IF(C32=U13,G34,IF(C34=U13,G34,IF(C40=U13,G42,IF(C42=U13,G42,IF(C48=U13,G50,IF(C50=U13,G50,IF(C56=U13,G58,IF(C58=U13,G58,IF(C64=U13,G66,IF(C66=U13,G66)))))))))))))))),"")</f>
        <v/>
      </c>
      <c r="V21" s="11" t="str">
        <f>IF(U21="","",VLOOKUP(U21,LISTAS!$F$5:$G$204,2,0))</f>
        <v/>
      </c>
      <c r="W21" s="11" t="str">
        <f>IF(U21="","",VLOOKUP(U21,LISTAS!$F$5:$I$204,4,0))</f>
        <v/>
      </c>
      <c r="X21" s="11" t="str">
        <f t="shared" si="0"/>
        <v/>
      </c>
      <c r="Y21" s="11" t="str">
        <f t="shared" si="2"/>
        <v/>
      </c>
    </row>
    <row r="22" spans="2:25" ht="18" customHeight="1" x14ac:dyDescent="0.25">
      <c r="B22" s="57"/>
      <c r="C22" s="8"/>
      <c r="D22" s="8"/>
      <c r="E22" s="39"/>
      <c r="F22" s="39"/>
      <c r="G22" s="39"/>
      <c r="H22" s="39"/>
      <c r="I22" s="42"/>
      <c r="J22" s="43"/>
      <c r="K22" s="88" t="str">
        <f>IF(H28&lt;&gt;"",IF(H30&lt;&gt;"",IF(H28=H30,"",IF(H28&gt;H30,G28,G30)),""),"")</f>
        <v>ALICE/RUTH/BEATRIZ/LORENA</v>
      </c>
      <c r="L22" s="119">
        <v>0</v>
      </c>
      <c r="M22" s="40">
        <f>IF(L22&lt;&gt;"",L22,"")</f>
        <v>0</v>
      </c>
      <c r="N22" s="39" t="str">
        <f>IF(L22&lt;&gt;"",IF(K22="","",K22),"")</f>
        <v>ALICE/RUTH/BEATRIZ/LORENA</v>
      </c>
      <c r="O22" s="39" t="str">
        <f>VLOOKUP(O20,M20:N22,2,0)</f>
        <v>ALICE/RUTH/BEATRIZ/LORENA</v>
      </c>
      <c r="P22" s="12"/>
      <c r="Q22" s="13"/>
      <c r="S22" s="9" t="str">
        <f>IF(U22&lt;&gt;"",1+COUNTIF(S8:S21,"1")+COUNTIF(S8:S21,"2")+COUNTIF(S8:S21,"3")+COUNTIF(S8:S21,"4")+COUNTIF(S8:S21,"5")+COUNTIF(S8:S21,"6")+COUNTIF(S8:S21,"7")+COUNTIF(S8:S21,"8")+COUNTIF(S8:S21,"9")+COUNTIF(S8:S21,"10")+COUNTIF(S8:S21,"11")+COUNTIF(S8:S21,"12")+COUNTIF(S8:S21,"13")+COUNTIF(S8:S21,"14"),"")</f>
        <v/>
      </c>
      <c r="T22" s="10" t="str">
        <f t="shared" si="1"/>
        <v/>
      </c>
      <c r="U22" s="14" t="str">
        <f>IF(U14&lt;&gt;"",IF(C8=U14,G10,IF(C10=U14,G10,IF(C16=U14,G18,IF(C18=U14,G18,IF(C24=U14,G26,IF(C26=U14,G26,IF(C32=U14,G34,IF(C34=U14,G34,IF(C40=U14,G42,IF(C42=U14,G42,IF(C48=U14,G50,IF(C50=U14,G50,IF(C56=U14,G58,IF(C58=U14,G58,IF(C64=U14,G66,IF(C66=U14,G66)))))))))))))))),"")</f>
        <v/>
      </c>
      <c r="V22" s="11" t="str">
        <f>IF(U22="","",VLOOKUP(U22,LISTAS!$F$5:$G$204,2,0))</f>
        <v/>
      </c>
      <c r="W22" s="11" t="str">
        <f>IF(U22="","",VLOOKUP(U22,LISTAS!$F$5:$I$204,4,0))</f>
        <v/>
      </c>
      <c r="X22" s="11" t="str">
        <f t="shared" si="0"/>
        <v/>
      </c>
      <c r="Y22" s="11" t="str">
        <f t="shared" si="2"/>
        <v/>
      </c>
    </row>
    <row r="23" spans="2:25" ht="18" customHeight="1" thickBot="1" x14ac:dyDescent="0.3">
      <c r="B23" s="57"/>
      <c r="C23" s="8"/>
      <c r="D23" s="8"/>
      <c r="E23" s="39"/>
      <c r="F23" s="39"/>
      <c r="G23" s="39"/>
      <c r="H23" s="39"/>
      <c r="I23" s="42"/>
      <c r="J23" s="39"/>
      <c r="K23" s="89" t="str">
        <f>IF(K22="","",VLOOKUP(K22,LISTAS!$F$5:$H$204,2,0))</f>
        <v>LICEU JARDIM</v>
      </c>
      <c r="L23" s="120"/>
      <c r="M23" s="42"/>
      <c r="N23" s="39"/>
      <c r="O23" s="39"/>
      <c r="P23" s="12"/>
      <c r="Q23" s="13"/>
      <c r="S23" s="9" t="str">
        <f>IF(U23&lt;&gt;"",1+COUNTIF(S8:S22,"1")+COUNTIF(S8:S22,"2")+COUNTIF(S8:S22,"3")+COUNTIF(S8:S22,"4")+COUNTIF(S8:S22,"5")+COUNTIF(S8:S22,"6")+COUNTIF(S8:S22,"7")+COUNTIF(S8:S22,"8")+COUNTIF(S8:S22,"9")+COUNTIF(S8:S22,"10")+COUNTIF(S8:S22,"11")+COUNTIF(S8:S22,"12")+COUNTIF(S8:S22,"13")+COUNTIF(S8:S22,"14")+COUNTIF(S8:S22,"15"),"")</f>
        <v/>
      </c>
      <c r="T23" s="10" t="str">
        <f t="shared" si="1"/>
        <v/>
      </c>
      <c r="U23" s="14" t="str">
        <f>IF(U15&lt;&gt;"",IF(C8=U15,G10,IF(C10=U15,G10,IF(C16=U15,G18,IF(C18=U15,G18,IF(C24=U15,G26,IF(C26=U15,G26,IF(C32=U15,G34,IF(C34=U15,G34,IF(C40=U15,G42,IF(C42=U15,G42,IF(C48=U15,G50,IF(C50=U15,G50,IF(C56=U15,G58,IF(C58=U15,G58,IF(C64=U15,G66,IF(C66=U15,G66)))))))))))))))),"")</f>
        <v/>
      </c>
      <c r="V23" s="11" t="str">
        <f>IF(U23="","",VLOOKUP(U23,LISTAS!$F$5:$G$204,2,0))</f>
        <v/>
      </c>
      <c r="W23" s="11" t="str">
        <f>IF(U23="","",VLOOKUP(U23,LISTAS!$F$5:$I$204,4,0))</f>
        <v/>
      </c>
      <c r="X23" s="11" t="str">
        <f t="shared" si="0"/>
        <v/>
      </c>
      <c r="Y23" s="11" t="str">
        <f t="shared" si="2"/>
        <v/>
      </c>
    </row>
    <row r="24" spans="2:25" ht="18" customHeight="1" x14ac:dyDescent="0.25">
      <c r="B24" s="121">
        <v>6</v>
      </c>
      <c r="C24" s="88" t="s">
        <v>194</v>
      </c>
      <c r="D24" s="119">
        <v>1</v>
      </c>
      <c r="E24" s="39">
        <f>IF(D24&lt;&gt;"",D24,"")</f>
        <v>1</v>
      </c>
      <c r="F24" s="39" t="str">
        <f>IF(D24&lt;&gt;"",IF(C24="","",C24),"")</f>
        <v>SOFIA/GIOVANA/JULIA/LAURA</v>
      </c>
      <c r="G24" s="39">
        <f>IF(E24&lt;&gt;"",IF(E26&lt;&gt;"",SMALL(E24:F26,1),""),"")</f>
        <v>0</v>
      </c>
      <c r="H24" s="39"/>
      <c r="I24" s="42"/>
      <c r="J24" s="39"/>
      <c r="K24" s="8"/>
      <c r="L24" s="8"/>
      <c r="M24" s="42"/>
      <c r="N24" s="39"/>
      <c r="O24" s="39"/>
      <c r="P24" s="12"/>
      <c r="Q24" s="13"/>
      <c r="S24" s="9"/>
      <c r="T24" s="10"/>
      <c r="U24" s="11"/>
      <c r="V24" s="11" t="str">
        <f>IF(U24="","",VLOOKUP(U24,LISTAS!$F$5:$G$204,2,0))</f>
        <v/>
      </c>
      <c r="W24" s="11" t="str">
        <f>IF(U24="","",VLOOKUP(U24,LISTAS!$F$5:$I$204,4,0))</f>
        <v/>
      </c>
      <c r="X24" s="11" t="str">
        <f t="shared" si="0"/>
        <v/>
      </c>
      <c r="Y24" s="11" t="str">
        <f t="shared" si="2"/>
        <v/>
      </c>
    </row>
    <row r="25" spans="2:25" ht="18" customHeight="1" thickBot="1" x14ac:dyDescent="0.3">
      <c r="B25" s="121"/>
      <c r="C25" s="89" t="str">
        <f>IF(C24="","",VLOOKUP(C24,LISTAS!$F$5:$H$204,2,0))</f>
        <v>ARBOS - SCS</v>
      </c>
      <c r="D25" s="120"/>
      <c r="E25" s="39"/>
      <c r="F25" s="39"/>
      <c r="G25" s="39"/>
      <c r="H25" s="39"/>
      <c r="I25" s="42"/>
      <c r="J25" s="39"/>
      <c r="K25" s="8"/>
      <c r="L25" s="8"/>
      <c r="M25" s="42"/>
      <c r="N25" s="39"/>
      <c r="O25" s="39"/>
      <c r="P25" s="12"/>
      <c r="Q25" s="13"/>
      <c r="S25" s="9"/>
      <c r="T25" s="10"/>
      <c r="U25" s="11"/>
      <c r="V25" s="11" t="str">
        <f>IF(U25="","",VLOOKUP(U25,LISTAS!$F$5:$G$204,2,0))</f>
        <v/>
      </c>
      <c r="W25" s="11" t="str">
        <f>IF(U25="","",VLOOKUP(U25,LISTAS!$F$5:$I$204,4,0))</f>
        <v/>
      </c>
      <c r="X25" s="11" t="str">
        <f t="shared" si="0"/>
        <v/>
      </c>
      <c r="Y25" s="11" t="str">
        <f t="shared" si="2"/>
        <v/>
      </c>
    </row>
    <row r="26" spans="2:25" ht="18" customHeight="1" x14ac:dyDescent="0.25">
      <c r="B26" s="118">
        <v>11</v>
      </c>
      <c r="C26" s="88"/>
      <c r="D26" s="119">
        <v>0</v>
      </c>
      <c r="E26" s="40">
        <f>IF(D26&lt;&gt;"",D26,"")</f>
        <v>0</v>
      </c>
      <c r="F26" s="39" t="str">
        <f>IF(D26&lt;&gt;"",IF(C26="","",C26),"")</f>
        <v/>
      </c>
      <c r="G26" s="39" t="str">
        <f>VLOOKUP(G24,E24:F26,2,0)</f>
        <v/>
      </c>
      <c r="H26" s="39"/>
      <c r="I26" s="42"/>
      <c r="J26" s="39"/>
      <c r="K26" s="8"/>
      <c r="L26" s="8"/>
      <c r="M26" s="80"/>
      <c r="N26" s="8"/>
      <c r="O26" s="8"/>
      <c r="P26" s="12"/>
      <c r="R26" s="17"/>
      <c r="S26" s="9"/>
      <c r="T26" s="10"/>
      <c r="U26" s="11"/>
      <c r="V26" s="11" t="str">
        <f>IF(U26="","",VLOOKUP(U26,LISTAS!$F$5:$G$204,2,0))</f>
        <v/>
      </c>
      <c r="W26" s="11" t="str">
        <f>IF(U26="","",VLOOKUP(U26,LISTAS!$F$5:$I$204,4,0))</f>
        <v/>
      </c>
      <c r="X26" s="11" t="str">
        <f t="shared" si="0"/>
        <v/>
      </c>
      <c r="Y26" s="11" t="str">
        <f t="shared" si="2"/>
        <v/>
      </c>
    </row>
    <row r="27" spans="2:25" ht="18" customHeight="1" thickBot="1" x14ac:dyDescent="0.3">
      <c r="B27" s="118"/>
      <c r="C27" s="89" t="str">
        <f>IF(C26="","",VLOOKUP(C26,LISTAS!$F$5:$H$204,2,0))</f>
        <v/>
      </c>
      <c r="D27" s="120"/>
      <c r="E27" s="42"/>
      <c r="F27" s="39"/>
      <c r="G27" s="39"/>
      <c r="H27" s="39"/>
      <c r="I27" s="42"/>
      <c r="J27" s="39"/>
      <c r="K27" s="8"/>
      <c r="L27" s="8"/>
      <c r="M27" s="80"/>
      <c r="N27" s="8"/>
      <c r="O27" s="8"/>
      <c r="P27" s="12"/>
      <c r="S27" s="9"/>
      <c r="T27" s="10"/>
      <c r="U27" s="11"/>
      <c r="V27" s="11" t="str">
        <f>IF(U27="","",VLOOKUP(U27,LISTAS!$F$5:$G$204,2,0))</f>
        <v/>
      </c>
      <c r="W27" s="11" t="str">
        <f>IF(U27="","",VLOOKUP(U27,LISTAS!$F$5:$I$204,4,0))</f>
        <v/>
      </c>
      <c r="X27" s="11" t="str">
        <f t="shared" si="0"/>
        <v/>
      </c>
      <c r="Y27" s="11" t="str">
        <f t="shared" si="2"/>
        <v/>
      </c>
    </row>
    <row r="28" spans="2:25" ht="18" customHeight="1" x14ac:dyDescent="0.25">
      <c r="B28" s="57"/>
      <c r="C28" s="8"/>
      <c r="D28" s="8"/>
      <c r="E28" s="39"/>
      <c r="F28" s="81"/>
      <c r="G28" s="88" t="str">
        <f>IF(D24&lt;&gt;"",IF(D26&lt;&gt;"",IF(D24=D26,"",IF(D24&gt;D26,C24,C26)),""),"")</f>
        <v>SOFIA/GIOVANA/JULIA/LAURA</v>
      </c>
      <c r="H28" s="119">
        <v>0</v>
      </c>
      <c r="I28" s="87">
        <f>IF(H28&lt;&gt;"",H28,"")</f>
        <v>0</v>
      </c>
      <c r="J28" s="39" t="str">
        <f>IF(H28&lt;&gt;"",IF(G28="","",G28),"")</f>
        <v>SOFIA/GIOVANA/JULIA/LAURA</v>
      </c>
      <c r="K28" s="39">
        <f>IF(I28&lt;&gt;"",IF(I30&lt;&gt;"",SMALL(I28:J30,1),""),"")</f>
        <v>0</v>
      </c>
      <c r="L28" s="8"/>
      <c r="M28" s="80"/>
      <c r="N28" s="8"/>
      <c r="O28" s="8"/>
      <c r="P28" s="12"/>
      <c r="S28" s="9"/>
      <c r="T28" s="10"/>
      <c r="U28" s="11"/>
      <c r="V28" s="11" t="str">
        <f>IF(U28="","",VLOOKUP(U28,LISTAS!$F$5:$G$204,2,0))</f>
        <v/>
      </c>
      <c r="W28" s="11" t="str">
        <f>IF(U28="","",VLOOKUP(U28,LISTAS!$F$5:$I$204,4,0))</f>
        <v/>
      </c>
      <c r="X28" s="11" t="str">
        <f t="shared" si="0"/>
        <v/>
      </c>
      <c r="Y28" s="11" t="str">
        <f t="shared" si="2"/>
        <v/>
      </c>
    </row>
    <row r="29" spans="2:25" ht="18" customHeight="1" thickBot="1" x14ac:dyDescent="0.3">
      <c r="B29" s="57"/>
      <c r="C29" s="8"/>
      <c r="D29" s="8"/>
      <c r="E29" s="39"/>
      <c r="F29" s="81"/>
      <c r="G29" s="89" t="str">
        <f>IF(G28="","",VLOOKUP(G28,LISTAS!$F$5:$H$204,2,0))</f>
        <v>ARBOS - SCS</v>
      </c>
      <c r="H29" s="120"/>
      <c r="I29" s="44" t="str">
        <f>IF(H29&lt;&gt;"",H29,"")</f>
        <v/>
      </c>
      <c r="J29" s="39"/>
      <c r="K29" s="39"/>
      <c r="L29" s="8"/>
      <c r="M29" s="80"/>
      <c r="N29" s="8"/>
      <c r="O29" s="8"/>
      <c r="P29" s="12"/>
      <c r="S29" s="9"/>
      <c r="T29" s="10"/>
      <c r="U29" s="11"/>
      <c r="V29" s="11" t="str">
        <f>IF(U29="","",VLOOKUP(U29,LISTAS!$F$5:$G$204,2,0))</f>
        <v/>
      </c>
      <c r="W29" s="11" t="str">
        <f>IF(U29="","",VLOOKUP(U29,LISTAS!$F$5:$I$204,4,0))</f>
        <v/>
      </c>
      <c r="X29" s="11" t="str">
        <f t="shared" si="0"/>
        <v/>
      </c>
      <c r="Y29" s="11" t="str">
        <f t="shared" si="2"/>
        <v/>
      </c>
    </row>
    <row r="30" spans="2:25" ht="18" customHeight="1" x14ac:dyDescent="0.25">
      <c r="B30" s="57"/>
      <c r="C30" s="8"/>
      <c r="D30" s="8"/>
      <c r="E30" s="42"/>
      <c r="F30" s="82"/>
      <c r="G30" s="88" t="str">
        <f>IF(D32&lt;&gt;"",IF(D34&lt;&gt;"",IF(D32=D34,"",IF(D32&gt;D34,C32,C34)),""),"")</f>
        <v>ALICE/RUTH/BEATRIZ/LORENA</v>
      </c>
      <c r="H30" s="119">
        <v>1</v>
      </c>
      <c r="I30" s="45">
        <f>IF(H30&lt;&gt;"",H30,"")</f>
        <v>1</v>
      </c>
      <c r="J30" s="39" t="str">
        <f>IF(H30&lt;&gt;"",IF(G30="","",G30),"")</f>
        <v>ALICE/RUTH/BEATRIZ/LORENA</v>
      </c>
      <c r="K30" s="39" t="str">
        <f>VLOOKUP(K28,I28:J30,2,0)</f>
        <v>SOFIA/GIOVANA/JULIA/LAURA</v>
      </c>
      <c r="L30" s="8"/>
      <c r="M30" s="80"/>
      <c r="N30" s="8"/>
      <c r="O30" s="8"/>
      <c r="P30" s="12"/>
      <c r="S30" s="9"/>
      <c r="T30" s="10"/>
      <c r="U30" s="11"/>
      <c r="V30" s="11" t="str">
        <f>IF(U30="","",VLOOKUP(U30,LISTAS!$F$5:$G$204,2,0))</f>
        <v/>
      </c>
      <c r="W30" s="11" t="str">
        <f>IF(U30="","",VLOOKUP(U30,LISTAS!$F$5:$I$204,4,0))</f>
        <v/>
      </c>
      <c r="X30" s="11" t="str">
        <f t="shared" si="0"/>
        <v/>
      </c>
      <c r="Y30" s="11" t="str">
        <f t="shared" si="2"/>
        <v/>
      </c>
    </row>
    <row r="31" spans="2:25" ht="18" customHeight="1" thickBot="1" x14ac:dyDescent="0.3">
      <c r="B31" s="57"/>
      <c r="C31" s="8"/>
      <c r="D31" s="8"/>
      <c r="E31" s="42"/>
      <c r="F31" s="8"/>
      <c r="G31" s="89" t="str">
        <f>IF(G30="","",VLOOKUP(G30,LISTAS!$F$5:$H$204,2,0))</f>
        <v>LICEU JARDIM</v>
      </c>
      <c r="H31" s="120"/>
      <c r="I31" s="39"/>
      <c r="J31" s="39"/>
      <c r="K31" s="39"/>
      <c r="L31" s="8"/>
      <c r="M31" s="80"/>
      <c r="N31" s="8"/>
      <c r="O31" s="8"/>
      <c r="P31" s="12"/>
      <c r="S31" s="9"/>
      <c r="T31" s="10"/>
      <c r="U31" s="11"/>
      <c r="V31" s="11" t="str">
        <f>IF(U31="","",VLOOKUP(U31,LISTAS!$F$5:$G$204,2,0))</f>
        <v/>
      </c>
      <c r="W31" s="11" t="str">
        <f>IF(U31="","",VLOOKUP(U31,LISTAS!$F$5:$I$204,4,0))</f>
        <v/>
      </c>
      <c r="X31" s="11" t="str">
        <f t="shared" si="0"/>
        <v/>
      </c>
      <c r="Y31" s="11" t="str">
        <f t="shared" si="2"/>
        <v/>
      </c>
    </row>
    <row r="32" spans="2:25" ht="18" customHeight="1" x14ac:dyDescent="0.25">
      <c r="B32" s="121">
        <v>4</v>
      </c>
      <c r="C32" s="88"/>
      <c r="D32" s="119">
        <v>0</v>
      </c>
      <c r="E32" s="87">
        <f>IF(D32&lt;&gt;"",D32,"")</f>
        <v>0</v>
      </c>
      <c r="F32" s="39" t="str">
        <f>IF(D32&lt;&gt;"",IF(C32="","",C32),"")</f>
        <v/>
      </c>
      <c r="G32" s="39">
        <f>IF(E32&lt;&gt;"",IF(E34&lt;&gt;"",SMALL(E32:F34,1),""),"")</f>
        <v>0</v>
      </c>
      <c r="H32" s="39"/>
      <c r="I32" s="39"/>
      <c r="J32" s="39"/>
      <c r="K32" s="39"/>
      <c r="L32" s="39"/>
      <c r="M32" s="42"/>
      <c r="N32" s="39"/>
      <c r="O32" s="8"/>
      <c r="P32" s="12"/>
      <c r="S32" s="9"/>
      <c r="T32" s="10"/>
      <c r="U32" s="11"/>
      <c r="V32" s="11" t="str">
        <f>IF(U32="","",VLOOKUP(U32,LISTAS!$F$5:$G$204,2,0))</f>
        <v/>
      </c>
      <c r="W32" s="11" t="str">
        <f>IF(U32="","",VLOOKUP(U32,LISTAS!$F$5:$I$204,4,0))</f>
        <v/>
      </c>
      <c r="X32" s="11" t="str">
        <f t="shared" si="0"/>
        <v/>
      </c>
      <c r="Y32" s="11" t="str">
        <f t="shared" si="2"/>
        <v/>
      </c>
    </row>
    <row r="33" spans="2:25" ht="18" customHeight="1" thickBot="1" x14ac:dyDescent="0.3">
      <c r="B33" s="121"/>
      <c r="C33" s="89" t="str">
        <f>IF(C32="","",VLOOKUP(C32,LISTAS!$F$5:$H$204,2,0))</f>
        <v/>
      </c>
      <c r="D33" s="120"/>
      <c r="E33" s="44" t="str">
        <f>IF(D33&lt;&gt;"",D33,"")</f>
        <v/>
      </c>
      <c r="F33" s="39"/>
      <c r="G33" s="39"/>
      <c r="H33" s="39"/>
      <c r="I33" s="39"/>
      <c r="J33" s="39"/>
      <c r="K33" s="39"/>
      <c r="L33" s="39"/>
      <c r="M33" s="42"/>
      <c r="N33" s="39"/>
      <c r="O33" s="8"/>
      <c r="P33" s="12"/>
      <c r="S33" s="9"/>
      <c r="T33" s="10"/>
      <c r="U33" s="11"/>
      <c r="V33" s="11" t="str">
        <f>IF(U33="","",VLOOKUP(U33,LISTAS!$F$5:$G$204,2,0))</f>
        <v/>
      </c>
      <c r="W33" s="11" t="str">
        <f>IF(U33="","",VLOOKUP(U33,LISTAS!$F$5:$I$204,4,0))</f>
        <v/>
      </c>
      <c r="X33" s="11" t="str">
        <f t="shared" si="0"/>
        <v/>
      </c>
      <c r="Y33" s="11" t="str">
        <f t="shared" si="2"/>
        <v/>
      </c>
    </row>
    <row r="34" spans="2:25" ht="18" customHeight="1" x14ac:dyDescent="0.25">
      <c r="B34" s="118">
        <v>13</v>
      </c>
      <c r="C34" s="88" t="s">
        <v>191</v>
      </c>
      <c r="D34" s="119">
        <v>1</v>
      </c>
      <c r="E34" s="45">
        <f>IF(D34&lt;&gt;"",D34,"")</f>
        <v>1</v>
      </c>
      <c r="F34" s="39" t="str">
        <f>IF(D34&lt;&gt;"",IF(C34="","",C34),"")</f>
        <v>ALICE/RUTH/BEATRIZ/LORENA</v>
      </c>
      <c r="G34" s="39" t="str">
        <f>VLOOKUP(G32,E32:F34,2,0)</f>
        <v/>
      </c>
      <c r="H34" s="39"/>
      <c r="I34" s="39"/>
      <c r="J34" s="39"/>
      <c r="K34" s="39"/>
      <c r="L34" s="39"/>
      <c r="M34" s="42"/>
      <c r="N34" s="39"/>
      <c r="O34" s="8"/>
      <c r="P34" s="12"/>
      <c r="S34" s="9"/>
      <c r="T34" s="10"/>
      <c r="U34" s="11"/>
      <c r="V34" s="11" t="str">
        <f>IF(U34="","",VLOOKUP(U34,LISTAS!$F$5:$G$204,2,0))</f>
        <v/>
      </c>
      <c r="W34" s="11" t="str">
        <f>IF(U34="","",VLOOKUP(U34,LISTAS!$F$5:$I$204,4,0))</f>
        <v/>
      </c>
      <c r="X34" s="11" t="str">
        <f t="shared" si="0"/>
        <v/>
      </c>
      <c r="Y34" s="11" t="str">
        <f t="shared" si="2"/>
        <v/>
      </c>
    </row>
    <row r="35" spans="2:25" ht="18" customHeight="1" thickBot="1" x14ac:dyDescent="0.3">
      <c r="B35" s="118"/>
      <c r="C35" s="89" t="str">
        <f>IF(C34="","",VLOOKUP(C34,LISTAS!$F$5:$H$204,2,0))</f>
        <v>LICEU JARDIM</v>
      </c>
      <c r="D35" s="120"/>
      <c r="E35" s="39"/>
      <c r="F35" s="39"/>
      <c r="G35" s="39"/>
      <c r="H35" s="39"/>
      <c r="I35" s="39"/>
      <c r="J35" s="39"/>
      <c r="K35" s="39"/>
      <c r="L35" s="39"/>
      <c r="M35" s="42"/>
      <c r="N35" s="39"/>
      <c r="O35" s="8"/>
      <c r="P35" s="8"/>
      <c r="S35" s="9"/>
      <c r="T35" s="10"/>
      <c r="U35" s="11"/>
      <c r="V35" s="11" t="str">
        <f>IF(U35="","",VLOOKUP(U35,LISTAS!$F$5:$G$204,2,0))</f>
        <v/>
      </c>
      <c r="W35" s="11" t="str">
        <f>IF(U35="","",VLOOKUP(U35,LISTAS!$F$5:$I$204,4,0))</f>
        <v/>
      </c>
      <c r="X35" s="11" t="str">
        <f t="shared" si="0"/>
        <v/>
      </c>
      <c r="Y35" s="11" t="str">
        <f t="shared" si="2"/>
        <v/>
      </c>
    </row>
    <row r="36" spans="2:25" ht="18" customHeight="1" x14ac:dyDescent="0.25">
      <c r="B36" s="57"/>
      <c r="C36" s="8"/>
      <c r="D36" s="8"/>
      <c r="E36" s="39"/>
      <c r="F36" s="39"/>
      <c r="G36" s="39"/>
      <c r="H36" s="39"/>
      <c r="I36" s="39"/>
      <c r="J36" s="39"/>
      <c r="K36" s="39"/>
      <c r="L36" s="39"/>
      <c r="M36" s="42"/>
      <c r="N36" s="39"/>
      <c r="O36" s="88" t="str">
        <f>IF(L20&lt;&gt;"",IF(L22&lt;&gt;"",IF(L20=L22,"",IF(L20&gt;L22,K20,K22)),""),"")</f>
        <v>CLARA/GIOVANNA/MELISSA/MARIA</v>
      </c>
      <c r="P36" s="119">
        <v>1</v>
      </c>
      <c r="S36" s="9"/>
      <c r="T36" s="10"/>
      <c r="U36" s="11"/>
      <c r="V36" s="11" t="str">
        <f>IF(U36="","",VLOOKUP(U36,LISTAS!$F$5:$G$204,2,0))</f>
        <v/>
      </c>
      <c r="W36" s="11" t="str">
        <f>IF(U36="","",VLOOKUP(U36,LISTAS!$F$5:$I$204,4,0))</f>
        <v/>
      </c>
      <c r="X36" s="11" t="str">
        <f t="shared" si="0"/>
        <v/>
      </c>
      <c r="Y36" s="11" t="str">
        <f t="shared" si="2"/>
        <v/>
      </c>
    </row>
    <row r="37" spans="2:25" ht="18" customHeight="1" thickBot="1" x14ac:dyDescent="0.3">
      <c r="B37" s="57"/>
      <c r="C37" s="8"/>
      <c r="D37" s="8"/>
      <c r="E37" s="39"/>
      <c r="F37" s="39"/>
      <c r="G37" s="39"/>
      <c r="H37" s="39"/>
      <c r="I37" s="39"/>
      <c r="J37" s="39"/>
      <c r="K37" s="39"/>
      <c r="L37" s="39"/>
      <c r="M37" s="42"/>
      <c r="N37" s="39"/>
      <c r="O37" s="89" t="str">
        <f>IF(O36="","",VLOOKUP(O36,LISTAS!$F$5:$H$204,2,0))</f>
        <v>PEN LIFE - SBC</v>
      </c>
      <c r="P37" s="120"/>
      <c r="S37" s="9"/>
      <c r="T37" s="10"/>
      <c r="U37" s="11"/>
      <c r="V37" s="11" t="str">
        <f>IF(U37="","",VLOOKUP(U37,LISTAS!$F$5:$G$204,2,0))</f>
        <v/>
      </c>
      <c r="W37" s="11" t="str">
        <f>IF(U37="","",VLOOKUP(U37,LISTAS!$F$5:$I$204,4,0))</f>
        <v/>
      </c>
      <c r="X37" s="11" t="str">
        <f t="shared" si="0"/>
        <v/>
      </c>
      <c r="Y37" s="11" t="str">
        <f t="shared" si="2"/>
        <v/>
      </c>
    </row>
    <row r="38" spans="2:25" ht="18" customHeight="1" x14ac:dyDescent="0.25">
      <c r="B38" s="57"/>
      <c r="C38" s="8"/>
      <c r="D38" s="8"/>
      <c r="E38" s="39"/>
      <c r="F38" s="39"/>
      <c r="G38" s="39"/>
      <c r="H38" s="39"/>
      <c r="I38" s="39"/>
      <c r="J38" s="39"/>
      <c r="K38" s="39"/>
      <c r="L38" s="39"/>
      <c r="M38" s="42"/>
      <c r="N38" s="43"/>
      <c r="O38" s="88" t="str">
        <f>IF(L52&lt;&gt;"",IF(L54&lt;&gt;"",IF(L52=L54,"",IF(L52&gt;L54,K52,K54)),""),"")</f>
        <v>GIOVANA/MANUELA/JULIA/MARTINA/NICOLE</v>
      </c>
      <c r="P38" s="119">
        <v>0</v>
      </c>
      <c r="S38" s="9"/>
      <c r="T38" s="10"/>
      <c r="U38" s="11"/>
      <c r="V38" s="11" t="str">
        <f>IF(U38="","",VLOOKUP(U38,LISTAS!$F$5:$G$204,2,0))</f>
        <v/>
      </c>
      <c r="W38" s="11" t="str">
        <f>IF(U38="","",VLOOKUP(U38,LISTAS!$F$5:$I$204,4,0))</f>
        <v/>
      </c>
      <c r="X38" s="11" t="str">
        <f t="shared" si="0"/>
        <v/>
      </c>
      <c r="Y38" s="11" t="str">
        <f t="shared" si="2"/>
        <v/>
      </c>
    </row>
    <row r="39" spans="2:25" ht="18" customHeight="1" thickBot="1" x14ac:dyDescent="0.3">
      <c r="B39" s="57"/>
      <c r="C39" s="8"/>
      <c r="D39" s="8"/>
      <c r="E39" s="39"/>
      <c r="F39" s="39"/>
      <c r="G39" s="39"/>
      <c r="H39" s="39"/>
      <c r="I39" s="39"/>
      <c r="J39" s="39"/>
      <c r="K39" s="39"/>
      <c r="L39" s="39"/>
      <c r="M39" s="42"/>
      <c r="N39" s="39"/>
      <c r="O39" s="89" t="str">
        <f>IF(O38="","",VLOOKUP(O38,LISTAS!$F$5:$H$204,2,0))</f>
        <v>VILLARE - SCS</v>
      </c>
      <c r="P39" s="120"/>
      <c r="S39" s="9"/>
      <c r="T39" s="10"/>
      <c r="U39" s="11"/>
      <c r="V39" s="11" t="str">
        <f>IF(U39="","",VLOOKUP(U39,LISTAS!$F$5:$G$204,2,0))</f>
        <v/>
      </c>
      <c r="W39" s="11" t="str">
        <f>IF(U39="","",VLOOKUP(U39,LISTAS!$F$5:$I$204,4,0))</f>
        <v/>
      </c>
      <c r="X39" s="11" t="str">
        <f t="shared" si="0"/>
        <v/>
      </c>
      <c r="Y39" s="11" t="str">
        <f t="shared" si="2"/>
        <v/>
      </c>
    </row>
    <row r="40" spans="2:25" ht="18" customHeight="1" x14ac:dyDescent="0.25">
      <c r="B40" s="121">
        <v>3</v>
      </c>
      <c r="C40" s="88" t="s">
        <v>192</v>
      </c>
      <c r="D40" s="119">
        <v>1</v>
      </c>
      <c r="E40" s="39">
        <f>IF(D40&lt;&gt;"",D40,"")</f>
        <v>1</v>
      </c>
      <c r="F40" s="39" t="str">
        <f>IF(D40&lt;&gt;"",IF(C40="","",C40),"")</f>
        <v>SANCIA/BIANCA/BRUNA/GABRIELA</v>
      </c>
      <c r="G40" s="39">
        <f>IF(E40&lt;&gt;"",IF(E42&lt;&gt;"",SMALL(E40:F42,1),""),"")</f>
        <v>0</v>
      </c>
      <c r="H40" s="39"/>
      <c r="I40" s="39"/>
      <c r="J40" s="39"/>
      <c r="K40" s="39"/>
      <c r="L40" s="39"/>
      <c r="M40" s="42"/>
      <c r="N40" s="39"/>
      <c r="O40" s="8"/>
      <c r="P40" s="12"/>
      <c r="S40" s="9"/>
      <c r="T40" s="10"/>
      <c r="U40" s="11"/>
      <c r="V40" s="11" t="str">
        <f>IF(U40="","",VLOOKUP(U40,LISTAS!$F$5:$G$204,2,0))</f>
        <v/>
      </c>
      <c r="W40" s="11" t="str">
        <f>IF(U40="","",VLOOKUP(U40,LISTAS!$F$5:$I$204,4,0))</f>
        <v/>
      </c>
      <c r="X40" s="11" t="str">
        <f t="shared" si="0"/>
        <v/>
      </c>
      <c r="Y40" s="11" t="str">
        <f t="shared" si="2"/>
        <v/>
      </c>
    </row>
    <row r="41" spans="2:25" ht="17.25" thickBot="1" x14ac:dyDescent="0.3">
      <c r="B41" s="121"/>
      <c r="C41" s="89" t="str">
        <f>IF(C40="","",VLOOKUP(C40,LISTAS!$F$5:$H$204,2,0))</f>
        <v>VILLA LOBOS - SBC</v>
      </c>
      <c r="D41" s="120"/>
      <c r="E41" s="39"/>
      <c r="F41" s="39"/>
      <c r="G41" s="39"/>
      <c r="H41" s="39"/>
      <c r="I41" s="39"/>
      <c r="J41" s="39"/>
      <c r="K41" s="39"/>
      <c r="L41" s="39"/>
      <c r="M41" s="42"/>
      <c r="N41" s="39"/>
      <c r="O41" s="8"/>
      <c r="P41" s="12"/>
      <c r="S41" s="9"/>
      <c r="T41" s="10"/>
      <c r="U41" s="11"/>
      <c r="V41" s="11" t="str">
        <f>IF(U41="","",VLOOKUP(U41,LISTAS!$F$5:$G$204,2,0))</f>
        <v/>
      </c>
      <c r="W41" s="11" t="str">
        <f>IF(U41="","",VLOOKUP(U41,LISTAS!$F$5:$I$204,4,0))</f>
        <v/>
      </c>
      <c r="X41" s="11" t="str">
        <f t="shared" si="0"/>
        <v/>
      </c>
      <c r="Y41" s="11" t="str">
        <f t="shared" si="2"/>
        <v/>
      </c>
    </row>
    <row r="42" spans="2:25" x14ac:dyDescent="0.25">
      <c r="B42" s="118">
        <v>14</v>
      </c>
      <c r="C42" s="88"/>
      <c r="D42" s="119">
        <v>0</v>
      </c>
      <c r="E42" s="40">
        <f>IF(D42&lt;&gt;"",D42,"")</f>
        <v>0</v>
      </c>
      <c r="F42" s="39" t="str">
        <f>IF(D42&lt;&gt;"",IF(C42="","",C42),"")</f>
        <v/>
      </c>
      <c r="G42" s="39" t="str">
        <f>VLOOKUP(G40,E40:F42,2,0)</f>
        <v/>
      </c>
      <c r="H42" s="39"/>
      <c r="I42" s="39"/>
      <c r="J42" s="39"/>
      <c r="K42" s="39"/>
      <c r="L42" s="39"/>
      <c r="M42" s="42"/>
      <c r="N42" s="39"/>
      <c r="O42" s="8"/>
      <c r="P42" s="12"/>
      <c r="S42" s="9"/>
      <c r="T42" s="10"/>
      <c r="U42" s="11"/>
      <c r="V42" s="11" t="str">
        <f>IF(U42="","",VLOOKUP(U42,LISTAS!$F$5:$G$204,2,0))</f>
        <v/>
      </c>
      <c r="W42" s="11" t="str">
        <f>IF(U42="","",VLOOKUP(U42,LISTAS!$F$5:$I$204,4,0))</f>
        <v/>
      </c>
      <c r="X42" s="11" t="str">
        <f t="shared" si="0"/>
        <v/>
      </c>
      <c r="Y42" s="11" t="str">
        <f t="shared" si="2"/>
        <v/>
      </c>
    </row>
    <row r="43" spans="2:25" ht="18" customHeight="1" thickBot="1" x14ac:dyDescent="0.3">
      <c r="B43" s="118"/>
      <c r="C43" s="89" t="str">
        <f>IF(C42="","",VLOOKUP(C42,LISTAS!$F$5:$H$204,2,0))</f>
        <v/>
      </c>
      <c r="D43" s="120"/>
      <c r="E43" s="42"/>
      <c r="F43" s="39"/>
      <c r="G43" s="39"/>
      <c r="H43" s="39"/>
      <c r="I43" s="39"/>
      <c r="J43" s="39"/>
      <c r="K43" s="39"/>
      <c r="L43" s="39"/>
      <c r="M43" s="42"/>
      <c r="N43" s="39"/>
      <c r="O43" s="8"/>
      <c r="P43" s="12"/>
      <c r="S43" s="9"/>
      <c r="T43" s="10"/>
      <c r="U43" s="11"/>
      <c r="V43" s="11" t="str">
        <f>IF(U43="","",VLOOKUP(U43,LISTAS!$F$5:$G$204,2,0))</f>
        <v/>
      </c>
      <c r="W43" s="11" t="str">
        <f>IF(U43="","",VLOOKUP(U43,LISTAS!$F$5:$I$204,4,0))</f>
        <v/>
      </c>
      <c r="X43" s="11" t="str">
        <f t="shared" si="0"/>
        <v/>
      </c>
      <c r="Y43" s="11" t="str">
        <f t="shared" si="2"/>
        <v/>
      </c>
    </row>
    <row r="44" spans="2:25" ht="18" customHeight="1" x14ac:dyDescent="0.25">
      <c r="B44" s="57"/>
      <c r="C44" s="8"/>
      <c r="D44" s="8"/>
      <c r="E44" s="39"/>
      <c r="F44" s="81"/>
      <c r="G44" s="88" t="str">
        <f>IF(D40&lt;&gt;"",IF(D42&lt;&gt;"",IF(D40=D42,"",IF(D40&gt;D42,C40,C42)),""),"")</f>
        <v>SANCIA/BIANCA/BRUNA/GABRIELA</v>
      </c>
      <c r="H44" s="119">
        <v>1</v>
      </c>
      <c r="I44" s="39">
        <f>IF(H44&lt;&gt;"",H44,"")</f>
        <v>1</v>
      </c>
      <c r="J44" s="39" t="str">
        <f>IF(H44&lt;&gt;"",IF(G44="","",G44),"")</f>
        <v>SANCIA/BIANCA/BRUNA/GABRIELA</v>
      </c>
      <c r="K44" s="39">
        <f>IF(I44&lt;&gt;"",IF(I46&lt;&gt;"",SMALL(I44:J46,1),""),"")</f>
        <v>0</v>
      </c>
      <c r="L44" s="8"/>
      <c r="M44" s="80"/>
      <c r="N44" s="8"/>
      <c r="O44" s="8"/>
      <c r="P44" s="12"/>
      <c r="S44" s="9"/>
      <c r="T44" s="10"/>
      <c r="U44" s="11"/>
      <c r="V44" s="11" t="str">
        <f>IF(U44="","",VLOOKUP(U44,LISTAS!$F$5:$G$204,2,0))</f>
        <v/>
      </c>
      <c r="W44" s="11" t="str">
        <f>IF(U44="","",VLOOKUP(U44,LISTAS!$F$5:$I$204,4,0))</f>
        <v/>
      </c>
      <c r="X44" s="11" t="str">
        <f t="shared" si="0"/>
        <v/>
      </c>
      <c r="Y44" s="11" t="str">
        <f t="shared" si="2"/>
        <v/>
      </c>
    </row>
    <row r="45" spans="2:25" ht="18" customHeight="1" thickBot="1" x14ac:dyDescent="0.3">
      <c r="B45" s="57"/>
      <c r="C45" s="8"/>
      <c r="D45" s="8"/>
      <c r="E45" s="39"/>
      <c r="F45" s="81"/>
      <c r="G45" s="89" t="str">
        <f>IF(G44="","",VLOOKUP(G44,LISTAS!$F$5:$H$204,2,0))</f>
        <v>VILLA LOBOS - SBC</v>
      </c>
      <c r="H45" s="120"/>
      <c r="I45" s="39"/>
      <c r="J45" s="39"/>
      <c r="K45" s="39"/>
      <c r="L45" s="8"/>
      <c r="M45" s="80"/>
      <c r="N45" s="8"/>
      <c r="O45" s="8"/>
      <c r="P45" s="12"/>
      <c r="S45" s="9"/>
      <c r="T45" s="10"/>
      <c r="U45" s="11"/>
      <c r="V45" s="11" t="str">
        <f>IF(U45="","",VLOOKUP(U45,LISTAS!$F$5:$G$204,2,0))</f>
        <v/>
      </c>
      <c r="W45" s="11" t="str">
        <f>IF(U45="","",VLOOKUP(U45,LISTAS!$F$5:$I$204,4,0))</f>
        <v/>
      </c>
      <c r="X45" s="11" t="str">
        <f t="shared" si="0"/>
        <v/>
      </c>
      <c r="Y45" s="11" t="str">
        <f t="shared" si="2"/>
        <v/>
      </c>
    </row>
    <row r="46" spans="2:25" ht="18" customHeight="1" x14ac:dyDescent="0.25">
      <c r="B46" s="57"/>
      <c r="C46" s="8"/>
      <c r="D46" s="8"/>
      <c r="E46" s="42"/>
      <c r="F46" s="82"/>
      <c r="G46" s="88" t="str">
        <f>IF(D48&lt;&gt;"",IF(D50&lt;&gt;"",IF(D48=D50,"",IF(D48&gt;D50,C48,C50)),""),"")</f>
        <v>ALICE/JULIA/LUIZA/LUIZA</v>
      </c>
      <c r="H46" s="119">
        <v>0</v>
      </c>
      <c r="I46" s="40">
        <f>IF(H46&lt;&gt;"",H46,"")</f>
        <v>0</v>
      </c>
      <c r="J46" s="39" t="str">
        <f>IF(H46&lt;&gt;"",IF(G46="","",G46),"")</f>
        <v>ALICE/JULIA/LUIZA/LUIZA</v>
      </c>
      <c r="K46" s="39" t="str">
        <f>VLOOKUP(K44,I44:J46,2,0)</f>
        <v>ALICE/JULIA/LUIZA/LUIZA</v>
      </c>
      <c r="L46" s="8"/>
      <c r="M46" s="80"/>
      <c r="N46" s="8"/>
      <c r="O46" s="8"/>
      <c r="P46" s="12"/>
      <c r="S46" s="9"/>
      <c r="T46" s="10"/>
      <c r="U46" s="11"/>
      <c r="V46" s="11" t="str">
        <f>IF(U46="","",VLOOKUP(U46,LISTAS!$F$5:$G$204,2,0))</f>
        <v/>
      </c>
      <c r="W46" s="11" t="str">
        <f>IF(U46="","",VLOOKUP(U46,LISTAS!$F$5:$I$204,4,0))</f>
        <v/>
      </c>
      <c r="X46" s="11" t="str">
        <f t="shared" si="0"/>
        <v/>
      </c>
      <c r="Y46" s="11" t="str">
        <f t="shared" si="2"/>
        <v/>
      </c>
    </row>
    <row r="47" spans="2:25" ht="18" customHeight="1" thickBot="1" x14ac:dyDescent="0.3">
      <c r="B47" s="57"/>
      <c r="C47" s="8"/>
      <c r="D47" s="8"/>
      <c r="E47" s="42"/>
      <c r="F47" s="8"/>
      <c r="G47" s="89" t="str">
        <f>IF(G46="","",VLOOKUP(G46,LISTAS!$F$5:$H$204,2,0))</f>
        <v>LICEU JARDIM</v>
      </c>
      <c r="H47" s="120"/>
      <c r="I47" s="42"/>
      <c r="J47" s="39"/>
      <c r="K47" s="39"/>
      <c r="L47" s="8"/>
      <c r="M47" s="80"/>
      <c r="N47" s="8"/>
      <c r="O47" s="8"/>
      <c r="P47" s="12"/>
      <c r="S47" s="9"/>
      <c r="T47" s="10"/>
      <c r="U47" s="11"/>
      <c r="V47" s="11" t="str">
        <f>IF(U47="","",VLOOKUP(U47,LISTAS!$F$5:$G$204,2,0))</f>
        <v/>
      </c>
      <c r="W47" s="11" t="str">
        <f>IF(U47="","",VLOOKUP(U47,LISTAS!$F$5:$I$204,4,0))</f>
        <v/>
      </c>
      <c r="X47" s="11" t="str">
        <f t="shared" si="0"/>
        <v/>
      </c>
      <c r="Y47" s="11" t="str">
        <f t="shared" si="2"/>
        <v/>
      </c>
    </row>
    <row r="48" spans="2:25" ht="18" customHeight="1" x14ac:dyDescent="0.25">
      <c r="B48" s="121">
        <v>5</v>
      </c>
      <c r="C48" s="88"/>
      <c r="D48" s="119">
        <v>0</v>
      </c>
      <c r="E48" s="87">
        <f>IF(D48&lt;&gt;"",D48,"")</f>
        <v>0</v>
      </c>
      <c r="F48" s="39" t="str">
        <f>IF(D48&lt;&gt;"",IF(C48="","",C48),"")</f>
        <v/>
      </c>
      <c r="G48" s="39">
        <f>IF(E48&lt;&gt;"",IF(E50&lt;&gt;"",SMALL(E48:F50,1),""),"")</f>
        <v>0</v>
      </c>
      <c r="H48" s="39"/>
      <c r="I48" s="42"/>
      <c r="J48" s="39"/>
      <c r="K48" s="8"/>
      <c r="L48" s="8"/>
      <c r="M48" s="80"/>
      <c r="N48" s="8"/>
      <c r="O48" s="8"/>
      <c r="P48" s="12"/>
      <c r="S48" s="9"/>
      <c r="T48" s="10"/>
      <c r="U48" s="11"/>
      <c r="V48" s="11" t="str">
        <f>IF(U48="","",VLOOKUP(U48,LISTAS!$F$5:$G$204,2,0))</f>
        <v/>
      </c>
      <c r="W48" s="11" t="str">
        <f>IF(U48="","",VLOOKUP(U48,LISTAS!$F$5:$I$204,4,0))</f>
        <v/>
      </c>
      <c r="X48" s="11" t="str">
        <f t="shared" si="0"/>
        <v/>
      </c>
      <c r="Y48" s="11" t="str">
        <f t="shared" si="2"/>
        <v/>
      </c>
    </row>
    <row r="49" spans="2:25" ht="18" customHeight="1" thickBot="1" x14ac:dyDescent="0.3">
      <c r="B49" s="121"/>
      <c r="C49" s="89" t="str">
        <f>IF(C48="","",VLOOKUP(C48,LISTAS!$F$5:$H$204,2,0))</f>
        <v/>
      </c>
      <c r="D49" s="120"/>
      <c r="E49" s="44" t="str">
        <f>IF(D49&lt;&gt;"",D49,"")</f>
        <v/>
      </c>
      <c r="F49" s="39"/>
      <c r="G49" s="39"/>
      <c r="H49" s="39"/>
      <c r="I49" s="42"/>
      <c r="J49" s="39"/>
      <c r="K49" s="8"/>
      <c r="L49" s="8"/>
      <c r="M49" s="80"/>
      <c r="N49" s="8"/>
      <c r="O49" s="8"/>
      <c r="P49" s="12"/>
      <c r="S49" s="9"/>
      <c r="T49" s="10"/>
      <c r="U49" s="11"/>
      <c r="V49" s="11" t="str">
        <f>IF(U49="","",VLOOKUP(U49,LISTAS!$F$5:$G$204,2,0))</f>
        <v/>
      </c>
      <c r="W49" s="11" t="str">
        <f>IF(U49="","",VLOOKUP(U49,LISTAS!$F$5:$I$204,4,0))</f>
        <v/>
      </c>
      <c r="X49" s="11" t="str">
        <f t="shared" si="0"/>
        <v/>
      </c>
      <c r="Y49" s="11" t="str">
        <f t="shared" si="2"/>
        <v/>
      </c>
    </row>
    <row r="50" spans="2:25" ht="18" customHeight="1" x14ac:dyDescent="0.25">
      <c r="B50" s="118">
        <v>12</v>
      </c>
      <c r="C50" s="88" t="s">
        <v>195</v>
      </c>
      <c r="D50" s="119">
        <v>1</v>
      </c>
      <c r="E50" s="45">
        <f>IF(D50&lt;&gt;"",D50,"")</f>
        <v>1</v>
      </c>
      <c r="F50" s="39" t="str">
        <f>IF(D50&lt;&gt;"",IF(C50="","",C50),"")</f>
        <v>ALICE/JULIA/LUIZA/LUIZA</v>
      </c>
      <c r="G50" s="39" t="str">
        <f>VLOOKUP(G48,E48:F50,2,0)</f>
        <v/>
      </c>
      <c r="H50" s="39"/>
      <c r="I50" s="42"/>
      <c r="J50" s="39"/>
      <c r="K50" s="8"/>
      <c r="L50" s="8"/>
      <c r="M50" s="80"/>
      <c r="N50" s="8"/>
      <c r="O50" s="8"/>
      <c r="P50" s="12"/>
      <c r="S50" s="9"/>
      <c r="T50" s="10"/>
      <c r="U50" s="11"/>
      <c r="V50" s="11" t="str">
        <f>IF(U50="","",VLOOKUP(U50,LISTAS!$F$5:$G$204,2,0))</f>
        <v/>
      </c>
      <c r="W50" s="11" t="str">
        <f>IF(U50="","",VLOOKUP(U50,LISTAS!$F$5:$I$204,4,0))</f>
        <v/>
      </c>
      <c r="X50" s="11" t="str">
        <f t="shared" si="0"/>
        <v/>
      </c>
      <c r="Y50" s="11" t="str">
        <f t="shared" si="2"/>
        <v/>
      </c>
    </row>
    <row r="51" spans="2:25" ht="18" customHeight="1" thickBot="1" x14ac:dyDescent="0.3">
      <c r="B51" s="118"/>
      <c r="C51" s="89" t="str">
        <f>IF(C50="","",VLOOKUP(C50,LISTAS!$F$5:$H$204,2,0))</f>
        <v>LICEU JARDIM</v>
      </c>
      <c r="D51" s="120"/>
      <c r="E51" s="39"/>
      <c r="F51" s="39"/>
      <c r="G51" s="39"/>
      <c r="H51" s="39"/>
      <c r="I51" s="42"/>
      <c r="J51" s="39"/>
      <c r="K51" s="8"/>
      <c r="L51" s="8"/>
      <c r="M51" s="80"/>
      <c r="N51" s="8"/>
      <c r="O51" s="8"/>
      <c r="P51" s="12"/>
      <c r="S51" s="9"/>
      <c r="T51" s="10"/>
      <c r="U51" s="11"/>
      <c r="V51" s="11" t="str">
        <f>IF(U51="","",VLOOKUP(U51,LISTAS!$F$5:$G$204,2,0))</f>
        <v/>
      </c>
      <c r="W51" s="11" t="str">
        <f>IF(U51="","",VLOOKUP(U51,LISTAS!$F$5:$I$204,4,0))</f>
        <v/>
      </c>
      <c r="X51" s="11" t="str">
        <f t="shared" si="0"/>
        <v/>
      </c>
      <c r="Y51" s="11" t="str">
        <f t="shared" si="2"/>
        <v/>
      </c>
    </row>
    <row r="52" spans="2:25" ht="18" customHeight="1" x14ac:dyDescent="0.25">
      <c r="B52" s="57"/>
      <c r="C52" s="8"/>
      <c r="D52" s="8"/>
      <c r="E52" s="39"/>
      <c r="F52" s="39"/>
      <c r="G52" s="39"/>
      <c r="H52" s="39"/>
      <c r="I52" s="42"/>
      <c r="J52" s="39"/>
      <c r="K52" s="88" t="str">
        <f>IF(H44&lt;&gt;"",IF(H46&lt;&gt;"",IF(H44=H46,"",IF(H44&gt;H46,G44,G46)),""),"")</f>
        <v>SANCIA/BIANCA/BRUNA/GABRIELA</v>
      </c>
      <c r="L52" s="119">
        <v>0</v>
      </c>
      <c r="M52" s="87">
        <f>IF(L52&lt;&gt;"",L52,"")</f>
        <v>0</v>
      </c>
      <c r="N52" s="39" t="str">
        <f>IF(L52&lt;&gt;"",IF(K52="","",K52),"")</f>
        <v>SANCIA/BIANCA/BRUNA/GABRIELA</v>
      </c>
      <c r="O52" s="39">
        <f>IF(M52&lt;&gt;"",IF(M54&lt;&gt;"",SMALL(M52:N54,1),""),"")</f>
        <v>0</v>
      </c>
      <c r="P52" s="12"/>
      <c r="S52" s="9"/>
      <c r="T52" s="10"/>
      <c r="U52" s="11"/>
      <c r="V52" s="11" t="str">
        <f>IF(U52="","",VLOOKUP(U52,LISTAS!$F$5:$G$204,2,0))</f>
        <v/>
      </c>
      <c r="W52" s="11" t="str">
        <f>IF(U52="","",VLOOKUP(U52,LISTAS!$F$5:$I$204,4,0))</f>
        <v/>
      </c>
      <c r="X52" s="11" t="str">
        <f t="shared" si="0"/>
        <v/>
      </c>
      <c r="Y52" s="11" t="str">
        <f t="shared" si="2"/>
        <v/>
      </c>
    </row>
    <row r="53" spans="2:25" ht="18" customHeight="1" thickBot="1" x14ac:dyDescent="0.3">
      <c r="B53" s="57"/>
      <c r="C53" s="8"/>
      <c r="D53" s="8"/>
      <c r="E53" s="39"/>
      <c r="F53" s="39"/>
      <c r="G53" s="39"/>
      <c r="H53" s="39"/>
      <c r="I53" s="42"/>
      <c r="J53" s="39"/>
      <c r="K53" s="89" t="str">
        <f>IF(K52="","",VLOOKUP(K52,LISTAS!$F$5:$H$204,2,0))</f>
        <v>VILLA LOBOS - SBC</v>
      </c>
      <c r="L53" s="120"/>
      <c r="M53" s="44" t="str">
        <f>IF(L53&lt;&gt;"",L53,"")</f>
        <v/>
      </c>
      <c r="N53" s="39"/>
      <c r="O53" s="39"/>
      <c r="P53" s="12"/>
      <c r="S53" s="9"/>
      <c r="T53" s="10"/>
      <c r="U53" s="11"/>
      <c r="V53" s="11" t="str">
        <f>IF(U53="","",VLOOKUP(U53,LISTAS!$F$5:$G$204,2,0))</f>
        <v/>
      </c>
      <c r="W53" s="11" t="str">
        <f>IF(U53="","",VLOOKUP(U53,LISTAS!$F$5:$I$204,4,0))</f>
        <v/>
      </c>
      <c r="X53" s="11" t="str">
        <f t="shared" si="0"/>
        <v/>
      </c>
      <c r="Y53" s="11" t="str">
        <f t="shared" si="2"/>
        <v/>
      </c>
    </row>
    <row r="54" spans="2:25" ht="18" customHeight="1" x14ac:dyDescent="0.25">
      <c r="B54" s="57"/>
      <c r="C54" s="8"/>
      <c r="D54" s="8"/>
      <c r="E54" s="39"/>
      <c r="F54" s="39"/>
      <c r="G54" s="39"/>
      <c r="H54" s="39"/>
      <c r="I54" s="42"/>
      <c r="J54" s="43"/>
      <c r="K54" s="88" t="str">
        <f>IF(H60&lt;&gt;"",IF(H62&lt;&gt;"",IF(H60=H62,"",IF(H60&gt;H62,G60,G62)),""),"")</f>
        <v>GIOVANA/MANUELA/JULIA/MARTINA/NICOLE</v>
      </c>
      <c r="L54" s="119">
        <v>1</v>
      </c>
      <c r="M54" s="45">
        <f>IF(L54&lt;&gt;"",L54,"")</f>
        <v>1</v>
      </c>
      <c r="N54" s="39" t="str">
        <f>IF(L54&lt;&gt;"",IF(K54="","",K54),"")</f>
        <v>GIOVANA/MANUELA/JULIA/MARTINA/NICOLE</v>
      </c>
      <c r="O54" s="39" t="str">
        <f>VLOOKUP(O52,M52:N54,2,0)</f>
        <v>SANCIA/BIANCA/BRUNA/GABRIELA</v>
      </c>
      <c r="P54" s="12"/>
      <c r="S54" s="9"/>
      <c r="T54" s="10"/>
      <c r="U54" s="11"/>
      <c r="V54" s="11" t="str">
        <f>IF(U54="","",VLOOKUP(U54,LISTAS!$F$5:$G$204,2,0))</f>
        <v/>
      </c>
      <c r="W54" s="11" t="str">
        <f>IF(U54="","",VLOOKUP(U54,LISTAS!$F$5:$I$204,4,0))</f>
        <v/>
      </c>
      <c r="X54" s="11" t="str">
        <f t="shared" si="0"/>
        <v/>
      </c>
      <c r="Y54" s="11" t="str">
        <f t="shared" si="2"/>
        <v/>
      </c>
    </row>
    <row r="55" spans="2:25" ht="18" customHeight="1" thickBot="1" x14ac:dyDescent="0.3">
      <c r="B55" s="57"/>
      <c r="C55" s="8"/>
      <c r="D55" s="8"/>
      <c r="E55" s="39"/>
      <c r="F55" s="39"/>
      <c r="G55" s="39"/>
      <c r="H55" s="39"/>
      <c r="I55" s="42"/>
      <c r="J55" s="39"/>
      <c r="K55" s="89" t="str">
        <f>IF(K54="","",VLOOKUP(K54,LISTAS!$F$5:$H$204,2,0))</f>
        <v>VILLARE - SCS</v>
      </c>
      <c r="L55" s="120"/>
      <c r="M55" s="39"/>
      <c r="N55" s="39"/>
      <c r="O55" s="39"/>
      <c r="P55" s="12"/>
      <c r="R55" s="17"/>
      <c r="S55" s="9"/>
      <c r="T55" s="10"/>
      <c r="U55" s="11"/>
      <c r="V55" s="11" t="str">
        <f>IF(U55="","",VLOOKUP(U55,LISTAS!$F$5:$G$204,2,0))</f>
        <v/>
      </c>
      <c r="W55" s="11" t="str">
        <f>IF(U55="","",VLOOKUP(U55,LISTAS!$F$5:$I$204,4,0))</f>
        <v/>
      </c>
      <c r="X55" s="11" t="str">
        <f t="shared" si="0"/>
        <v/>
      </c>
      <c r="Y55" s="11" t="str">
        <f t="shared" si="2"/>
        <v/>
      </c>
    </row>
    <row r="56" spans="2:25" ht="18" customHeight="1" x14ac:dyDescent="0.25">
      <c r="B56" s="121">
        <v>8</v>
      </c>
      <c r="C56" s="88" t="s">
        <v>193</v>
      </c>
      <c r="D56" s="119">
        <v>1</v>
      </c>
      <c r="E56" s="39" t="s">
        <v>36</v>
      </c>
      <c r="F56" s="39" t="str">
        <f>IF(D56&lt;&gt;"",IF(C56="","",C56),"")</f>
        <v>CLARA/GIOVANA/BEATRIZ/RAFAEFLA</v>
      </c>
      <c r="G56" s="39">
        <f>IF(E56&lt;&gt;"",IF(E58&lt;&gt;"",SMALL(E56:F58,1),""),"")</f>
        <v>0</v>
      </c>
      <c r="H56" s="39"/>
      <c r="I56" s="42"/>
      <c r="J56" s="39"/>
      <c r="K56" s="39"/>
      <c r="L56" s="39"/>
      <c r="M56" s="39"/>
      <c r="N56" s="39"/>
      <c r="O56" s="39"/>
      <c r="P56" s="12"/>
      <c r="R56" s="17"/>
      <c r="S56" s="9"/>
      <c r="T56" s="10"/>
      <c r="U56" s="11"/>
      <c r="V56" s="11" t="str">
        <f>IF(U56="","",VLOOKUP(U56,LISTAS!$F$5:$G$204,2,0))</f>
        <v/>
      </c>
      <c r="W56" s="11" t="str">
        <f>IF(U56="","",VLOOKUP(U56,LISTAS!$F$5:$I$204,4,0))</f>
        <v/>
      </c>
      <c r="X56" s="11" t="str">
        <f t="shared" si="0"/>
        <v/>
      </c>
      <c r="Y56" s="11" t="str">
        <f t="shared" si="2"/>
        <v/>
      </c>
    </row>
    <row r="57" spans="2:25" ht="18" customHeight="1" thickBot="1" x14ac:dyDescent="0.3">
      <c r="B57" s="121"/>
      <c r="C57" s="89" t="str">
        <f>IF(C56="","",VLOOKUP(C56,LISTAS!$F$5:$H$204,2,0))</f>
        <v>LICEU JARDIM</v>
      </c>
      <c r="D57" s="120"/>
      <c r="E57" s="39"/>
      <c r="F57" s="39"/>
      <c r="G57" s="39"/>
      <c r="H57" s="39"/>
      <c r="I57" s="42"/>
      <c r="J57" s="39"/>
      <c r="K57" s="39"/>
      <c r="L57" s="39"/>
      <c r="M57" s="39"/>
      <c r="N57" s="39"/>
      <c r="O57" s="39"/>
      <c r="P57" s="12"/>
      <c r="Q57" s="13"/>
      <c r="S57" s="9"/>
      <c r="T57" s="10"/>
      <c r="U57" s="11"/>
      <c r="V57" s="11" t="str">
        <f>IF(U57="","",VLOOKUP(U57,LISTAS!$F$5:$G$204,2,0))</f>
        <v/>
      </c>
      <c r="W57" s="11" t="str">
        <f>IF(U57="","",VLOOKUP(U57,LISTAS!$F$5:$I$204,4,0))</f>
        <v/>
      </c>
      <c r="X57" s="11" t="str">
        <f t="shared" si="0"/>
        <v/>
      </c>
      <c r="Y57" s="11" t="str">
        <f t="shared" si="2"/>
        <v/>
      </c>
    </row>
    <row r="58" spans="2:25" ht="18" customHeight="1" x14ac:dyDescent="0.25">
      <c r="B58" s="118">
        <v>10</v>
      </c>
      <c r="C58" s="88"/>
      <c r="D58" s="119">
        <v>0</v>
      </c>
      <c r="E58" s="40">
        <f>IF(D58&lt;&gt;"",D58,"")</f>
        <v>0</v>
      </c>
      <c r="F58" s="39" t="str">
        <f>IF(D58&lt;&gt;"",IF(C58="","",C58),"")</f>
        <v/>
      </c>
      <c r="G58" s="39" t="str">
        <f>VLOOKUP(G56,E56:F58,2,0)</f>
        <v/>
      </c>
      <c r="H58" s="39"/>
      <c r="I58" s="42"/>
      <c r="J58" s="39"/>
      <c r="K58" s="39"/>
      <c r="L58" s="39"/>
      <c r="M58" s="39"/>
      <c r="N58" s="39"/>
      <c r="O58" s="39"/>
      <c r="P58" s="12"/>
      <c r="Q58" s="13"/>
      <c r="S58" s="9"/>
      <c r="T58" s="10"/>
      <c r="U58" s="11"/>
      <c r="V58" s="11" t="str">
        <f>IF(U58="","",VLOOKUP(U58,LISTAS!$F$5:$G$204,2,0))</f>
        <v/>
      </c>
      <c r="W58" s="11" t="str">
        <f>IF(U58="","",VLOOKUP(U58,LISTAS!$F$5:$I$204,4,0))</f>
        <v/>
      </c>
      <c r="X58" s="11" t="str">
        <f t="shared" si="0"/>
        <v/>
      </c>
      <c r="Y58" s="11" t="str">
        <f t="shared" si="2"/>
        <v/>
      </c>
    </row>
    <row r="59" spans="2:25" ht="18" customHeight="1" thickBot="1" x14ac:dyDescent="0.3">
      <c r="B59" s="118"/>
      <c r="C59" s="89" t="str">
        <f>IF(C58="","",VLOOKUP(C58,LISTAS!$F$5:$H$204,2,0))</f>
        <v/>
      </c>
      <c r="D59" s="120"/>
      <c r="E59" s="42"/>
      <c r="F59" s="39"/>
      <c r="G59" s="39"/>
      <c r="H59" s="39"/>
      <c r="I59" s="42"/>
      <c r="J59" s="39"/>
      <c r="K59" s="39"/>
      <c r="L59" s="39"/>
      <c r="M59" s="39"/>
      <c r="N59" s="39"/>
      <c r="O59" s="39"/>
      <c r="P59" s="12"/>
      <c r="Q59" s="13"/>
      <c r="S59" s="9"/>
      <c r="T59" s="10"/>
      <c r="U59" s="11"/>
      <c r="V59" s="11" t="str">
        <f>IF(U59="","",VLOOKUP(U59,LISTAS!$F$5:$G$204,2,0))</f>
        <v/>
      </c>
      <c r="W59" s="11" t="str">
        <f>IF(U59="","",VLOOKUP(U59,LISTAS!$F$5:$I$204,4,0))</f>
        <v/>
      </c>
      <c r="X59" s="11" t="str">
        <f t="shared" si="0"/>
        <v/>
      </c>
      <c r="Y59" s="11" t="str">
        <f t="shared" si="2"/>
        <v/>
      </c>
    </row>
    <row r="60" spans="2:25" ht="18" customHeight="1" x14ac:dyDescent="0.25">
      <c r="B60" s="57"/>
      <c r="C60" s="8"/>
      <c r="D60" s="8"/>
      <c r="E60" s="39"/>
      <c r="F60" s="81"/>
      <c r="G60" s="88" t="str">
        <f>IF(D56&lt;&gt;"",IF(D58&lt;&gt;"",IF(D56=D58,"",IF(D56&gt;D58,C56,C58)),""),"")</f>
        <v>CLARA/GIOVANA/BEATRIZ/RAFAEFLA</v>
      </c>
      <c r="H60" s="119">
        <v>0</v>
      </c>
      <c r="I60" s="87">
        <f>IF(H60&lt;&gt;"",H60,"")</f>
        <v>0</v>
      </c>
      <c r="J60" s="39" t="str">
        <f>IF(H60&lt;&gt;"",IF(G60="","",G60),"")</f>
        <v>CLARA/GIOVANA/BEATRIZ/RAFAEFLA</v>
      </c>
      <c r="K60" s="39">
        <f>IF(I60&lt;&gt;"",IF(I62&lt;&gt;"",SMALL(I60:J62,1),""),"")</f>
        <v>0</v>
      </c>
      <c r="L60" s="39"/>
      <c r="M60" s="39"/>
      <c r="N60" s="39"/>
      <c r="O60" s="39"/>
      <c r="P60" s="12"/>
      <c r="Q60" s="13"/>
      <c r="S60" s="9"/>
      <c r="T60" s="10"/>
      <c r="U60" s="11"/>
      <c r="V60" s="11" t="str">
        <f>IF(U60="","",VLOOKUP(U60,LISTAS!$F$5:$G$204,2,0))</f>
        <v/>
      </c>
      <c r="W60" s="11" t="str">
        <f>IF(U60="","",VLOOKUP(U60,LISTAS!$F$5:$I$204,4,0))</f>
        <v/>
      </c>
      <c r="X60" s="11" t="str">
        <f t="shared" si="0"/>
        <v/>
      </c>
      <c r="Y60" s="11" t="str">
        <f t="shared" si="2"/>
        <v/>
      </c>
    </row>
    <row r="61" spans="2:25" ht="18" customHeight="1" thickBot="1" x14ac:dyDescent="0.3">
      <c r="B61" s="57"/>
      <c r="C61" s="8"/>
      <c r="D61" s="8"/>
      <c r="E61" s="39"/>
      <c r="F61" s="81"/>
      <c r="G61" s="89" t="str">
        <f>IF(G60="","",VLOOKUP(G60,LISTAS!$F$5:$H$204,2,0))</f>
        <v>LICEU JARDIM</v>
      </c>
      <c r="H61" s="120"/>
      <c r="I61" s="44" t="str">
        <f>IF(H61&lt;&gt;"",H61,"")</f>
        <v/>
      </c>
      <c r="J61" s="39"/>
      <c r="K61" s="39"/>
      <c r="L61" s="39"/>
      <c r="M61" s="39"/>
      <c r="N61" s="39"/>
      <c r="O61" s="39"/>
      <c r="P61" s="12"/>
      <c r="Q61" s="13"/>
      <c r="S61" s="9"/>
      <c r="T61" s="10"/>
      <c r="U61" s="11"/>
      <c r="V61" s="11" t="str">
        <f>IF(U61="","",VLOOKUP(U61,LISTAS!$F$5:$G$204,2,0))</f>
        <v/>
      </c>
      <c r="W61" s="11" t="str">
        <f>IF(U61="","",VLOOKUP(U61,LISTAS!$F$5:$I$204,4,0))</f>
        <v/>
      </c>
      <c r="X61" s="11" t="str">
        <f t="shared" si="0"/>
        <v/>
      </c>
      <c r="Y61" s="11" t="str">
        <f t="shared" si="2"/>
        <v/>
      </c>
    </row>
    <row r="62" spans="2:25" ht="18" customHeight="1" x14ac:dyDescent="0.25">
      <c r="B62" s="57"/>
      <c r="C62" s="8"/>
      <c r="D62" s="8"/>
      <c r="E62" s="42"/>
      <c r="F62" s="82"/>
      <c r="G62" s="88" t="str">
        <f>IF(D64&lt;&gt;"",IF(D66&lt;&gt;"",IF(D64=D66,"",IF(D64&gt;D66,C64,C66)),""),"")</f>
        <v>GIOVANA/MANUELA/JULIA/MARTINA/NICOLE</v>
      </c>
      <c r="H62" s="119">
        <v>1</v>
      </c>
      <c r="I62" s="45">
        <f>IF(H62&lt;&gt;"",H62,"")</f>
        <v>1</v>
      </c>
      <c r="J62" s="39" t="str">
        <f>IF(H62&lt;&gt;"",IF(G62="","",G62),"")</f>
        <v>GIOVANA/MANUELA/JULIA/MARTINA/NICOLE</v>
      </c>
      <c r="K62" s="39" t="str">
        <f>VLOOKUP(K60,I60:J62,2,0)</f>
        <v>CLARA/GIOVANA/BEATRIZ/RAFAEFLA</v>
      </c>
      <c r="L62" s="39"/>
      <c r="M62" s="39"/>
      <c r="N62" s="39"/>
      <c r="O62" s="39"/>
      <c r="P62" s="12"/>
      <c r="S62" s="9"/>
      <c r="T62" s="10"/>
      <c r="U62" s="11"/>
      <c r="V62" s="11" t="str">
        <f>IF(U62="","",VLOOKUP(U62,LISTAS!$F$5:$G$204,2,0))</f>
        <v/>
      </c>
      <c r="W62" s="11" t="str">
        <f>IF(U62="","",VLOOKUP(U62,LISTAS!$F$5:$I$204,4,0))</f>
        <v/>
      </c>
      <c r="X62" s="11" t="str">
        <f t="shared" si="0"/>
        <v/>
      </c>
      <c r="Y62" s="11" t="str">
        <f t="shared" si="2"/>
        <v/>
      </c>
    </row>
    <row r="63" spans="2:25" ht="18" customHeight="1" thickBot="1" x14ac:dyDescent="0.3">
      <c r="B63" s="57"/>
      <c r="C63" s="8"/>
      <c r="D63" s="8"/>
      <c r="E63" s="42"/>
      <c r="F63" s="8"/>
      <c r="G63" s="89" t="str">
        <f>IF(G62="","",VLOOKUP(G62,LISTAS!$F$5:$H$204,2,0))</f>
        <v>VILLARE - SCS</v>
      </c>
      <c r="H63" s="120"/>
      <c r="I63" s="39"/>
      <c r="J63" s="39"/>
      <c r="K63" s="39"/>
      <c r="L63" s="39"/>
      <c r="M63" s="39"/>
      <c r="N63" s="39"/>
      <c r="O63" s="39"/>
      <c r="P63" s="12"/>
      <c r="S63" s="9"/>
      <c r="T63" s="10"/>
      <c r="U63" s="11"/>
      <c r="V63" s="11" t="str">
        <f>IF(U63="","",VLOOKUP(U63,LISTAS!$F$5:$G$204,2,0))</f>
        <v/>
      </c>
      <c r="W63" s="11" t="str">
        <f>IF(U63="","",VLOOKUP(U63,LISTAS!$F$5:$I$204,4,0))</f>
        <v/>
      </c>
      <c r="X63" s="11" t="str">
        <f t="shared" si="0"/>
        <v/>
      </c>
      <c r="Y63" s="11" t="str">
        <f t="shared" si="2"/>
        <v/>
      </c>
    </row>
    <row r="64" spans="2:25" ht="18" customHeight="1" x14ac:dyDescent="0.25">
      <c r="B64" s="121">
        <v>2</v>
      </c>
      <c r="C64" s="88"/>
      <c r="D64" s="119">
        <v>0</v>
      </c>
      <c r="E64" s="87">
        <f>IF(D64&lt;&gt;"",D64,"")</f>
        <v>0</v>
      </c>
      <c r="F64" s="39" t="str">
        <f>IF(D64&lt;&gt;"",IF(C64="","",C64),"")</f>
        <v/>
      </c>
      <c r="G64" s="39">
        <f>IF(E64&lt;&gt;"",IF(E66&lt;&gt;"",SMALL(E64:F66,1),""),"")</f>
        <v>0</v>
      </c>
      <c r="H64" s="39"/>
      <c r="I64" s="39"/>
      <c r="J64" s="39"/>
      <c r="K64" s="39"/>
      <c r="L64" s="39"/>
      <c r="M64" s="39"/>
      <c r="N64" s="39"/>
      <c r="O64" s="39"/>
      <c r="P64" s="53"/>
      <c r="S64" s="9"/>
      <c r="T64" s="10"/>
      <c r="U64" s="11"/>
      <c r="V64" s="11" t="str">
        <f>IF(U64="","",VLOOKUP(U64,LISTAS!$F$5:$G$204,2,0))</f>
        <v/>
      </c>
      <c r="W64" s="11" t="str">
        <f>IF(U64="","",VLOOKUP(U64,LISTAS!$F$5:$I$204,4,0))</f>
        <v/>
      </c>
      <c r="X64" s="11" t="str">
        <f t="shared" si="0"/>
        <v/>
      </c>
      <c r="Y64" s="11" t="str">
        <f t="shared" si="2"/>
        <v/>
      </c>
    </row>
    <row r="65" spans="2:25" ht="18" customHeight="1" thickBot="1" x14ac:dyDescent="0.3">
      <c r="B65" s="121"/>
      <c r="C65" s="89" t="str">
        <f>IF(C64="","",VLOOKUP(C64,LISTAS!$F$5:$H$204,2,0))</f>
        <v/>
      </c>
      <c r="D65" s="120"/>
      <c r="E65" s="44" t="str">
        <f>IF(D65&lt;&gt;"",D65,"")</f>
        <v/>
      </c>
      <c r="F65" s="39"/>
      <c r="G65" s="39"/>
      <c r="H65" s="39"/>
      <c r="I65" s="39"/>
      <c r="J65" s="39"/>
      <c r="K65" s="39"/>
      <c r="L65" s="39"/>
      <c r="M65" s="39"/>
      <c r="N65" s="39"/>
      <c r="O65" s="39"/>
      <c r="P65" s="53"/>
      <c r="S65" s="9"/>
      <c r="T65" s="10"/>
      <c r="U65" s="11"/>
      <c r="V65" s="11" t="str">
        <f>IF(U65="","",VLOOKUP(U65,LISTAS!$F$5:$G$204,2,0))</f>
        <v/>
      </c>
      <c r="W65" s="11" t="str">
        <f>IF(U65="","",VLOOKUP(U65,LISTAS!$F$5:$I$204,4,0))</f>
        <v/>
      </c>
      <c r="X65" s="11" t="str">
        <f t="shared" si="0"/>
        <v/>
      </c>
      <c r="Y65" s="11" t="str">
        <f t="shared" si="2"/>
        <v/>
      </c>
    </row>
    <row r="66" spans="2:25" ht="18" customHeight="1" x14ac:dyDescent="0.25">
      <c r="B66" s="118">
        <v>15</v>
      </c>
      <c r="C66" s="88" t="s">
        <v>112</v>
      </c>
      <c r="D66" s="119">
        <v>1</v>
      </c>
      <c r="E66" s="45">
        <f>IF(D66&lt;&gt;"",D66,"")</f>
        <v>1</v>
      </c>
      <c r="F66" s="39" t="str">
        <f>IF(D66&lt;&gt;"",IF(C66="","",C66),"")</f>
        <v>GIOVANA/MANUELA/JULIA/MARTINA/NICOLE</v>
      </c>
      <c r="G66" s="39" t="str">
        <f>VLOOKUP(G64,E64:F66,2,0)</f>
        <v/>
      </c>
      <c r="H66" s="39"/>
      <c r="I66" s="39"/>
      <c r="J66" s="39"/>
      <c r="K66" s="39"/>
      <c r="L66" s="39"/>
      <c r="M66" s="39"/>
      <c r="N66" s="39"/>
      <c r="O66" s="39"/>
      <c r="P66" s="53"/>
      <c r="S66" s="9"/>
      <c r="T66" s="10"/>
      <c r="U66" s="11"/>
      <c r="V66" s="11" t="str">
        <f>IF(U66="","",VLOOKUP(U66,LISTAS!$F$5:$G$204,2,0))</f>
        <v/>
      </c>
      <c r="W66" s="11" t="str">
        <f>IF(U66="","",VLOOKUP(U66,LISTAS!$F$5:$I$204,4,0))</f>
        <v/>
      </c>
      <c r="X66" s="11" t="str">
        <f t="shared" si="0"/>
        <v/>
      </c>
      <c r="Y66" s="11" t="str">
        <f t="shared" si="2"/>
        <v/>
      </c>
    </row>
    <row r="67" spans="2:25" ht="18" customHeight="1" thickBot="1" x14ac:dyDescent="0.3">
      <c r="B67" s="118"/>
      <c r="C67" s="89" t="str">
        <f>IF(C66="","",VLOOKUP(C66,LISTAS!$F$5:$H$204,2,0))</f>
        <v>VILLARE - SCS</v>
      </c>
      <c r="D67" s="120"/>
      <c r="E67" s="39"/>
      <c r="F67" s="39"/>
      <c r="G67" s="39"/>
      <c r="H67" s="39"/>
      <c r="I67" s="39"/>
      <c r="J67" s="39"/>
      <c r="K67" s="39"/>
      <c r="L67" s="39"/>
      <c r="M67" s="39"/>
      <c r="N67" s="39"/>
      <c r="O67" s="39"/>
      <c r="P67" s="53"/>
      <c r="S67" s="9"/>
      <c r="T67" s="10"/>
      <c r="U67" s="11"/>
      <c r="V67" s="11" t="str">
        <f>IF(U67="","",VLOOKUP(U67,LISTAS!$F$5:$G$204,2,0))</f>
        <v/>
      </c>
      <c r="W67" s="11" t="str">
        <f>IF(U67="","",VLOOKUP(U67,LISTAS!$F$5:$I$204,4,0))</f>
        <v/>
      </c>
      <c r="X67" s="11" t="str">
        <f t="shared" si="0"/>
        <v/>
      </c>
      <c r="Y67" s="11" t="str">
        <f t="shared" si="2"/>
        <v/>
      </c>
    </row>
    <row r="68" spans="2:25" ht="18" customHeight="1" x14ac:dyDescent="0.25">
      <c r="B68" s="58"/>
      <c r="C68" s="15"/>
      <c r="D68" s="15"/>
      <c r="E68" s="52"/>
      <c r="F68" s="52"/>
      <c r="G68" s="52"/>
      <c r="H68" s="52"/>
      <c r="I68" s="52"/>
      <c r="J68" s="52"/>
      <c r="K68" s="52"/>
      <c r="L68" s="52"/>
      <c r="M68" s="52"/>
      <c r="N68" s="52"/>
      <c r="O68" s="52"/>
      <c r="P68" s="54"/>
      <c r="S68" s="9"/>
      <c r="T68" s="10"/>
      <c r="U68" s="11"/>
      <c r="V68" s="11" t="str">
        <f>IF(U68="","",VLOOKUP(U68,LISTAS!$F$5:$G$204,2,0))</f>
        <v/>
      </c>
      <c r="W68" s="11" t="str">
        <f>IF(U68="","",VLOOKUP(U68,LISTAS!$F$5:$I$204,4,0))</f>
        <v/>
      </c>
      <c r="X68" s="11" t="str">
        <f t="shared" si="0"/>
        <v/>
      </c>
      <c r="Y68" s="11" t="str">
        <f t="shared" si="2"/>
        <v/>
      </c>
    </row>
    <row r="69" spans="2:25" ht="18" customHeight="1" x14ac:dyDescent="0.25">
      <c r="B69" s="59"/>
      <c r="C69" s="16"/>
      <c r="D69" s="16"/>
      <c r="E69" s="16"/>
      <c r="F69" s="16"/>
      <c r="G69" s="16"/>
      <c r="H69" s="16"/>
      <c r="I69" s="16"/>
      <c r="J69" s="16"/>
      <c r="K69" s="16"/>
      <c r="L69" s="16"/>
      <c r="M69" s="16"/>
      <c r="N69" s="16"/>
      <c r="O69" s="16"/>
      <c r="P69" s="16"/>
    </row>
    <row r="70" spans="2:25" ht="18" customHeight="1" x14ac:dyDescent="0.25">
      <c r="B70" s="59"/>
      <c r="C70" s="16"/>
      <c r="D70" s="16"/>
      <c r="E70" s="16"/>
      <c r="F70" s="16"/>
      <c r="G70" s="16"/>
      <c r="H70" s="16"/>
      <c r="I70" s="16"/>
      <c r="J70" s="16"/>
      <c r="K70" s="16"/>
      <c r="L70" s="16"/>
      <c r="M70" s="16"/>
      <c r="N70" s="16"/>
      <c r="O70" s="16"/>
      <c r="P70" s="16"/>
    </row>
    <row r="71" spans="2:25" ht="30" customHeight="1" x14ac:dyDescent="0.25">
      <c r="B71" s="128" t="s">
        <v>22</v>
      </c>
      <c r="C71" s="128"/>
      <c r="D71" s="128"/>
      <c r="E71" s="128"/>
      <c r="F71" s="128"/>
      <c r="G71" s="128"/>
      <c r="H71" s="128"/>
      <c r="I71" s="128"/>
      <c r="J71" s="128"/>
      <c r="K71" s="128"/>
      <c r="L71" s="128"/>
      <c r="M71" s="128"/>
      <c r="N71" s="128"/>
      <c r="O71" s="128"/>
      <c r="P71" s="128"/>
      <c r="S71" s="128" t="s">
        <v>4</v>
      </c>
      <c r="T71" s="128"/>
      <c r="U71" s="128"/>
      <c r="V71" s="128"/>
      <c r="W71" s="128"/>
      <c r="X71" s="128"/>
      <c r="Y71" s="128"/>
    </row>
    <row r="72" spans="2:25" ht="28.5" customHeight="1" thickBot="1" x14ac:dyDescent="0.3">
      <c r="B72" s="56"/>
      <c r="C72" s="75"/>
      <c r="D72" s="76"/>
      <c r="E72" s="51"/>
      <c r="F72" s="51"/>
      <c r="G72" s="39"/>
      <c r="H72" s="51"/>
      <c r="I72" s="51"/>
      <c r="J72" s="51"/>
      <c r="K72" s="76"/>
      <c r="L72" s="76"/>
      <c r="M72" s="76"/>
      <c r="N72" s="76"/>
      <c r="O72" s="76"/>
      <c r="P72" s="77"/>
      <c r="S72" s="122" t="s">
        <v>3</v>
      </c>
      <c r="T72" s="123"/>
      <c r="U72" s="38" t="s">
        <v>14</v>
      </c>
      <c r="V72" s="38" t="s">
        <v>0</v>
      </c>
      <c r="W72" s="38" t="s">
        <v>15</v>
      </c>
      <c r="X72" s="38" t="s">
        <v>16</v>
      </c>
      <c r="Y72" s="38" t="s">
        <v>17</v>
      </c>
    </row>
    <row r="73" spans="2:25" ht="18" customHeight="1" x14ac:dyDescent="0.25">
      <c r="B73" s="121">
        <v>1</v>
      </c>
      <c r="C73" s="90" t="s">
        <v>120</v>
      </c>
      <c r="D73" s="119">
        <v>1</v>
      </c>
      <c r="E73" s="39">
        <f>IF(D73&lt;&gt;"",D73,"")</f>
        <v>1</v>
      </c>
      <c r="F73" s="39" t="str">
        <f>IF(D73&lt;&gt;"",IF(C73="","",C73),"")</f>
        <v>AMANDA/LUIZA/MICHAELA/YASMIN</v>
      </c>
      <c r="G73" s="39">
        <f>IF(E73&lt;&gt;"",IF(E75&lt;&gt;"",SMALL(E73:F75,1),""),"")</f>
        <v>0</v>
      </c>
      <c r="H73" s="39"/>
      <c r="I73" s="39"/>
      <c r="J73" s="39"/>
      <c r="K73" s="8"/>
      <c r="L73" s="8"/>
      <c r="M73" s="78"/>
      <c r="N73" s="78"/>
      <c r="O73" s="78"/>
      <c r="P73" s="79"/>
      <c r="S73" s="9">
        <f>IF(U73&lt;&gt;"",1,"")</f>
        <v>1</v>
      </c>
      <c r="T73" s="10" t="str">
        <f>IF(S73&lt;&gt;"","LUGAR","")</f>
        <v>LUGAR</v>
      </c>
      <c r="U73" s="11" t="str">
        <f>IF(P101&lt;&gt;"",IF(P103&lt;&gt;"",IF(P101=P103,"",IF(P101&gt;P103,O101,O103)),""),"")</f>
        <v>AMANDA/LUIZA/MICHAELA/YASMIN</v>
      </c>
      <c r="V73" s="11" t="str">
        <f>IF(U73="","",VLOOKUP(U73,LISTAS!$F$5:$G$204,2,0))</f>
        <v>IEBURIX SBC</v>
      </c>
      <c r="W73" s="11" t="str">
        <f>IF(U73="","",VLOOKUP(U73,LISTAS!$F$5:$I$204,4,0))</f>
        <v>SUB 14 FEMININO</v>
      </c>
      <c r="X73" s="11">
        <f>IF(S73="","",IF(S73=1,180,IF(S73=2,170,IF(S73=3,150,IF(S73=4,140,IF(S73=5,135,IF(S73=6,130,IF(S73=7,120,IF(S73=8,110,IF(S73=9,105,IF(S73=10,105,IF(S73=11,105,IF(S73=12,105,IF(S73=13,105,IF(S73=14,105,IF(S73=15,105,IF(S73=16,105,IF(S73&gt;16,"",""))))))))))))))))))</f>
        <v>180</v>
      </c>
      <c r="Y73" s="11">
        <f>IF(S73="","",IF($V$5="NÃO","",IF(S73=1,180,IF(S73=2,170,IF(S73=3,150,IF(S73=4,140,IF(S73=5,135,IF(S73=6,130,IF(S73=7,120,IF(S73=8,110,IF(S73=9,105,IF(S73=10,105,IF(S73=11,105,IF(S73=12,105,IF(S73=13,105,IF(S73=14,105,IF(S73=15,105,IF(S73=16,105,IF(S73&gt;16,"","")))))))))))))))))))</f>
        <v>180</v>
      </c>
    </row>
    <row r="74" spans="2:25" ht="18" customHeight="1" thickBot="1" x14ac:dyDescent="0.3">
      <c r="B74" s="121"/>
      <c r="C74" s="91" t="str">
        <f>IF(C73="","",VLOOKUP(C73,LISTAS!$F$5:$H$204,2,0))</f>
        <v>IEBURIX SBC</v>
      </c>
      <c r="D74" s="120"/>
      <c r="E74" s="39"/>
      <c r="F74" s="39"/>
      <c r="G74" s="39"/>
      <c r="H74" s="39"/>
      <c r="I74" s="39"/>
      <c r="J74" s="39"/>
      <c r="K74" s="8"/>
      <c r="L74" s="8"/>
      <c r="M74" s="78"/>
      <c r="N74" s="78"/>
      <c r="O74" s="78"/>
      <c r="P74" s="79"/>
      <c r="S74" s="9">
        <f>IF(U74&lt;&gt;"",1+COUNTIF(S73,"1"),"")</f>
        <v>2</v>
      </c>
      <c r="T74" s="10" t="str">
        <f t="shared" ref="T74:T88" si="3">IF(S74&lt;&gt;"","LUGAR","")</f>
        <v>LUGAR</v>
      </c>
      <c r="U74" s="11" t="str">
        <f>IF(P101&lt;&gt;"",IF(P103&lt;&gt;"",IF(P101=P103,"",IF(P101&lt;P103,O101,O103)),""),"")</f>
        <v>MARIA/LUARA/SOPHIA/PAULA</v>
      </c>
      <c r="V74" s="11" t="str">
        <f>IF(U74="","",VLOOKUP(U74,LISTAS!$F$5:$G$204,2,0))</f>
        <v>IL SOLE - S.A</v>
      </c>
      <c r="W74" s="11" t="str">
        <f>IF(U74="","",VLOOKUP(U74,LISTAS!$F$5:$I$204,4,0))</f>
        <v/>
      </c>
      <c r="X74" s="11">
        <f t="shared" ref="X74:X88" si="4">IF(S74="","",IF(S74=1,180,IF(S74=2,170,IF(S74=3,150,IF(S74=4,140,IF(S74=5,135,IF(S74=6,130,IF(S74=7,120,IF(S74=8,110,IF(S74=9,105,IF(S74=10,105,IF(S74=11,105,IF(S74=12,105,IF(S74=13,105,IF(S74=14,105,IF(S74=15,105,IF(S74=16,105,IF(S74&gt;16,"",""))))))))))))))))))</f>
        <v>170</v>
      </c>
      <c r="Y74" s="11">
        <f t="shared" ref="Y74:Y88" si="5">IF(S74="","",IF($V$5="NÃO","",IF(S74=1,180,IF(S74=2,170,IF(S74=3,150,IF(S74=4,140,IF(S74=5,135,IF(S74=6,130,IF(S74=7,120,IF(S74=8,110,IF(S74=9,105,IF(S74=10,105,IF(S74=11,105,IF(S74=12,105,IF(S74=13,105,IF(S74=14,105,IF(S74=15,105,IF(S74=16,105,IF(S74&gt;16,"","")))))))))))))))))))</f>
        <v>170</v>
      </c>
    </row>
    <row r="75" spans="2:25" ht="18" customHeight="1" x14ac:dyDescent="0.25">
      <c r="B75" s="118">
        <v>16</v>
      </c>
      <c r="C75" s="90" t="s">
        <v>156</v>
      </c>
      <c r="D75" s="119">
        <v>0</v>
      </c>
      <c r="E75" s="40">
        <f>IF(D75&lt;&gt;"",D75,"")</f>
        <v>0</v>
      </c>
      <c r="F75" s="39" t="str">
        <f>IF(D75&lt;&gt;"",IF(C75="","",C75),"")</f>
        <v>THAIS/ISIS/MARIA/MARIA</v>
      </c>
      <c r="G75" s="39" t="str">
        <f>VLOOKUP(G73,E73:F75,2,0)</f>
        <v>THAIS/ISIS/MARIA/MARIA</v>
      </c>
      <c r="H75" s="39"/>
      <c r="I75" s="39"/>
      <c r="J75" s="39"/>
      <c r="K75" s="8"/>
      <c r="L75" s="8"/>
      <c r="M75" s="78"/>
      <c r="N75" s="78"/>
      <c r="O75" s="78"/>
      <c r="P75" s="79"/>
      <c r="S75" s="9">
        <f>IF(U75&lt;&gt;"",1+COUNTIF(S73:S74,"1")+COUNTIF(S73:S74,"2"),"")</f>
        <v>3</v>
      </c>
      <c r="T75" s="10" t="str">
        <f t="shared" si="3"/>
        <v>LUGAR</v>
      </c>
      <c r="U75" s="14" t="str">
        <f>IF(U73&lt;&gt;"",IF(K85=U73,K87,IF(K87=U73,K85,IF(K117=U73,K119,IF(K119=U73,K117)))),"")</f>
        <v>JULIA/MANUELLA/MARCELA/MARIA</v>
      </c>
      <c r="V75" s="11" t="str">
        <f>IF(U75="","",VLOOKUP(U75,LISTAS!$F$5:$G$204,2,0))</f>
        <v>VILLARE - SCS</v>
      </c>
      <c r="W75" s="11" t="str">
        <f>IF(U75="","",VLOOKUP(U75,LISTAS!$F$5:$I$204,4,0))</f>
        <v>SUB 14 FEMININO</v>
      </c>
      <c r="X75" s="11">
        <f t="shared" si="4"/>
        <v>150</v>
      </c>
      <c r="Y75" s="11">
        <f t="shared" si="5"/>
        <v>150</v>
      </c>
    </row>
    <row r="76" spans="2:25" ht="18" customHeight="1" thickBot="1" x14ac:dyDescent="0.3">
      <c r="B76" s="118"/>
      <c r="C76" s="91" t="str">
        <f>IF(C75="","",VLOOKUP(C75,LISTAS!$F$5:$H$204,2,0))</f>
        <v>CCDA - DIAD</v>
      </c>
      <c r="D76" s="120"/>
      <c r="E76" s="42"/>
      <c r="F76" s="39"/>
      <c r="G76" s="39"/>
      <c r="H76" s="39"/>
      <c r="I76" s="39"/>
      <c r="J76" s="39"/>
      <c r="K76" s="8"/>
      <c r="L76" s="8"/>
      <c r="M76" s="78"/>
      <c r="N76" s="78"/>
      <c r="O76" s="78"/>
      <c r="P76" s="79"/>
      <c r="S76" s="9">
        <f>IF(U76&lt;&gt;"",1+COUNTIF(S73:S75,"1")+COUNTIF(S73:S75,"2")+COUNTIF(S73:S75,"3"),"")</f>
        <v>4</v>
      </c>
      <c r="T76" s="10" t="str">
        <f t="shared" si="3"/>
        <v>LUGAR</v>
      </c>
      <c r="U76" s="14" t="str">
        <f>IF(U74&lt;&gt;"",IF(K85=U74,K87,IF(K87=U74,K85,IF(K117=U74,K119,IF(K119=U74,K117)))),"")</f>
        <v>VALENTINA/VALENTINA/ESTELA/ANA</v>
      </c>
      <c r="V76" s="11" t="str">
        <f>IF(U76="","",VLOOKUP(U76,LISTAS!$F$5:$G$204,2,0))</f>
        <v>PEN LIFE - SBC</v>
      </c>
      <c r="W76" s="11" t="str">
        <f>IF(U76="","",VLOOKUP(U76,LISTAS!$F$5:$I$204,4,0))</f>
        <v>SUB 14 FEMININO</v>
      </c>
      <c r="X76" s="11">
        <f t="shared" si="4"/>
        <v>140</v>
      </c>
      <c r="Y76" s="11">
        <f t="shared" si="5"/>
        <v>140</v>
      </c>
    </row>
    <row r="77" spans="2:25" ht="18" customHeight="1" x14ac:dyDescent="0.25">
      <c r="B77" s="57"/>
      <c r="C77" s="8"/>
      <c r="D77" s="8"/>
      <c r="E77" s="39"/>
      <c r="F77" s="41"/>
      <c r="G77" s="90" t="str">
        <f>IF(D73&lt;&gt;"",IF(D75&lt;&gt;"",IF(D73=D75,"",IF(D73&gt;D75,C73,C75)),""),"")</f>
        <v>AMANDA/LUIZA/MICHAELA/YASMIN</v>
      </c>
      <c r="H77" s="119">
        <v>1</v>
      </c>
      <c r="I77" s="39">
        <f>IF(H77&lt;&gt;"",H77,"")</f>
        <v>1</v>
      </c>
      <c r="J77" s="39" t="str">
        <f>IF(H77&lt;&gt;"",IF(G77="","",G77),"")</f>
        <v>AMANDA/LUIZA/MICHAELA/YASMIN</v>
      </c>
      <c r="K77" s="39">
        <f>IF(I77&lt;&gt;"",IF(I79&lt;&gt;"",SMALL(I77:J79,1),""),"")</f>
        <v>0</v>
      </c>
      <c r="L77" s="8"/>
      <c r="M77" s="8"/>
      <c r="N77" s="8"/>
      <c r="O77" s="8"/>
      <c r="P77" s="12"/>
      <c r="S77" s="9">
        <f>IF(U77&lt;&gt;"",1+COUNTIF(S73:S76,"1")+COUNTIF(S73:S76,"2")+COUNTIF(S73:S76,"3")+COUNTIF(S73:S76,"4"),"")</f>
        <v>5</v>
      </c>
      <c r="T77" s="10" t="str">
        <f t="shared" si="3"/>
        <v>LUGAR</v>
      </c>
      <c r="U77" s="14" t="str">
        <f>IF(U73&lt;&gt;"",IF(G77=U73,G79,IF(G79=U73,G77,IF(G93=U73,G95,IF(G95=U73,G93,IF(G109=U73,G111,IF(G111=U73,G109,IF(G125=U73,G127,IF(G127=U73,G125)))))))),"")</f>
        <v>LORENA/MARIA/LETICIA/LORENA</v>
      </c>
      <c r="V77" s="11" t="str">
        <f>IF(U77="","",VLOOKUP(U77,LISTAS!$F$5:$G$204,2,0))</f>
        <v>ARBOS - SBC</v>
      </c>
      <c r="W77" s="11" t="str">
        <f>IF(U77="","",VLOOKUP(U77,LISTAS!$F$5:$I$204,4,0))</f>
        <v>SUB 14 FEMININO</v>
      </c>
      <c r="X77" s="11">
        <f t="shared" si="4"/>
        <v>135</v>
      </c>
      <c r="Y77" s="11">
        <f t="shared" si="5"/>
        <v>135</v>
      </c>
    </row>
    <row r="78" spans="2:25" ht="18" customHeight="1" thickBot="1" x14ac:dyDescent="0.3">
      <c r="B78" s="57"/>
      <c r="C78" s="8"/>
      <c r="D78" s="8"/>
      <c r="E78" s="39"/>
      <c r="F78" s="41"/>
      <c r="G78" s="91" t="str">
        <f>IF(G77="","",VLOOKUP(G77,LISTAS!$F$5:$H$204,2,0))</f>
        <v>IEBURIX SBC</v>
      </c>
      <c r="H78" s="120"/>
      <c r="I78" s="39"/>
      <c r="J78" s="39"/>
      <c r="K78" s="39"/>
      <c r="L78" s="8"/>
      <c r="M78" s="8"/>
      <c r="N78" s="8"/>
      <c r="O78" s="8"/>
      <c r="P78" s="12"/>
      <c r="S78" s="9">
        <f>IF(U78&lt;&gt;"",1+COUNTIF(S73:S77,"1")+COUNTIF(S73:S77,"2")+COUNTIF(S73:S77,"3")+COUNTIF(S73:S77,"4")+COUNTIF(S73:S77,"5"),"")</f>
        <v>6</v>
      </c>
      <c r="T78" s="10" t="str">
        <f t="shared" si="3"/>
        <v>LUGAR</v>
      </c>
      <c r="U78" s="14" t="str">
        <f>IF(U74&lt;&gt;"",IF(G77=U74,G79,IF(G79=U74,G77,IF(G93=U74,G95,IF(G95=U74,G93,IF(G109=U74,G111,IF(G111=U74,G109,IF(G125=U74,G127,IF(G127=U74,G125)))))))),"")</f>
        <v>CAMILA/CATHARINA/ELLEN/MANUELA/REBECA</v>
      </c>
      <c r="V78" s="11" t="str">
        <f>IF(U78="","",VLOOKUP(U78,LISTAS!$F$5:$G$204,2,0))</f>
        <v>ARBOS - S.A</v>
      </c>
      <c r="W78" s="11" t="str">
        <f>IF(U78="","",VLOOKUP(U78,LISTAS!$F$5:$I$204,4,0))</f>
        <v>SUB 14 FEMININO</v>
      </c>
      <c r="X78" s="11">
        <f t="shared" si="4"/>
        <v>130</v>
      </c>
      <c r="Y78" s="11">
        <f t="shared" si="5"/>
        <v>130</v>
      </c>
    </row>
    <row r="79" spans="2:25" ht="18" customHeight="1" x14ac:dyDescent="0.25">
      <c r="B79" s="57"/>
      <c r="C79" s="8"/>
      <c r="D79" s="8"/>
      <c r="E79" s="42"/>
      <c r="F79" s="43"/>
      <c r="G79" s="90" t="str">
        <f>IF(D81&lt;&gt;"",IF(D83&lt;&gt;"",IF(D81=D83,"",IF(D81&gt;D83,C81,C83)),""),"")</f>
        <v>LORENA/MARIA/LETICIA/LORENA</v>
      </c>
      <c r="H79" s="119">
        <v>0</v>
      </c>
      <c r="I79" s="40">
        <f>IF(H79&lt;&gt;"",H79,"")</f>
        <v>0</v>
      </c>
      <c r="J79" s="39" t="str">
        <f>IF(H79&lt;&gt;"",IF(G79="","",G79),"")</f>
        <v>LORENA/MARIA/LETICIA/LORENA</v>
      </c>
      <c r="K79" s="39" t="str">
        <f>VLOOKUP(K77,I77:J79,2,0)</f>
        <v>LORENA/MARIA/LETICIA/LORENA</v>
      </c>
      <c r="L79" s="8"/>
      <c r="M79" s="8"/>
      <c r="N79" s="8"/>
      <c r="O79" s="8"/>
      <c r="P79" s="12"/>
      <c r="S79" s="9">
        <f>IF(U79&lt;&gt;"",1+COUNTIF(S73:S78,"1")+COUNTIF(S73:S78,"2")+COUNTIF(S73:S78,"3")+COUNTIF(S73:S78,"4")+COUNTIF(S73:S78,"5")+COUNTIF(S73:S78,"6"),"")</f>
        <v>7</v>
      </c>
      <c r="T79" s="10" t="str">
        <f t="shared" si="3"/>
        <v>LUGAR</v>
      </c>
      <c r="U79" s="14" t="str">
        <f>IF(U75&lt;&gt;"",IF(G77=U75,G79,IF(G79=U75,G77,IF(G93=U75,G95,IF(G95=U75,G93,IF(G109=U75,G111,IF(G111=U75,G109,IF(G125=U75,G127,IF(G127=U75,G125)))))))),"")</f>
        <v>MANUELA/CLARA/MARCELA/MARINA</v>
      </c>
      <c r="V79" s="11" t="str">
        <f>IF(U79="","",VLOOKUP(U79,LISTAS!$F$5:$G$204,2,0))</f>
        <v>CCDA - DIAD</v>
      </c>
      <c r="W79" s="11" t="str">
        <f>IF(U79="","",VLOOKUP(U79,LISTAS!$F$5:$I$204,4,0))</f>
        <v>SUB 14 FEMININO</v>
      </c>
      <c r="X79" s="11">
        <f t="shared" si="4"/>
        <v>120</v>
      </c>
      <c r="Y79" s="11">
        <f t="shared" si="5"/>
        <v>120</v>
      </c>
    </row>
    <row r="80" spans="2:25" ht="18" customHeight="1" thickBot="1" x14ac:dyDescent="0.3">
      <c r="B80" s="57"/>
      <c r="C80" s="8"/>
      <c r="D80" s="8"/>
      <c r="E80" s="42"/>
      <c r="F80" s="39"/>
      <c r="G80" s="91" t="str">
        <f>IF(G79="","",VLOOKUP(G79,LISTAS!$F$5:$H$204,2,0))</f>
        <v>ARBOS - SBC</v>
      </c>
      <c r="H80" s="120"/>
      <c r="I80" s="42"/>
      <c r="J80" s="39"/>
      <c r="K80" s="39"/>
      <c r="L80" s="8"/>
      <c r="M80" s="8"/>
      <c r="N80" s="8"/>
      <c r="O80" s="8"/>
      <c r="P80" s="12"/>
      <c r="S80" s="9">
        <f>IF(U80&lt;&gt;"",1+COUNTIF(S73:S79,"1")+COUNTIF(S73:S79,"2")+COUNTIF(S73:S79,"3")+COUNTIF(S73:S79,"4")+COUNTIF(S73:S79,"5")+COUNTIF(S73:S79,"6")+COUNTIF(S73:S79,"7"),"")</f>
        <v>8</v>
      </c>
      <c r="T80" s="10" t="str">
        <f t="shared" si="3"/>
        <v>LUGAR</v>
      </c>
      <c r="U80" s="14" t="str">
        <f>IF(U76&lt;&gt;"",IF(G77=U76,G79,IF(G79=U76,G77,IF(G93=U76,G95,IF(G95=U76,G93,IF(G109=U76,G111,IF(G111=U76,G109,IF(G125=U76,G127,IF(G127=U76,G125)))))))),"")</f>
        <v>HELENA/MARIA/LAIS/LETICIA</v>
      </c>
      <c r="V80" s="11" t="str">
        <f>IF(U80="","",VLOOKUP(U80,LISTAS!$F$5:$G$204,2,0))</f>
        <v>ARBOS - SCS</v>
      </c>
      <c r="W80" s="11" t="str">
        <f>IF(U80="","",VLOOKUP(U80,LISTAS!$F$5:$I$204,4,0))</f>
        <v>SUB 14 FEMININO</v>
      </c>
      <c r="X80" s="11">
        <f t="shared" si="4"/>
        <v>110</v>
      </c>
      <c r="Y80" s="11">
        <f t="shared" si="5"/>
        <v>110</v>
      </c>
    </row>
    <row r="81" spans="2:25" ht="18" customHeight="1" x14ac:dyDescent="0.25">
      <c r="B81" s="121">
        <v>7</v>
      </c>
      <c r="C81" s="90" t="s">
        <v>189</v>
      </c>
      <c r="D81" s="119">
        <v>0</v>
      </c>
      <c r="E81" s="87">
        <f>IF(D81&lt;&gt;"",D81,"")</f>
        <v>0</v>
      </c>
      <c r="F81" s="39" t="str">
        <f>IF(D81&lt;&gt;"",IF(C81="","",C81),"")</f>
        <v>ISABELA/MIRELA/EDUARDA</v>
      </c>
      <c r="G81" s="39">
        <f>IF(E81&lt;&gt;"",IF(E83&lt;&gt;"",SMALL(E81:F83,1),""),"")</f>
        <v>0</v>
      </c>
      <c r="H81" s="39"/>
      <c r="I81" s="42"/>
      <c r="J81" s="39"/>
      <c r="K81" s="39"/>
      <c r="L81" s="8"/>
      <c r="M81" s="8"/>
      <c r="N81" s="8"/>
      <c r="O81" s="8"/>
      <c r="P81" s="12"/>
      <c r="S81" s="9">
        <f>IF(U81&lt;&gt;"",1+COUNTIF(S73:S80,"1")+COUNTIF(S73:S80,"2")+COUNTIF(S73:S80,"3")+COUNTIF(S73:S80,"4")+COUNTIF(S73:S80,"5")+COUNTIF(S73:S80,"6")+COUNTIF(S73:S80,"7")+COUNTIF(S73:S80,"8"),"")</f>
        <v>9</v>
      </c>
      <c r="T81" s="10" t="str">
        <f t="shared" si="3"/>
        <v>LUGAR</v>
      </c>
      <c r="U81" s="14" t="str">
        <f>IF(U73&lt;&gt;"",IF(C73=U73,G75,IF(C75=U73,G75,IF(C81=U73,G83,IF(C83=U73,G83,IF(C89=U73,G91,IF(C91=U73,G91,IF(C97=U73,G99,IF(C99=U73,G99,IF(C105=U73,G107,IF(C107=U73,G107,IF(C113=U73,G115,IF(C115=U73,G115,IF(C121=U73,G123,IF(C123=U73,G123,IF(C129=U73,G131,IF(C131=U73,G131)))))))))))))))),"")</f>
        <v>THAIS/ISIS/MARIA/MARIA</v>
      </c>
      <c r="V81" s="11" t="str">
        <f>IF(U81="","",VLOOKUP(U81,LISTAS!$F$5:$G$204,2,0))</f>
        <v>CCDA - DIAD</v>
      </c>
      <c r="W81" s="11" t="str">
        <f>IF(U81="","",VLOOKUP(U81,LISTAS!$F$5:$I$204,4,0))</f>
        <v>SUB 14 FEMININO</v>
      </c>
      <c r="X81" s="11">
        <f t="shared" si="4"/>
        <v>105</v>
      </c>
      <c r="Y81" s="11">
        <f t="shared" si="5"/>
        <v>105</v>
      </c>
    </row>
    <row r="82" spans="2:25" ht="18" customHeight="1" thickBot="1" x14ac:dyDescent="0.3">
      <c r="B82" s="121"/>
      <c r="C82" s="91" t="str">
        <f>IF(C81="","",VLOOKUP(C81,LISTAS!$F$5:$H$204,2,0))</f>
        <v>PEN LIFE - SBC</v>
      </c>
      <c r="D82" s="120"/>
      <c r="E82" s="44" t="str">
        <f>IF(D82&lt;&gt;"",D82,"")</f>
        <v/>
      </c>
      <c r="F82" s="39"/>
      <c r="G82" s="39"/>
      <c r="H82" s="39"/>
      <c r="I82" s="42"/>
      <c r="J82" s="39"/>
      <c r="K82" s="39"/>
      <c r="L82" s="8"/>
      <c r="M82" s="8"/>
      <c r="N82" s="8"/>
      <c r="O82" s="8"/>
      <c r="P82" s="12"/>
      <c r="S82" s="9">
        <f>IF(U82&lt;&gt;"",1+COUNTIF(S73:S81,"1")+COUNTIF(S73:S81,"2")+COUNTIF(S73:S81,"3")+COUNTIF(S73:S81,"4")+COUNTIF(S73:S81,"5")+COUNTIF(S73:S81,"6")+COUNTIF(S73:S81,"7")+COUNTIF(S73:S81,"8")+COUNTIF(S73:S81,"9"),"")</f>
        <v>10</v>
      </c>
      <c r="T82" s="10" t="str">
        <f t="shared" si="3"/>
        <v>LUGAR</v>
      </c>
      <c r="U82" s="14" t="str">
        <f>IF(U74&lt;&gt;"",IF(C73=U74,G75,IF(C75=U74,G75,IF(C81=U74,G83,IF(C83=U74,G83,IF(C89=U74,G91,IF(C91=U74,G91,IF(C97=U74,G99,IF(C99=U74,G99,IF(C105=U74,G107,IF(C107=U74,G107,IF(C113=U74,G115,IF(C115=U74,G115,IF(C121=U74,G123,IF(C123=U74,G123,IF(C129=U74,G131,IF(C131=U74,G131)))))))))))))))),"")</f>
        <v>LUIZA/LETICIA/ISABELA/JULIA/REBECA</v>
      </c>
      <c r="V82" s="11" t="str">
        <f>IF(U82="","",VLOOKUP(U82,LISTAS!$F$5:$G$204,2,0))</f>
        <v>ARBOS - SBC</v>
      </c>
      <c r="W82" s="11" t="str">
        <f>IF(U82="","",VLOOKUP(U82,LISTAS!$F$5:$I$204,4,0))</f>
        <v>SUB 14 FEMININO</v>
      </c>
      <c r="X82" s="11">
        <f t="shared" si="4"/>
        <v>105</v>
      </c>
      <c r="Y82" s="11">
        <f t="shared" si="5"/>
        <v>105</v>
      </c>
    </row>
    <row r="83" spans="2:25" ht="18" customHeight="1" x14ac:dyDescent="0.25">
      <c r="B83" s="118">
        <v>9</v>
      </c>
      <c r="C83" s="90" t="s">
        <v>125</v>
      </c>
      <c r="D83" s="119">
        <v>1</v>
      </c>
      <c r="E83" s="45">
        <f>IF(D83&lt;&gt;"",D83,"")</f>
        <v>1</v>
      </c>
      <c r="F83" s="39" t="str">
        <f>IF(D83&lt;&gt;"",IF(C83="","",C83),"")</f>
        <v>LORENA/MARIA/LETICIA/LORENA</v>
      </c>
      <c r="G83" s="39" t="str">
        <f>VLOOKUP(G81,E81:F83,2,0)</f>
        <v>ISABELA/MIRELA/EDUARDA</v>
      </c>
      <c r="H83" s="39"/>
      <c r="I83" s="42"/>
      <c r="J83" s="39"/>
      <c r="K83" s="8"/>
      <c r="L83" s="8"/>
      <c r="M83" s="39"/>
      <c r="N83" s="39"/>
      <c r="O83" s="39"/>
      <c r="P83" s="12"/>
      <c r="S83" s="9">
        <f>IF(U83&lt;&gt;"",1+COUNTIF(S73:S82,"1")+COUNTIF(S73:S82,"2")+COUNTIF(S73:S82,"3")+COUNTIF(S73:S82,"4")+COUNTIF(S73:S82,"5")+COUNTIF(S73:S82,"6")+COUNTIF(S73:S82,"7")+COUNTIF(S73:S82,"8")+COUNTIF(S73:S82,"9")+COUNTIF(S73:S82,"10"),"")</f>
        <v>11</v>
      </c>
      <c r="T83" s="10" t="str">
        <f t="shared" si="3"/>
        <v>LUGAR</v>
      </c>
      <c r="U83" s="14" t="str">
        <f>IF(U75&lt;&gt;"",IF(C73=U75,G75,IF(C75=U75,G75,IF(C81=U75,G83,IF(C83=U75,G83,IF(C89=U75,G91,IF(C91=U75,G91,IF(C97=U75,G99,IF(C99=U75,G99,IF(C105=U75,G107,IF(C107=U75,G107,IF(C113=U75,G115,IF(C115=U75,G115,IF(C121=U75,G123,IF(C123=U75,G123,IF(C129=U75,G131,IF(C131=U75,G131)))))))))))))))),"")</f>
        <v>BIANCA/MARIANA/ELOISA</v>
      </c>
      <c r="V83" s="11" t="str">
        <f>IF(U83="","",VLOOKUP(U83,LISTAS!$F$5:$G$204,2,0))</f>
        <v>CCDA - DIAD</v>
      </c>
      <c r="W83" s="11" t="str">
        <f>IF(U83="","",VLOOKUP(U83,LISTAS!$F$5:$I$204,4,0))</f>
        <v/>
      </c>
      <c r="X83" s="11">
        <f t="shared" si="4"/>
        <v>105</v>
      </c>
      <c r="Y83" s="11"/>
    </row>
    <row r="84" spans="2:25" ht="18" customHeight="1" thickBot="1" x14ac:dyDescent="0.3">
      <c r="B84" s="118"/>
      <c r="C84" s="91" t="str">
        <f>IF(C83="","",VLOOKUP(C83,LISTAS!$F$5:$H$204,2,0))</f>
        <v>ARBOS - SBC</v>
      </c>
      <c r="D84" s="120"/>
      <c r="E84" s="39"/>
      <c r="F84" s="39"/>
      <c r="G84" s="39"/>
      <c r="H84" s="39"/>
      <c r="I84" s="42"/>
      <c r="J84" s="39"/>
      <c r="K84" s="8"/>
      <c r="L84" s="8"/>
      <c r="M84" s="39"/>
      <c r="N84" s="39"/>
      <c r="O84" s="39"/>
      <c r="P84" s="12"/>
      <c r="S84" s="9">
        <f>IF(U84&lt;&gt;"",1+COUNTIF(S73:S83,"1")+COUNTIF(S73:S83,"2")+COUNTIF(S73:S83,"3")+COUNTIF(S73:S83,"4")+COUNTIF(S73:S83,"5")+COUNTIF(S73:S83,"6")+COUNTIF(S73:S83,"7")+COUNTIF(S73:S83,"8")+COUNTIF(S73:S83,"9")+COUNTIF(S73:S83,"10")+COUNTIF(S73:S83,"11"),"")</f>
        <v>12</v>
      </c>
      <c r="T84" s="10" t="str">
        <f t="shared" si="3"/>
        <v>LUGAR</v>
      </c>
      <c r="U84" s="14" t="str">
        <f>IF(U76&lt;&gt;"",IF(C73=U76,G75,IF(C75=U76,G75,IF(C81=U76,G83,IF(C83=U76,G83,IF(C89=U76,G91,IF(C91=U76,G91,IF(C97=U76,G99,IF(C99=U76,G99,IF(C105=U76,G107,IF(C107=U76,G107,IF(C113=U76,G115,IF(C115=U76,G115,IF(C121=U76,G123,IF(C123=U76,G123,IF(C129=U76,G131,IF(C131=U76,G131)))))))))))))))),"")</f>
        <v>NATALIA/ISABELLE/MANUELA/GABRIELA</v>
      </c>
      <c r="V84" s="11" t="str">
        <f>IF(U84="","",VLOOKUP(U84,LISTAS!$F$5:$G$204,2,0))</f>
        <v>LICEU JARDIM</v>
      </c>
      <c r="W84" s="11" t="str">
        <f>IF(U84="","",VLOOKUP(U84,LISTAS!$F$5:$I$204,4,0))</f>
        <v>SUB 14 FEMININO</v>
      </c>
      <c r="X84" s="11">
        <f t="shared" si="4"/>
        <v>105</v>
      </c>
      <c r="Y84" s="11">
        <f t="shared" si="5"/>
        <v>105</v>
      </c>
    </row>
    <row r="85" spans="2:25" ht="18" customHeight="1" x14ac:dyDescent="0.25">
      <c r="B85" s="57"/>
      <c r="C85" s="8"/>
      <c r="D85" s="8"/>
      <c r="E85" s="39"/>
      <c r="F85" s="39"/>
      <c r="G85" s="39"/>
      <c r="H85" s="39"/>
      <c r="I85" s="42"/>
      <c r="J85" s="39"/>
      <c r="K85" s="90" t="str">
        <f>IF(H77&lt;&gt;"",IF(H79&lt;&gt;"",IF(H77=H79,"",IF(H77&gt;H79,G77,G79)),""),"")</f>
        <v>AMANDA/LUIZA/MICHAELA/YASMIN</v>
      </c>
      <c r="L85" s="119">
        <v>1</v>
      </c>
      <c r="M85" s="39">
        <f>IF(L85&lt;&gt;"",L85,"")</f>
        <v>1</v>
      </c>
      <c r="N85" s="39" t="str">
        <f>IF(L85&lt;&gt;"",IF(K85="","",K85),"")</f>
        <v>AMANDA/LUIZA/MICHAELA/YASMIN</v>
      </c>
      <c r="O85" s="39">
        <f>IF(M85&lt;&gt;"",IF(M87&lt;&gt;"",SMALL(M85:N87,1),""),"")</f>
        <v>0</v>
      </c>
      <c r="P85" s="12"/>
      <c r="S85" s="9">
        <f>IF(U85&lt;&gt;"",1+COUNTIF(S73:S84,"1")+COUNTIF(S73:S84,"2")+COUNTIF(S73:S84,"3")+COUNTIF(S73:S84,"4")+COUNTIF(S73:S84,"5")+COUNTIF(S73:S84,"6")+COUNTIF(S73:S84,"7")+COUNTIF(S73:S84,"8")+COUNTIF(S73:S84,"9")+COUNTIF(S73:S84,"10")+COUNTIF(S73:S84,"11")+COUNTIF(S73:S84,"12"),"")</f>
        <v>13</v>
      </c>
      <c r="T85" s="10" t="str">
        <f t="shared" si="3"/>
        <v>LUGAR</v>
      </c>
      <c r="U85" s="14" t="str">
        <f>IF(U77&lt;&gt;"",IF(C73=U77,G75,IF(C75=U77,G75,IF(C81=U77,G83,IF(C83=U77,G83,IF(C89=U77,G91,IF(C91=U77,G91,IF(C97=U77,G99,IF(C99=U77,G99,IF(C105=U77,G107,IF(C107=U77,G107,IF(C113=U77,G115,IF(C115=U77,G115,IF(C121=U77,G123,IF(C123=U77,G123,IF(C129=U77,G131,IF(C131=U77,G131)))))))))))))))),"")</f>
        <v>ISABELA/MIRELA/EDUARDA</v>
      </c>
      <c r="V85" s="11" t="str">
        <f>IF(U85="","",VLOOKUP(U85,LISTAS!$F$5:$G$204,2,0))</f>
        <v>PEN LIFE - SBC</v>
      </c>
      <c r="W85" s="11" t="str">
        <f>IF(U85="","",VLOOKUP(U85,LISTAS!$F$5:$I$204,4,0))</f>
        <v/>
      </c>
      <c r="X85" s="11">
        <f t="shared" si="4"/>
        <v>105</v>
      </c>
      <c r="Y85" s="11"/>
    </row>
    <row r="86" spans="2:25" ht="18" customHeight="1" thickBot="1" x14ac:dyDescent="0.3">
      <c r="B86" s="57"/>
      <c r="C86" s="8"/>
      <c r="D86" s="8"/>
      <c r="E86" s="39"/>
      <c r="F86" s="39"/>
      <c r="G86" s="39"/>
      <c r="H86" s="39"/>
      <c r="I86" s="42"/>
      <c r="J86" s="39"/>
      <c r="K86" s="91" t="str">
        <f>IF(K85="","",VLOOKUP(K85,LISTAS!$F$5:$H$204,2,0))</f>
        <v>IEBURIX SBC</v>
      </c>
      <c r="L86" s="120"/>
      <c r="M86" s="39"/>
      <c r="N86" s="39"/>
      <c r="O86" s="39"/>
      <c r="P86" s="12"/>
      <c r="S86" s="9" t="str">
        <f>IF(U86&lt;&gt;"",1+COUNTIF(S73:S85,"1")+COUNTIF(S73:S85,"2")+COUNTIF(S73:S85,"3")+COUNTIF(S73:S85,"4")+COUNTIF(S73:S85,"5")+COUNTIF(S73:S85,"6")+COUNTIF(S73:S85,"7")+COUNTIF(S73:S85,"8")+COUNTIF(S73:S85,"9")+COUNTIF(S73:S85,"10")+COUNTIF(S73:S85,"11")+COUNTIF(S73:S85,"12")+COUNTIF(S73:S85,"13"),"")</f>
        <v/>
      </c>
      <c r="T86" s="10" t="str">
        <f t="shared" si="3"/>
        <v/>
      </c>
      <c r="U86" s="14" t="str">
        <f>IF(U78&lt;&gt;"",IF(C73=U78,G75,IF(C75=U78,G75,IF(C81=U78,G83,IF(C83=U78,G83,IF(C89=U78,G91,IF(C91=U78,G91,IF(C97=U78,G99,IF(C99=U78,G99,IF(C105=U78,G107,IF(C107=U78,G107,IF(C113=U78,G115,IF(C115=U78,G115,IF(C121=U78,G123,IF(C123=U78,G123,IF(C129=U78,G131,IF(C131=U78,G131)))))))))))))))),"")</f>
        <v/>
      </c>
      <c r="V86" s="11" t="str">
        <f>IF(U86="","",VLOOKUP(U86,LISTAS!$F$5:$G$204,2,0))</f>
        <v/>
      </c>
      <c r="W86" s="11" t="str">
        <f>IF(U86="","",VLOOKUP(U86,LISTAS!$F$5:$I$204,4,0))</f>
        <v/>
      </c>
      <c r="X86" s="11" t="str">
        <f t="shared" si="4"/>
        <v/>
      </c>
      <c r="Y86" s="11" t="str">
        <f t="shared" si="5"/>
        <v/>
      </c>
    </row>
    <row r="87" spans="2:25" ht="18" customHeight="1" x14ac:dyDescent="0.25">
      <c r="B87" s="57"/>
      <c r="C87" s="8"/>
      <c r="D87" s="8"/>
      <c r="E87" s="39"/>
      <c r="F87" s="39"/>
      <c r="G87" s="39"/>
      <c r="H87" s="39"/>
      <c r="I87" s="42"/>
      <c r="J87" s="43"/>
      <c r="K87" s="90" t="str">
        <f>IF(H93&lt;&gt;"",IF(H95&lt;&gt;"",IF(H93=H95,"",IF(H93&gt;H95,G93,G95)),""),"")</f>
        <v>JULIA/MANUELLA/MARCELA/MARIA</v>
      </c>
      <c r="L87" s="119">
        <v>0</v>
      </c>
      <c r="M87" s="40">
        <f>IF(L87&lt;&gt;"",L87,"")</f>
        <v>0</v>
      </c>
      <c r="N87" s="39" t="str">
        <f>IF(L87&lt;&gt;"",IF(K87="","",K87),"")</f>
        <v>JULIA/MANUELLA/MARCELA/MARIA</v>
      </c>
      <c r="O87" s="39" t="str">
        <f>VLOOKUP(O85,M85:N87,2,0)</f>
        <v>JULIA/MANUELLA/MARCELA/MARIA</v>
      </c>
      <c r="P87" s="12"/>
      <c r="S87" s="9" t="str">
        <f>IF(U87&lt;&gt;"",1+COUNTIF(S73:S86,"1")+COUNTIF(S73:S86,"2")+COUNTIF(S73:S86,"3")+COUNTIF(S73:S86,"4")+COUNTIF(S73:S86,"5")+COUNTIF(S73:S86,"6")+COUNTIF(S73:S86,"7")+COUNTIF(S73:S86,"8")+COUNTIF(S73:S86,"9")+COUNTIF(S73:S86,"10")+COUNTIF(S73:S86,"11")+COUNTIF(S73:S86,"12")+COUNTIF(S73:S86,"13")+COUNTIF(S73:S86,"14"),"")</f>
        <v/>
      </c>
      <c r="T87" s="10" t="str">
        <f t="shared" si="3"/>
        <v/>
      </c>
      <c r="U87" s="14" t="str">
        <f>IF(U79&lt;&gt;"",IF(C73=U79,G75,IF(C75=U79,G75,IF(C81=U79,G83,IF(C83=U79,G83,IF(C89=U79,G91,IF(C91=U79,G91,IF(C97=U79,G99,IF(C99=U79,G99,IF(C105=U79,G107,IF(C107=U79,G107,IF(C113=U79,G115,IF(C115=U79,G115,IF(C121=U79,G123,IF(C123=U79,G123,IF(C129=U79,G131,IF(C131=U79,G131)))))))))))))))),"")</f>
        <v/>
      </c>
      <c r="V87" s="11" t="str">
        <f>IF(U87="","",VLOOKUP(U87,LISTAS!$F$5:$G$204,2,0))</f>
        <v/>
      </c>
      <c r="W87" s="11" t="str">
        <f>IF(U87="","",VLOOKUP(U87,LISTAS!$F$5:$I$204,4,0))</f>
        <v/>
      </c>
      <c r="X87" s="11" t="str">
        <f t="shared" si="4"/>
        <v/>
      </c>
      <c r="Y87" s="11" t="str">
        <f t="shared" si="5"/>
        <v/>
      </c>
    </row>
    <row r="88" spans="2:25" ht="18" customHeight="1" thickBot="1" x14ac:dyDescent="0.3">
      <c r="B88" s="57"/>
      <c r="C88" s="8"/>
      <c r="D88" s="8"/>
      <c r="E88" s="39"/>
      <c r="F88" s="39"/>
      <c r="G88" s="39"/>
      <c r="H88" s="39"/>
      <c r="I88" s="42"/>
      <c r="J88" s="39"/>
      <c r="K88" s="91" t="str">
        <f>IF(K87="","",VLOOKUP(K87,LISTAS!$F$5:$H$204,2,0))</f>
        <v>VILLARE - SCS</v>
      </c>
      <c r="L88" s="120"/>
      <c r="M88" s="42"/>
      <c r="N88" s="39"/>
      <c r="O88" s="39"/>
      <c r="P88" s="12"/>
      <c r="S88" s="9" t="str">
        <f>IF(U88&lt;&gt;"",1+COUNTIF(S73:S87,"1")+COUNTIF(S73:S87,"2")+COUNTIF(S73:S87,"3")+COUNTIF(S73:S87,"4")+COUNTIF(S73:S87,"5")+COUNTIF(S73:S87,"6")+COUNTIF(S73:S87,"7")+COUNTIF(S73:S87,"8")+COUNTIF(S73:S87,"9")+COUNTIF(S73:S87,"10")+COUNTIF(S73:S87,"11")+COUNTIF(S73:S87,"12")+COUNTIF(S73:S87,"13")+COUNTIF(S73:S87,"14")+COUNTIF(S73:S87,"15"),"")</f>
        <v/>
      </c>
      <c r="T88" s="10" t="str">
        <f t="shared" si="3"/>
        <v/>
      </c>
      <c r="U88" s="14" t="str">
        <f>IF(U80&lt;&gt;"",IF(C73=U80,G75,IF(C75=U80,G75,IF(C81=U80,G83,IF(C83=U80,G83,IF(C89=U80,G91,IF(C91=U80,G91,IF(C97=U80,G99,IF(C99=U80,G99,IF(C105=U80,G107,IF(C107=U80,G107,IF(C113=U80,G115,IF(C115=U80,G115,IF(C121=U80,G123,IF(C123=U80,G123,IF(C129=U80,G131,IF(C131=U80,G131)))))))))))))))),"")</f>
        <v/>
      </c>
      <c r="V88" s="11" t="str">
        <f>IF(U88="","",VLOOKUP(U88,LISTAS!$F$5:$G$204,2,0))</f>
        <v/>
      </c>
      <c r="W88" s="11" t="str">
        <f>IF(U88="","",VLOOKUP(U88,LISTAS!$F$5:$I$204,4,0))</f>
        <v/>
      </c>
      <c r="X88" s="11" t="str">
        <f t="shared" si="4"/>
        <v/>
      </c>
      <c r="Y88" s="11" t="str">
        <f t="shared" si="5"/>
        <v/>
      </c>
    </row>
    <row r="89" spans="2:25" ht="18" customHeight="1" x14ac:dyDescent="0.25">
      <c r="B89" s="121">
        <v>6</v>
      </c>
      <c r="C89" s="90" t="s">
        <v>187</v>
      </c>
      <c r="D89" s="119">
        <v>1</v>
      </c>
      <c r="E89" s="39">
        <f>IF(D89&lt;&gt;"",D89,"")</f>
        <v>1</v>
      </c>
      <c r="F89" s="39" t="str">
        <f>IF(D89&lt;&gt;"",IF(C89="","",C89),"")</f>
        <v>MANUELA/CLARA/MARCELA/MARINA</v>
      </c>
      <c r="G89" s="39">
        <f>IF(E89&lt;&gt;"",IF(E91&lt;&gt;"",SMALL(E89:F91,1),""),"")</f>
        <v>0</v>
      </c>
      <c r="H89" s="39"/>
      <c r="I89" s="42"/>
      <c r="J89" s="39"/>
      <c r="K89" s="8"/>
      <c r="L89" s="8"/>
      <c r="M89" s="42"/>
      <c r="N89" s="39"/>
      <c r="O89" s="39"/>
      <c r="P89" s="12"/>
      <c r="S89" s="9"/>
      <c r="T89" s="10"/>
      <c r="U89" s="11"/>
      <c r="V89" s="11" t="str">
        <f>IF(U89="","",VLOOKUP(U89,LISTAS!$F$5:$G$204,2,0))</f>
        <v/>
      </c>
      <c r="W89" s="11" t="str">
        <f>IF(U89="","",VLOOKUP(U89,LISTAS!$F$5:$I$204,4,0))</f>
        <v/>
      </c>
      <c r="X89" s="11"/>
      <c r="Y89" s="11"/>
    </row>
    <row r="90" spans="2:25" ht="18" customHeight="1" thickBot="1" x14ac:dyDescent="0.3">
      <c r="B90" s="121"/>
      <c r="C90" s="91" t="str">
        <f>IF(C89="","",VLOOKUP(C89,LISTAS!$F$5:$H$204,2,0))</f>
        <v>CCDA - DIAD</v>
      </c>
      <c r="D90" s="120"/>
      <c r="E90" s="39"/>
      <c r="F90" s="39"/>
      <c r="G90" s="39"/>
      <c r="H90" s="39"/>
      <c r="I90" s="42"/>
      <c r="J90" s="39"/>
      <c r="K90" s="8"/>
      <c r="L90" s="8"/>
      <c r="M90" s="42"/>
      <c r="N90" s="39"/>
      <c r="O90" s="39"/>
      <c r="P90" s="12"/>
      <c r="S90" s="9"/>
      <c r="T90" s="10"/>
      <c r="U90" s="11"/>
      <c r="V90" s="11" t="str">
        <f>IF(U90="","",VLOOKUP(U90,LISTAS!$F$5:$G$204,2,0))</f>
        <v/>
      </c>
      <c r="W90" s="11" t="str">
        <f>IF(U90="","",VLOOKUP(U90,LISTAS!$F$5:$I$204,4,0))</f>
        <v/>
      </c>
      <c r="X90" s="11"/>
      <c r="Y90" s="11"/>
    </row>
    <row r="91" spans="2:25" ht="18" customHeight="1" x14ac:dyDescent="0.25">
      <c r="B91" s="118">
        <v>11</v>
      </c>
      <c r="C91" s="90"/>
      <c r="D91" s="119">
        <v>0</v>
      </c>
      <c r="E91" s="40">
        <f>IF(D91&lt;&gt;"",D91,"")</f>
        <v>0</v>
      </c>
      <c r="F91" s="39" t="str">
        <f>IF(D91&lt;&gt;"",IF(C91="","",C91),"")</f>
        <v/>
      </c>
      <c r="G91" s="39" t="str">
        <f>VLOOKUP(G89,E89:F91,2,0)</f>
        <v/>
      </c>
      <c r="H91" s="39"/>
      <c r="I91" s="42"/>
      <c r="J91" s="39"/>
      <c r="K91" s="8"/>
      <c r="L91" s="8"/>
      <c r="M91" s="80"/>
      <c r="N91" s="8"/>
      <c r="O91" s="8"/>
      <c r="P91" s="12"/>
      <c r="S91" s="9"/>
      <c r="T91" s="10"/>
      <c r="U91" s="11"/>
      <c r="V91" s="11" t="str">
        <f>IF(U91="","",VLOOKUP(U91,LISTAS!$F$5:$G$204,2,0))</f>
        <v/>
      </c>
      <c r="W91" s="11" t="str">
        <f>IF(U91="","",VLOOKUP(U91,LISTAS!$F$5:$I$204,4,0))</f>
        <v/>
      </c>
      <c r="X91" s="11"/>
      <c r="Y91" s="11"/>
    </row>
    <row r="92" spans="2:25" ht="17.25" thickBot="1" x14ac:dyDescent="0.3">
      <c r="B92" s="118"/>
      <c r="C92" s="91" t="str">
        <f>IF(C91="","",VLOOKUP(C91,LISTAS!$F$5:$H$204,2,0))</f>
        <v/>
      </c>
      <c r="D92" s="120"/>
      <c r="E92" s="42"/>
      <c r="F92" s="39"/>
      <c r="G92" s="39"/>
      <c r="H92" s="39"/>
      <c r="I92" s="42"/>
      <c r="J92" s="39"/>
      <c r="K92" s="8"/>
      <c r="L92" s="8"/>
      <c r="M92" s="80"/>
      <c r="N92" s="8"/>
      <c r="O92" s="8"/>
      <c r="P92" s="12"/>
      <c r="S92" s="9"/>
      <c r="T92" s="10"/>
      <c r="U92" s="11"/>
      <c r="V92" s="11" t="str">
        <f>IF(U92="","",VLOOKUP(U92,LISTAS!$F$5:$G$204,2,0))</f>
        <v/>
      </c>
      <c r="W92" s="11" t="str">
        <f>IF(U92="","",VLOOKUP(U92,LISTAS!$F$5:$I$204,4,0))</f>
        <v/>
      </c>
      <c r="X92" s="11"/>
      <c r="Y92" s="11"/>
    </row>
    <row r="93" spans="2:25" x14ac:dyDescent="0.25">
      <c r="B93" s="57"/>
      <c r="C93" s="8"/>
      <c r="D93" s="8"/>
      <c r="E93" s="39"/>
      <c r="F93" s="81"/>
      <c r="G93" s="90" t="str">
        <f>IF(D89&lt;&gt;"",IF(D91&lt;&gt;"",IF(D89=D91,"",IF(D89&gt;D91,C89,C91)),""),"")</f>
        <v>MANUELA/CLARA/MARCELA/MARINA</v>
      </c>
      <c r="H93" s="119">
        <v>0</v>
      </c>
      <c r="I93" s="87">
        <f>IF(H93&lt;&gt;"",H93,"")</f>
        <v>0</v>
      </c>
      <c r="J93" s="39" t="str">
        <f>IF(H93&lt;&gt;"",IF(G93="","",G93),"")</f>
        <v>MANUELA/CLARA/MARCELA/MARINA</v>
      </c>
      <c r="K93" s="39">
        <f>IF(I93&lt;&gt;"",IF(I95&lt;&gt;"",SMALL(I93:J95,1),""),"")</f>
        <v>0</v>
      </c>
      <c r="L93" s="8"/>
      <c r="M93" s="80"/>
      <c r="N93" s="8"/>
      <c r="O93" s="8"/>
      <c r="P93" s="12"/>
      <c r="S93" s="9"/>
      <c r="T93" s="10"/>
      <c r="U93" s="11"/>
      <c r="V93" s="11" t="str">
        <f>IF(U93="","",VLOOKUP(U93,LISTAS!$F$5:$G$204,2,0))</f>
        <v/>
      </c>
      <c r="W93" s="11" t="str">
        <f>IF(U93="","",VLOOKUP(U93,LISTAS!$F$5:$I$204,4,0))</f>
        <v/>
      </c>
      <c r="X93" s="11"/>
      <c r="Y93" s="11"/>
    </row>
    <row r="94" spans="2:25" ht="17.25" thickBot="1" x14ac:dyDescent="0.3">
      <c r="B94" s="57"/>
      <c r="C94" s="8"/>
      <c r="D94" s="8"/>
      <c r="E94" s="39"/>
      <c r="F94" s="81"/>
      <c r="G94" s="91" t="str">
        <f>IF(G93="","",VLOOKUP(G93,LISTAS!$F$5:$H$204,2,0))</f>
        <v>CCDA - DIAD</v>
      </c>
      <c r="H94" s="120"/>
      <c r="I94" s="44" t="str">
        <f>IF(H94&lt;&gt;"",H94,"")</f>
        <v/>
      </c>
      <c r="J94" s="39"/>
      <c r="K94" s="39"/>
      <c r="L94" s="8"/>
      <c r="M94" s="80"/>
      <c r="N94" s="8"/>
      <c r="O94" s="8"/>
      <c r="P94" s="12"/>
      <c r="S94" s="9"/>
      <c r="T94" s="10"/>
      <c r="U94" s="11"/>
      <c r="V94" s="11" t="str">
        <f>IF(U94="","",VLOOKUP(U94,LISTAS!$F$5:$G$204,2,0))</f>
        <v/>
      </c>
      <c r="W94" s="11" t="str">
        <f>IF(U94="","",VLOOKUP(U94,LISTAS!$F$5:$I$204,4,0))</f>
        <v/>
      </c>
      <c r="X94" s="11"/>
      <c r="Y94" s="11"/>
    </row>
    <row r="95" spans="2:25" x14ac:dyDescent="0.25">
      <c r="B95" s="57"/>
      <c r="C95" s="8"/>
      <c r="D95" s="8"/>
      <c r="E95" s="42"/>
      <c r="F95" s="82"/>
      <c r="G95" s="90" t="str">
        <f>IF(D97&lt;&gt;"",IF(D99&lt;&gt;"",IF(D97=D99,"",IF(D97&gt;D99,C97,C99)),""),"")</f>
        <v>JULIA/MANUELLA/MARCELA/MARIA</v>
      </c>
      <c r="H95" s="119">
        <v>1</v>
      </c>
      <c r="I95" s="45">
        <f>IF(H95&lt;&gt;"",H95,"")</f>
        <v>1</v>
      </c>
      <c r="J95" s="39" t="str">
        <f>IF(H95&lt;&gt;"",IF(G95="","",G95),"")</f>
        <v>JULIA/MANUELLA/MARCELA/MARIA</v>
      </c>
      <c r="K95" s="39" t="str">
        <f>VLOOKUP(K93,I93:J95,2,0)</f>
        <v>MANUELA/CLARA/MARCELA/MARINA</v>
      </c>
      <c r="L95" s="8"/>
      <c r="M95" s="80"/>
      <c r="N95" s="8"/>
      <c r="O95" s="8"/>
      <c r="P95" s="12"/>
      <c r="S95" s="9"/>
      <c r="T95" s="10"/>
      <c r="U95" s="11"/>
      <c r="V95" s="11" t="str">
        <f>IF(U95="","",VLOOKUP(U95,LISTAS!$F$5:$G$204,2,0))</f>
        <v/>
      </c>
      <c r="W95" s="11" t="str">
        <f>IF(U95="","",VLOOKUP(U95,LISTAS!$F$5:$I$204,4,0))</f>
        <v/>
      </c>
      <c r="X95" s="11"/>
      <c r="Y95" s="11"/>
    </row>
    <row r="96" spans="2:25" ht="17.25" thickBot="1" x14ac:dyDescent="0.3">
      <c r="B96" s="57"/>
      <c r="C96" s="8"/>
      <c r="D96" s="8"/>
      <c r="E96" s="42"/>
      <c r="F96" s="8"/>
      <c r="G96" s="91" t="str">
        <f>IF(G95="","",VLOOKUP(G95,LISTAS!$F$5:$H$204,2,0))</f>
        <v>VILLARE - SCS</v>
      </c>
      <c r="H96" s="120"/>
      <c r="I96" s="39"/>
      <c r="J96" s="39"/>
      <c r="K96" s="39"/>
      <c r="L96" s="8"/>
      <c r="M96" s="80"/>
      <c r="N96" s="8"/>
      <c r="O96" s="8"/>
      <c r="P96" s="12"/>
      <c r="S96" s="9"/>
      <c r="T96" s="10"/>
      <c r="U96" s="11"/>
      <c r="V96" s="11" t="str">
        <f>IF(U96="","",VLOOKUP(U96,LISTAS!$F$5:$G$204,2,0))</f>
        <v/>
      </c>
      <c r="W96" s="11" t="str">
        <f>IF(U96="","",VLOOKUP(U96,LISTAS!$F$5:$I$204,4,0))</f>
        <v/>
      </c>
      <c r="X96" s="11"/>
      <c r="Y96" s="11"/>
    </row>
    <row r="97" spans="2:25" x14ac:dyDescent="0.25">
      <c r="B97" s="121">
        <v>4</v>
      </c>
      <c r="C97" s="90" t="s">
        <v>190</v>
      </c>
      <c r="D97" s="119">
        <v>0</v>
      </c>
      <c r="E97" s="87">
        <f>IF(D97&lt;&gt;"",D97,"")</f>
        <v>0</v>
      </c>
      <c r="F97" s="39" t="str">
        <f>IF(D97&lt;&gt;"",IF(C97="","",C97),"")</f>
        <v>BIANCA/MARIANA/ELOISA</v>
      </c>
      <c r="G97" s="39">
        <f>IF(E97&lt;&gt;"",IF(E99&lt;&gt;"",SMALL(E97:F99,1),""),"")</f>
        <v>0</v>
      </c>
      <c r="H97" s="39"/>
      <c r="I97" s="39"/>
      <c r="J97" s="39"/>
      <c r="K97" s="39"/>
      <c r="L97" s="39"/>
      <c r="M97" s="42"/>
      <c r="N97" s="39"/>
      <c r="O97" s="8"/>
      <c r="P97" s="12"/>
      <c r="S97" s="9"/>
      <c r="T97" s="10"/>
      <c r="U97" s="11"/>
      <c r="V97" s="11" t="str">
        <f>IF(U97="","",VLOOKUP(U97,LISTAS!$F$5:$G$204,2,0))</f>
        <v/>
      </c>
      <c r="W97" s="11" t="str">
        <f>IF(U97="","",VLOOKUP(U97,LISTAS!$F$5:$I$204,4,0))</f>
        <v/>
      </c>
      <c r="X97" s="11"/>
      <c r="Y97" s="11"/>
    </row>
    <row r="98" spans="2:25" ht="17.25" thickBot="1" x14ac:dyDescent="0.3">
      <c r="B98" s="121"/>
      <c r="C98" s="91" t="str">
        <f>IF(C97="","",VLOOKUP(C97,LISTAS!$F$5:$H$204,2,0))</f>
        <v>CCDA - DIAD</v>
      </c>
      <c r="D98" s="120"/>
      <c r="E98" s="44" t="str">
        <f>IF(D98&lt;&gt;"",D98,"")</f>
        <v/>
      </c>
      <c r="F98" s="39"/>
      <c r="G98" s="39"/>
      <c r="H98" s="39"/>
      <c r="I98" s="39"/>
      <c r="J98" s="39"/>
      <c r="K98" s="39"/>
      <c r="L98" s="39"/>
      <c r="M98" s="42"/>
      <c r="N98" s="39"/>
      <c r="O98" s="8"/>
      <c r="P98" s="12"/>
      <c r="S98" s="9"/>
      <c r="T98" s="10"/>
      <c r="U98" s="11"/>
      <c r="V98" s="11" t="str">
        <f>IF(U98="","",VLOOKUP(U98,LISTAS!$F$5:$G$204,2,0))</f>
        <v/>
      </c>
      <c r="W98" s="11" t="str">
        <f>IF(U98="","",VLOOKUP(U98,LISTAS!$F$5:$I$204,4,0))</f>
        <v/>
      </c>
      <c r="X98" s="11"/>
      <c r="Y98" s="11"/>
    </row>
    <row r="99" spans="2:25" x14ac:dyDescent="0.25">
      <c r="B99" s="118">
        <v>13</v>
      </c>
      <c r="C99" s="90" t="s">
        <v>116</v>
      </c>
      <c r="D99" s="119">
        <v>1</v>
      </c>
      <c r="E99" s="45">
        <f>IF(D99&lt;&gt;"",D99,"")</f>
        <v>1</v>
      </c>
      <c r="F99" s="39" t="str">
        <f>IF(D99&lt;&gt;"",IF(C99="","",C99),"")</f>
        <v>JULIA/MANUELLA/MARCELA/MARIA</v>
      </c>
      <c r="G99" s="39" t="str">
        <f>VLOOKUP(G97,E97:F99,2,0)</f>
        <v>BIANCA/MARIANA/ELOISA</v>
      </c>
      <c r="H99" s="39"/>
      <c r="I99" s="39"/>
      <c r="J99" s="39"/>
      <c r="K99" s="39"/>
      <c r="L99" s="39"/>
      <c r="M99" s="42"/>
      <c r="N99" s="39"/>
      <c r="O99" s="8"/>
      <c r="P99" s="12"/>
      <c r="S99" s="9"/>
      <c r="T99" s="10"/>
      <c r="U99" s="11"/>
      <c r="V99" s="11" t="str">
        <f>IF(U99="","",VLOOKUP(U99,LISTAS!$F$5:$G$204,2,0))</f>
        <v/>
      </c>
      <c r="W99" s="11" t="str">
        <f>IF(U99="","",VLOOKUP(U99,LISTAS!$F$5:$I$204,4,0))</f>
        <v/>
      </c>
      <c r="X99" s="11"/>
      <c r="Y99" s="11"/>
    </row>
    <row r="100" spans="2:25" ht="17.25" thickBot="1" x14ac:dyDescent="0.3">
      <c r="B100" s="118"/>
      <c r="C100" s="91" t="str">
        <f>IF(C99="","",VLOOKUP(C99,LISTAS!$F$5:$H$204,2,0))</f>
        <v>VILLARE - SCS</v>
      </c>
      <c r="D100" s="120"/>
      <c r="E100" s="39"/>
      <c r="F100" s="39"/>
      <c r="G100" s="39"/>
      <c r="H100" s="39"/>
      <c r="I100" s="39"/>
      <c r="J100" s="39"/>
      <c r="K100" s="39"/>
      <c r="L100" s="39"/>
      <c r="M100" s="42"/>
      <c r="N100" s="39"/>
      <c r="O100" s="8"/>
      <c r="P100" s="8"/>
      <c r="S100" s="9"/>
      <c r="T100" s="10"/>
      <c r="U100" s="11"/>
      <c r="V100" s="11" t="str">
        <f>IF(U100="","",VLOOKUP(U100,LISTAS!$F$5:$G$204,2,0))</f>
        <v/>
      </c>
      <c r="W100" s="11" t="str">
        <f>IF(U100="","",VLOOKUP(U100,LISTAS!$F$5:$I$204,4,0))</f>
        <v/>
      </c>
      <c r="X100" s="11"/>
      <c r="Y100" s="11"/>
    </row>
    <row r="101" spans="2:25" x14ac:dyDescent="0.25">
      <c r="B101" s="57"/>
      <c r="C101" s="8"/>
      <c r="D101" s="8"/>
      <c r="E101" s="39"/>
      <c r="F101" s="39"/>
      <c r="G101" s="39"/>
      <c r="H101" s="39"/>
      <c r="I101" s="39"/>
      <c r="J101" s="39"/>
      <c r="K101" s="39"/>
      <c r="L101" s="39"/>
      <c r="M101" s="42"/>
      <c r="N101" s="39"/>
      <c r="O101" s="90" t="str">
        <f>IF(L85&lt;&gt;"",IF(L87&lt;&gt;"",IF(L85=L87,"",IF(L85&gt;L87,K85,K87)),""),"")</f>
        <v>AMANDA/LUIZA/MICHAELA/YASMIN</v>
      </c>
      <c r="P101" s="119">
        <v>1</v>
      </c>
      <c r="S101" s="9"/>
      <c r="T101" s="10"/>
      <c r="U101" s="11"/>
      <c r="V101" s="11" t="str">
        <f>IF(U101="","",VLOOKUP(U101,LISTAS!$F$5:$G$204,2,0))</f>
        <v/>
      </c>
      <c r="W101" s="11" t="str">
        <f>IF(U101="","",VLOOKUP(U101,LISTAS!$F$5:$I$204,4,0))</f>
        <v/>
      </c>
      <c r="X101" s="11"/>
      <c r="Y101" s="11"/>
    </row>
    <row r="102" spans="2:25" ht="17.25" thickBot="1" x14ac:dyDescent="0.3">
      <c r="B102" s="57"/>
      <c r="C102" s="8"/>
      <c r="D102" s="8"/>
      <c r="E102" s="39"/>
      <c r="F102" s="39"/>
      <c r="G102" s="39"/>
      <c r="H102" s="39"/>
      <c r="I102" s="39"/>
      <c r="J102" s="39"/>
      <c r="K102" s="39"/>
      <c r="L102" s="39"/>
      <c r="M102" s="42"/>
      <c r="N102" s="39"/>
      <c r="O102" s="91" t="str">
        <f>IF(O101="","",VLOOKUP(O101,LISTAS!$F$5:$H$204,2,0))</f>
        <v>IEBURIX SBC</v>
      </c>
      <c r="P102" s="120"/>
      <c r="S102" s="9"/>
      <c r="T102" s="10"/>
      <c r="U102" s="11"/>
      <c r="V102" s="11" t="str">
        <f>IF(U102="","",VLOOKUP(U102,LISTAS!$F$5:$G$204,2,0))</f>
        <v/>
      </c>
      <c r="W102" s="11" t="str">
        <f>IF(U102="","",VLOOKUP(U102,LISTAS!$F$5:$I$204,4,0))</f>
        <v/>
      </c>
      <c r="X102" s="11"/>
      <c r="Y102" s="11"/>
    </row>
    <row r="103" spans="2:25" x14ac:dyDescent="0.25">
      <c r="B103" s="57"/>
      <c r="C103" s="8"/>
      <c r="D103" s="8"/>
      <c r="E103" s="39"/>
      <c r="F103" s="39"/>
      <c r="G103" s="39"/>
      <c r="H103" s="39"/>
      <c r="I103" s="39"/>
      <c r="J103" s="39"/>
      <c r="K103" s="39"/>
      <c r="L103" s="39"/>
      <c r="M103" s="42"/>
      <c r="N103" s="43"/>
      <c r="O103" s="90" t="str">
        <f>IF(L117&lt;&gt;"",IF(L119&lt;&gt;"",IF(L117=L119,"",IF(L117&gt;L119,K117,K119)),""),"")</f>
        <v>MARIA/LUARA/SOPHIA/PAULA</v>
      </c>
      <c r="P103" s="119">
        <v>0</v>
      </c>
      <c r="S103" s="9"/>
      <c r="T103" s="10"/>
      <c r="U103" s="11"/>
      <c r="V103" s="11" t="str">
        <f>IF(U103="","",VLOOKUP(U103,LISTAS!$F$5:$G$204,2,0))</f>
        <v/>
      </c>
      <c r="W103" s="11" t="str">
        <f>IF(U103="","",VLOOKUP(U103,LISTAS!$F$5:$I$204,4,0))</f>
        <v/>
      </c>
      <c r="X103" s="11"/>
      <c r="Y103" s="11"/>
    </row>
    <row r="104" spans="2:25" ht="17.25" thickBot="1" x14ac:dyDescent="0.3">
      <c r="B104" s="57"/>
      <c r="C104" s="8"/>
      <c r="D104" s="8"/>
      <c r="E104" s="39"/>
      <c r="F104" s="39"/>
      <c r="G104" s="39"/>
      <c r="H104" s="39"/>
      <c r="I104" s="39"/>
      <c r="J104" s="39"/>
      <c r="K104" s="39"/>
      <c r="L104" s="39"/>
      <c r="M104" s="42"/>
      <c r="N104" s="39"/>
      <c r="O104" s="91" t="str">
        <f>IF(O103="","",VLOOKUP(O103,LISTAS!$F$5:$H$204,2,0))</f>
        <v>IL SOLE - S.A</v>
      </c>
      <c r="P104" s="120"/>
      <c r="S104" s="9"/>
      <c r="T104" s="10"/>
      <c r="U104" s="11"/>
      <c r="V104" s="11" t="str">
        <f>IF(U104="","",VLOOKUP(U104,LISTAS!$F$5:$G$204,2,0))</f>
        <v/>
      </c>
      <c r="W104" s="11" t="str">
        <f>IF(U104="","",VLOOKUP(U104,LISTAS!$F$5:$I$204,4,0))</f>
        <v/>
      </c>
      <c r="X104" s="11"/>
      <c r="Y104" s="11"/>
    </row>
    <row r="105" spans="2:25" x14ac:dyDescent="0.25">
      <c r="B105" s="121">
        <v>3</v>
      </c>
      <c r="C105" s="90" t="s">
        <v>131</v>
      </c>
      <c r="D105" s="119">
        <v>1</v>
      </c>
      <c r="E105" s="39">
        <f>IF(D105&lt;&gt;"",D105,"")</f>
        <v>1</v>
      </c>
      <c r="F105" s="39" t="str">
        <f>IF(D105&lt;&gt;"",IF(C105="","",C105),"")</f>
        <v>VALENTINA/VALENTINA/ESTELA/ANA</v>
      </c>
      <c r="G105" s="39">
        <f>IF(E105&lt;&gt;"",IF(E107&lt;&gt;"",SMALL(E105:F107,1),""),"")</f>
        <v>0</v>
      </c>
      <c r="H105" s="39"/>
      <c r="I105" s="39"/>
      <c r="J105" s="39"/>
      <c r="K105" s="39"/>
      <c r="L105" s="39"/>
      <c r="M105" s="42"/>
      <c r="N105" s="39"/>
      <c r="O105" s="8"/>
      <c r="P105" s="12"/>
      <c r="S105" s="9"/>
      <c r="T105" s="10"/>
      <c r="U105" s="11"/>
      <c r="V105" s="11" t="str">
        <f>IF(U105="","",VLOOKUP(U105,LISTAS!$F$5:$G$204,2,0))</f>
        <v/>
      </c>
      <c r="W105" s="11" t="str">
        <f>IF(U105="","",VLOOKUP(U105,LISTAS!$F$5:$I$204,4,0))</f>
        <v/>
      </c>
      <c r="X105" s="11"/>
      <c r="Y105" s="11"/>
    </row>
    <row r="106" spans="2:25" ht="17.25" thickBot="1" x14ac:dyDescent="0.3">
      <c r="B106" s="121"/>
      <c r="C106" s="91" t="str">
        <f>IF(C105="","",VLOOKUP(C105,LISTAS!$F$5:$H$204,2,0))</f>
        <v>PEN LIFE - SBC</v>
      </c>
      <c r="D106" s="120"/>
      <c r="E106" s="39"/>
      <c r="F106" s="39"/>
      <c r="G106" s="39"/>
      <c r="H106" s="39"/>
      <c r="I106" s="39"/>
      <c r="J106" s="39"/>
      <c r="K106" s="39"/>
      <c r="L106" s="39"/>
      <c r="M106" s="42"/>
      <c r="N106" s="39"/>
      <c r="O106" s="8"/>
      <c r="P106" s="12"/>
      <c r="S106" s="9"/>
      <c r="T106" s="10"/>
      <c r="U106" s="11"/>
      <c r="V106" s="11" t="str">
        <f>IF(U106="","",VLOOKUP(U106,LISTAS!$F$5:$G$204,2,0))</f>
        <v/>
      </c>
      <c r="W106" s="11" t="str">
        <f>IF(U106="","",VLOOKUP(U106,LISTAS!$F$5:$I$204,4,0))</f>
        <v/>
      </c>
      <c r="X106" s="11"/>
      <c r="Y106" s="11"/>
    </row>
    <row r="107" spans="2:25" x14ac:dyDescent="0.25">
      <c r="B107" s="118">
        <v>14</v>
      </c>
      <c r="C107" s="90" t="s">
        <v>49</v>
      </c>
      <c r="D107" s="119">
        <v>0</v>
      </c>
      <c r="E107" s="40">
        <f>IF(D107&lt;&gt;"",D107,"")</f>
        <v>0</v>
      </c>
      <c r="F107" s="39" t="str">
        <f>IF(D107&lt;&gt;"",IF(C107="","",C107),"")</f>
        <v>NATALIA/ISABELLE/MANUELA/GABRIELA</v>
      </c>
      <c r="G107" s="39" t="str">
        <f>VLOOKUP(G105,E105:F107,2,0)</f>
        <v>NATALIA/ISABELLE/MANUELA/GABRIELA</v>
      </c>
      <c r="H107" s="39"/>
      <c r="I107" s="39"/>
      <c r="J107" s="39"/>
      <c r="K107" s="39"/>
      <c r="L107" s="39"/>
      <c r="M107" s="42"/>
      <c r="N107" s="39"/>
      <c r="O107" s="8"/>
      <c r="P107" s="12"/>
      <c r="S107" s="9"/>
      <c r="T107" s="10"/>
      <c r="U107" s="11"/>
      <c r="V107" s="11" t="str">
        <f>IF(U107="","",VLOOKUP(U107,LISTAS!$F$5:$G$204,2,0))</f>
        <v/>
      </c>
      <c r="W107" s="11" t="str">
        <f>IF(U107="","",VLOOKUP(U107,LISTAS!$F$5:$I$204,4,0))</f>
        <v/>
      </c>
      <c r="X107" s="11"/>
      <c r="Y107" s="11"/>
    </row>
    <row r="108" spans="2:25" ht="17.25" thickBot="1" x14ac:dyDescent="0.3">
      <c r="B108" s="118"/>
      <c r="C108" s="91" t="str">
        <f>IF(C107="","",VLOOKUP(C107,LISTAS!$F$5:$H$204,2,0))</f>
        <v>LICEU JARDIM</v>
      </c>
      <c r="D108" s="120"/>
      <c r="E108" s="42"/>
      <c r="F108" s="39"/>
      <c r="G108" s="39"/>
      <c r="H108" s="39"/>
      <c r="I108" s="39"/>
      <c r="J108" s="39"/>
      <c r="K108" s="39"/>
      <c r="L108" s="39"/>
      <c r="M108" s="42"/>
      <c r="N108" s="39"/>
      <c r="O108" s="8"/>
      <c r="P108" s="12"/>
      <c r="S108" s="9"/>
      <c r="T108" s="10"/>
      <c r="U108" s="11"/>
      <c r="V108" s="11" t="str">
        <f>IF(U108="","",VLOOKUP(U108,LISTAS!$F$5:$G$204,2,0))</f>
        <v/>
      </c>
      <c r="W108" s="11" t="str">
        <f>IF(U108="","",VLOOKUP(U108,LISTAS!$F$5:$I$204,4,0))</f>
        <v/>
      </c>
      <c r="X108" s="11"/>
      <c r="Y108" s="11"/>
    </row>
    <row r="109" spans="2:25" x14ac:dyDescent="0.25">
      <c r="B109" s="57"/>
      <c r="C109" s="8"/>
      <c r="D109" s="8"/>
      <c r="E109" s="39"/>
      <c r="F109" s="81"/>
      <c r="G109" s="90" t="str">
        <f>IF(D105&lt;&gt;"",IF(D107&lt;&gt;"",IF(D105=D107,"",IF(D105&gt;D107,C105,C107)),""),"")</f>
        <v>VALENTINA/VALENTINA/ESTELA/ANA</v>
      </c>
      <c r="H109" s="119">
        <v>1</v>
      </c>
      <c r="I109" s="39">
        <f>IF(H109&lt;&gt;"",H109,"")</f>
        <v>1</v>
      </c>
      <c r="J109" s="39" t="str">
        <f>IF(H109&lt;&gt;"",IF(G109="","",G109),"")</f>
        <v>VALENTINA/VALENTINA/ESTELA/ANA</v>
      </c>
      <c r="K109" s="39">
        <f>IF(I109&lt;&gt;"",IF(I111&lt;&gt;"",SMALL(I109:J111,1),""),"")</f>
        <v>0</v>
      </c>
      <c r="L109" s="8"/>
      <c r="M109" s="80"/>
      <c r="N109" s="8"/>
      <c r="O109" s="8"/>
      <c r="P109" s="12"/>
      <c r="S109" s="9"/>
      <c r="T109" s="10"/>
      <c r="U109" s="11"/>
      <c r="V109" s="11" t="str">
        <f>IF(U109="","",VLOOKUP(U109,LISTAS!$F$5:$G$204,2,0))</f>
        <v/>
      </c>
      <c r="W109" s="11" t="str">
        <f>IF(U109="","",VLOOKUP(U109,LISTAS!$F$5:$I$204,4,0))</f>
        <v/>
      </c>
      <c r="X109" s="11"/>
      <c r="Y109" s="11"/>
    </row>
    <row r="110" spans="2:25" ht="17.25" thickBot="1" x14ac:dyDescent="0.3">
      <c r="B110" s="57"/>
      <c r="C110" s="8"/>
      <c r="D110" s="8"/>
      <c r="E110" s="39"/>
      <c r="F110" s="81"/>
      <c r="G110" s="91" t="str">
        <f>IF(G109="","",VLOOKUP(G109,LISTAS!$F$5:$H$204,2,0))</f>
        <v>PEN LIFE - SBC</v>
      </c>
      <c r="H110" s="120"/>
      <c r="I110" s="39"/>
      <c r="J110" s="39"/>
      <c r="K110" s="39"/>
      <c r="L110" s="8"/>
      <c r="M110" s="80"/>
      <c r="N110" s="8"/>
      <c r="O110" s="8"/>
      <c r="P110" s="12"/>
      <c r="S110" s="9"/>
      <c r="T110" s="10"/>
      <c r="U110" s="11"/>
      <c r="V110" s="11" t="str">
        <f>IF(U110="","",VLOOKUP(U110,LISTAS!$F$5:$G$204,2,0))</f>
        <v/>
      </c>
      <c r="W110" s="11" t="str">
        <f>IF(U110="","",VLOOKUP(U110,LISTAS!$F$5:$I$204,4,0))</f>
        <v/>
      </c>
      <c r="X110" s="11"/>
      <c r="Y110" s="11"/>
    </row>
    <row r="111" spans="2:25" x14ac:dyDescent="0.25">
      <c r="B111" s="57"/>
      <c r="C111" s="8"/>
      <c r="D111" s="8"/>
      <c r="E111" s="42"/>
      <c r="F111" s="82"/>
      <c r="G111" s="90" t="str">
        <f>IF(D113&lt;&gt;"",IF(D115&lt;&gt;"",IF(D113=D115,"",IF(D113&gt;D115,C113,C115)),""),"")</f>
        <v>HELENA/MARIA/LAIS/LETICIA</v>
      </c>
      <c r="H111" s="119">
        <v>0</v>
      </c>
      <c r="I111" s="40">
        <f>IF(H111&lt;&gt;"",H111,"")</f>
        <v>0</v>
      </c>
      <c r="J111" s="39" t="str">
        <f>IF(H111&lt;&gt;"",IF(G111="","",G111),"")</f>
        <v>HELENA/MARIA/LAIS/LETICIA</v>
      </c>
      <c r="K111" s="39" t="str">
        <f>VLOOKUP(K109,I109:J111,2,0)</f>
        <v>HELENA/MARIA/LAIS/LETICIA</v>
      </c>
      <c r="L111" s="8"/>
      <c r="M111" s="80"/>
      <c r="N111" s="8"/>
      <c r="O111" s="8"/>
      <c r="P111" s="12"/>
      <c r="S111" s="9"/>
      <c r="T111" s="10"/>
      <c r="U111" s="11"/>
      <c r="V111" s="11" t="str">
        <f>IF(U111="","",VLOOKUP(U111,LISTAS!$F$5:$G$204,2,0))</f>
        <v/>
      </c>
      <c r="W111" s="11" t="str">
        <f>IF(U111="","",VLOOKUP(U111,LISTAS!$F$5:$I$204,4,0))</f>
        <v/>
      </c>
      <c r="X111" s="11"/>
      <c r="Y111" s="11"/>
    </row>
    <row r="112" spans="2:25" ht="17.25" thickBot="1" x14ac:dyDescent="0.3">
      <c r="B112" s="57"/>
      <c r="C112" s="8"/>
      <c r="D112" s="8"/>
      <c r="E112" s="42"/>
      <c r="F112" s="8"/>
      <c r="G112" s="91" t="str">
        <f>IF(G111="","",VLOOKUP(G111,LISTAS!$F$5:$H$204,2,0))</f>
        <v>ARBOS - SCS</v>
      </c>
      <c r="H112" s="120"/>
      <c r="I112" s="42"/>
      <c r="J112" s="39"/>
      <c r="K112" s="39"/>
      <c r="L112" s="8"/>
      <c r="M112" s="80"/>
      <c r="N112" s="8"/>
      <c r="O112" s="8"/>
      <c r="P112" s="12"/>
      <c r="S112" s="9"/>
      <c r="T112" s="10"/>
      <c r="U112" s="11"/>
      <c r="V112" s="11" t="str">
        <f>IF(U112="","",VLOOKUP(U112,LISTAS!$F$5:$G$204,2,0))</f>
        <v/>
      </c>
      <c r="W112" s="11" t="str">
        <f>IF(U112="","",VLOOKUP(U112,LISTAS!$F$5:$I$204,4,0))</f>
        <v/>
      </c>
      <c r="X112" s="11"/>
      <c r="Y112" s="11"/>
    </row>
    <row r="113" spans="2:25" x14ac:dyDescent="0.25">
      <c r="B113" s="121">
        <v>5</v>
      </c>
      <c r="C113" s="90" t="s">
        <v>66</v>
      </c>
      <c r="D113" s="119">
        <v>1</v>
      </c>
      <c r="E113" s="87">
        <f>IF(D113&lt;&gt;"",D113,"")</f>
        <v>1</v>
      </c>
      <c r="F113" s="39" t="str">
        <f>IF(D113&lt;&gt;"",IF(C113="","",C113),"")</f>
        <v>HELENA/MARIA/LAIS/LETICIA</v>
      </c>
      <c r="G113" s="39">
        <f>IF(E113&lt;&gt;"",IF(E115&lt;&gt;"",SMALL(E113:F115,1),""),"")</f>
        <v>0</v>
      </c>
      <c r="H113" s="39"/>
      <c r="I113" s="42"/>
      <c r="J113" s="39"/>
      <c r="K113" s="8"/>
      <c r="L113" s="8"/>
      <c r="M113" s="80"/>
      <c r="N113" s="8"/>
      <c r="O113" s="8"/>
      <c r="P113" s="12"/>
      <c r="S113" s="9"/>
      <c r="T113" s="10"/>
      <c r="U113" s="11"/>
      <c r="V113" s="11" t="str">
        <f>IF(U113="","",VLOOKUP(U113,LISTAS!$F$5:$G$204,2,0))</f>
        <v/>
      </c>
      <c r="W113" s="11" t="str">
        <f>IF(U113="","",VLOOKUP(U113,LISTAS!$F$5:$I$204,4,0))</f>
        <v/>
      </c>
      <c r="X113" s="11"/>
      <c r="Y113" s="11"/>
    </row>
    <row r="114" spans="2:25" ht="17.25" thickBot="1" x14ac:dyDescent="0.3">
      <c r="B114" s="121"/>
      <c r="C114" s="91" t="str">
        <f>IF(C113="","",VLOOKUP(C113,LISTAS!$F$5:$H$204,2,0))</f>
        <v>ARBOS - SCS</v>
      </c>
      <c r="D114" s="120"/>
      <c r="E114" s="44" t="str">
        <f>IF(D114&lt;&gt;"",D114,"")</f>
        <v/>
      </c>
      <c r="F114" s="39"/>
      <c r="G114" s="39"/>
      <c r="H114" s="39"/>
      <c r="I114" s="42"/>
      <c r="J114" s="39"/>
      <c r="K114" s="8"/>
      <c r="L114" s="8"/>
      <c r="M114" s="80"/>
      <c r="N114" s="8"/>
      <c r="O114" s="8"/>
      <c r="P114" s="12"/>
      <c r="S114" s="9"/>
      <c r="T114" s="10"/>
      <c r="U114" s="11"/>
      <c r="V114" s="11" t="str">
        <f>IF(U114="","",VLOOKUP(U114,LISTAS!$F$5:$G$204,2,0))</f>
        <v/>
      </c>
      <c r="W114" s="11" t="str">
        <f>IF(U114="","",VLOOKUP(U114,LISTAS!$F$5:$I$204,4,0))</f>
        <v/>
      </c>
      <c r="X114" s="11"/>
      <c r="Y114" s="11"/>
    </row>
    <row r="115" spans="2:25" x14ac:dyDescent="0.25">
      <c r="B115" s="118">
        <v>12</v>
      </c>
      <c r="C115" s="90"/>
      <c r="D115" s="119">
        <v>0</v>
      </c>
      <c r="E115" s="45">
        <f>IF(D115&lt;&gt;"",D115,"")</f>
        <v>0</v>
      </c>
      <c r="F115" s="39" t="str">
        <f>IF(D115&lt;&gt;"",IF(C115="","",C115),"")</f>
        <v/>
      </c>
      <c r="G115" s="39" t="str">
        <f>VLOOKUP(G113,E113:F115,2,0)</f>
        <v/>
      </c>
      <c r="H115" s="39"/>
      <c r="I115" s="42"/>
      <c r="J115" s="39"/>
      <c r="K115" s="8"/>
      <c r="L115" s="8"/>
      <c r="M115" s="80"/>
      <c r="N115" s="8"/>
      <c r="O115" s="8"/>
      <c r="P115" s="12"/>
      <c r="S115" s="9"/>
      <c r="T115" s="10"/>
      <c r="U115" s="11"/>
      <c r="V115" s="11" t="str">
        <f>IF(U115="","",VLOOKUP(U115,LISTAS!$F$5:$G$204,2,0))</f>
        <v/>
      </c>
      <c r="W115" s="11" t="str">
        <f>IF(U115="","",VLOOKUP(U115,LISTAS!$F$5:$I$204,4,0))</f>
        <v/>
      </c>
      <c r="X115" s="11"/>
      <c r="Y115" s="11"/>
    </row>
    <row r="116" spans="2:25" ht="17.25" thickBot="1" x14ac:dyDescent="0.3">
      <c r="B116" s="118"/>
      <c r="C116" s="91" t="str">
        <f>IF(C115="","",VLOOKUP(C115,LISTAS!$F$5:$H$204,2,0))</f>
        <v/>
      </c>
      <c r="D116" s="120"/>
      <c r="E116" s="39"/>
      <c r="F116" s="39"/>
      <c r="G116" s="39"/>
      <c r="H116" s="39"/>
      <c r="I116" s="42"/>
      <c r="J116" s="39"/>
      <c r="K116" s="8"/>
      <c r="L116" s="8"/>
      <c r="M116" s="80"/>
      <c r="N116" s="8"/>
      <c r="O116" s="8"/>
      <c r="P116" s="12"/>
      <c r="S116" s="9"/>
      <c r="T116" s="10"/>
      <c r="U116" s="11"/>
      <c r="V116" s="11" t="str">
        <f>IF(U116="","",VLOOKUP(U116,LISTAS!$F$5:$G$204,2,0))</f>
        <v/>
      </c>
      <c r="W116" s="11" t="str">
        <f>IF(U116="","",VLOOKUP(U116,LISTAS!$F$5:$I$204,4,0))</f>
        <v/>
      </c>
      <c r="X116" s="11"/>
      <c r="Y116" s="11"/>
    </row>
    <row r="117" spans="2:25" x14ac:dyDescent="0.25">
      <c r="B117" s="57"/>
      <c r="C117" s="8"/>
      <c r="D117" s="8"/>
      <c r="E117" s="39"/>
      <c r="F117" s="39"/>
      <c r="G117" s="39"/>
      <c r="H117" s="39"/>
      <c r="I117" s="42"/>
      <c r="J117" s="39"/>
      <c r="K117" s="90" t="str">
        <f>IF(H109&lt;&gt;"",IF(H111&lt;&gt;"",IF(H109=H111,"",IF(H109&gt;H111,G109,G111)),""),"")</f>
        <v>VALENTINA/VALENTINA/ESTELA/ANA</v>
      </c>
      <c r="L117" s="119">
        <v>0</v>
      </c>
      <c r="M117" s="87">
        <f>IF(L117&lt;&gt;"",L117,"")</f>
        <v>0</v>
      </c>
      <c r="N117" s="39" t="str">
        <f>IF(L117&lt;&gt;"",IF(K117="","",K117),"")</f>
        <v>VALENTINA/VALENTINA/ESTELA/ANA</v>
      </c>
      <c r="O117" s="39">
        <f>IF(M117&lt;&gt;"",IF(M119&lt;&gt;"",SMALL(M117:N119,1),""),"")</f>
        <v>0</v>
      </c>
      <c r="P117" s="12"/>
      <c r="S117" s="9"/>
      <c r="T117" s="10"/>
      <c r="U117" s="11"/>
      <c r="V117" s="11" t="str">
        <f>IF(U117="","",VLOOKUP(U117,LISTAS!$F$5:$G$204,2,0))</f>
        <v/>
      </c>
      <c r="W117" s="11" t="str">
        <f>IF(U117="","",VLOOKUP(U117,LISTAS!$F$5:$I$204,4,0))</f>
        <v/>
      </c>
      <c r="X117" s="11"/>
      <c r="Y117" s="11"/>
    </row>
    <row r="118" spans="2:25" ht="17.25" thickBot="1" x14ac:dyDescent="0.3">
      <c r="B118" s="57"/>
      <c r="C118" s="8"/>
      <c r="D118" s="8"/>
      <c r="E118" s="39"/>
      <c r="F118" s="39"/>
      <c r="G118" s="39"/>
      <c r="H118" s="39"/>
      <c r="I118" s="42"/>
      <c r="J118" s="39"/>
      <c r="K118" s="91" t="str">
        <f>IF(K117="","",VLOOKUP(K117,LISTAS!$F$5:$H$204,2,0))</f>
        <v>PEN LIFE - SBC</v>
      </c>
      <c r="L118" s="120"/>
      <c r="M118" s="44" t="str">
        <f>IF(L118&lt;&gt;"",L118,"")</f>
        <v/>
      </c>
      <c r="N118" s="39"/>
      <c r="O118" s="39"/>
      <c r="P118" s="12"/>
      <c r="S118" s="9"/>
      <c r="T118" s="10"/>
      <c r="U118" s="11"/>
      <c r="V118" s="11" t="str">
        <f>IF(U118="","",VLOOKUP(U118,LISTAS!$F$5:$G$204,2,0))</f>
        <v/>
      </c>
      <c r="W118" s="11" t="str">
        <f>IF(U118="","",VLOOKUP(U118,LISTAS!$F$5:$I$204,4,0))</f>
        <v/>
      </c>
      <c r="X118" s="11"/>
      <c r="Y118" s="11"/>
    </row>
    <row r="119" spans="2:25" x14ac:dyDescent="0.25">
      <c r="B119" s="57"/>
      <c r="C119" s="8"/>
      <c r="D119" s="8"/>
      <c r="E119" s="39"/>
      <c r="F119" s="39"/>
      <c r="G119" s="39"/>
      <c r="H119" s="39"/>
      <c r="I119" s="42"/>
      <c r="J119" s="43"/>
      <c r="K119" s="90" t="str">
        <f>IF(H125&lt;&gt;"",IF(H127&lt;&gt;"",IF(H125=H127,"",IF(H125&gt;H127,G125,G127)),""),"")</f>
        <v>MARIA/LUARA/SOPHIA/PAULA</v>
      </c>
      <c r="L119" s="119">
        <v>1</v>
      </c>
      <c r="M119" s="45">
        <f>IF(L119&lt;&gt;"",L119,"")</f>
        <v>1</v>
      </c>
      <c r="N119" s="39" t="str">
        <f>IF(L119&lt;&gt;"",IF(K119="","",K119),"")</f>
        <v>MARIA/LUARA/SOPHIA/PAULA</v>
      </c>
      <c r="O119" s="39" t="str">
        <f>VLOOKUP(O117,M117:N119,2,0)</f>
        <v>VALENTINA/VALENTINA/ESTELA/ANA</v>
      </c>
      <c r="P119" s="12"/>
      <c r="S119" s="9"/>
      <c r="T119" s="10"/>
      <c r="U119" s="11"/>
      <c r="V119" s="11" t="str">
        <f>IF(U119="","",VLOOKUP(U119,LISTAS!$F$5:$G$204,2,0))</f>
        <v/>
      </c>
      <c r="W119" s="11" t="str">
        <f>IF(U119="","",VLOOKUP(U119,LISTAS!$F$5:$I$204,4,0))</f>
        <v/>
      </c>
      <c r="X119" s="11"/>
      <c r="Y119" s="11"/>
    </row>
    <row r="120" spans="2:25" ht="17.25" thickBot="1" x14ac:dyDescent="0.3">
      <c r="B120" s="57"/>
      <c r="C120" s="8"/>
      <c r="D120" s="8"/>
      <c r="E120" s="39"/>
      <c r="F120" s="39"/>
      <c r="G120" s="39"/>
      <c r="H120" s="39"/>
      <c r="I120" s="42"/>
      <c r="J120" s="39"/>
      <c r="K120" s="91" t="str">
        <f>IF(K119="","",VLOOKUP(K119,LISTAS!$F$5:$H$204,2,0))</f>
        <v>IL SOLE - S.A</v>
      </c>
      <c r="L120" s="120"/>
      <c r="M120" s="39"/>
      <c r="N120" s="39"/>
      <c r="O120" s="39"/>
      <c r="P120" s="12"/>
      <c r="S120" s="9"/>
      <c r="T120" s="10"/>
      <c r="U120" s="11"/>
      <c r="V120" s="11" t="str">
        <f>IF(U120="","",VLOOKUP(U120,LISTAS!$F$5:$G$204,2,0))</f>
        <v/>
      </c>
      <c r="W120" s="11" t="str">
        <f>IF(U120="","",VLOOKUP(U120,LISTAS!$F$5:$I$204,4,0))</f>
        <v/>
      </c>
      <c r="X120" s="11"/>
      <c r="Y120" s="11"/>
    </row>
    <row r="121" spans="2:25" x14ac:dyDescent="0.25">
      <c r="B121" s="121">
        <v>8</v>
      </c>
      <c r="C121" s="90" t="s">
        <v>95</v>
      </c>
      <c r="D121" s="119">
        <v>1</v>
      </c>
      <c r="E121" s="39" t="s">
        <v>36</v>
      </c>
      <c r="F121" s="39" t="str">
        <f>IF(D121&lt;&gt;"",IF(C121="","",C121),"")</f>
        <v>CAMILA/CATHARINA/ELLEN/MANUELA/REBECA</v>
      </c>
      <c r="G121" s="39">
        <f>IF(E121&lt;&gt;"",IF(E123&lt;&gt;"",SMALL(E121:F123,1),""),"")</f>
        <v>0</v>
      </c>
      <c r="H121" s="39"/>
      <c r="I121" s="42"/>
      <c r="J121" s="39"/>
      <c r="K121" s="39"/>
      <c r="L121" s="39"/>
      <c r="M121" s="39"/>
      <c r="N121" s="39"/>
      <c r="O121" s="39"/>
      <c r="P121" s="12"/>
      <c r="S121" s="9"/>
      <c r="T121" s="10"/>
      <c r="U121" s="11"/>
      <c r="V121" s="11" t="str">
        <f>IF(U121="","",VLOOKUP(U121,LISTAS!$F$5:$G$204,2,0))</f>
        <v/>
      </c>
      <c r="W121" s="11" t="str">
        <f>IF(U121="","",VLOOKUP(U121,LISTAS!$F$5:$I$204,4,0))</f>
        <v/>
      </c>
      <c r="X121" s="11"/>
      <c r="Y121" s="11"/>
    </row>
    <row r="122" spans="2:25" ht="17.25" thickBot="1" x14ac:dyDescent="0.3">
      <c r="B122" s="121"/>
      <c r="C122" s="91" t="str">
        <f>IF(C121="","",VLOOKUP(C121,LISTAS!$F$5:$H$204,2,0))</f>
        <v>ARBOS - S.A</v>
      </c>
      <c r="D122" s="120"/>
      <c r="E122" s="39"/>
      <c r="F122" s="39"/>
      <c r="G122" s="39"/>
      <c r="H122" s="39"/>
      <c r="I122" s="42"/>
      <c r="J122" s="39"/>
      <c r="K122" s="39"/>
      <c r="L122" s="39"/>
      <c r="M122" s="39"/>
      <c r="N122" s="39"/>
      <c r="O122" s="39"/>
      <c r="P122" s="12"/>
      <c r="S122" s="9"/>
      <c r="T122" s="10"/>
      <c r="U122" s="11"/>
      <c r="V122" s="11" t="str">
        <f>IF(U122="","",VLOOKUP(U122,LISTAS!$F$5:$G$204,2,0))</f>
        <v/>
      </c>
      <c r="W122" s="11" t="str">
        <f>IF(U122="","",VLOOKUP(U122,LISTAS!$F$5:$I$204,4,0))</f>
        <v/>
      </c>
      <c r="X122" s="11"/>
      <c r="Y122" s="11"/>
    </row>
    <row r="123" spans="2:25" x14ac:dyDescent="0.25">
      <c r="B123" s="118">
        <v>10</v>
      </c>
      <c r="C123" s="90"/>
      <c r="D123" s="119">
        <v>0</v>
      </c>
      <c r="E123" s="40">
        <f>IF(D123&lt;&gt;"",D123,"")</f>
        <v>0</v>
      </c>
      <c r="F123" s="39" t="str">
        <f>IF(D123&lt;&gt;"",IF(C123="","",C123),"")</f>
        <v/>
      </c>
      <c r="G123" s="39" t="str">
        <f>VLOOKUP(G121,E121:F123,2,0)</f>
        <v/>
      </c>
      <c r="H123" s="39"/>
      <c r="I123" s="42"/>
      <c r="J123" s="39"/>
      <c r="K123" s="39"/>
      <c r="L123" s="39"/>
      <c r="M123" s="39"/>
      <c r="N123" s="39"/>
      <c r="O123" s="39"/>
      <c r="P123" s="12"/>
      <c r="S123" s="9"/>
      <c r="T123" s="10"/>
      <c r="U123" s="11"/>
      <c r="V123" s="11" t="str">
        <f>IF(U123="","",VLOOKUP(U123,LISTAS!$F$5:$G$204,2,0))</f>
        <v/>
      </c>
      <c r="W123" s="11" t="str">
        <f>IF(U123="","",VLOOKUP(U123,LISTAS!$F$5:$I$204,4,0))</f>
        <v/>
      </c>
      <c r="X123" s="11"/>
      <c r="Y123" s="11"/>
    </row>
    <row r="124" spans="2:25" ht="17.25" thickBot="1" x14ac:dyDescent="0.3">
      <c r="B124" s="118"/>
      <c r="C124" s="91" t="str">
        <f>IF(C123="","",VLOOKUP(C123,LISTAS!$F$5:$H$204,2,0))</f>
        <v/>
      </c>
      <c r="D124" s="120"/>
      <c r="E124" s="42"/>
      <c r="F124" s="39"/>
      <c r="G124" s="39"/>
      <c r="H124" s="39"/>
      <c r="I124" s="42"/>
      <c r="J124" s="39"/>
      <c r="K124" s="39"/>
      <c r="L124" s="39"/>
      <c r="M124" s="39"/>
      <c r="N124" s="39"/>
      <c r="O124" s="39"/>
      <c r="P124" s="12"/>
      <c r="S124" s="9"/>
      <c r="T124" s="10"/>
      <c r="U124" s="11"/>
      <c r="V124" s="11" t="str">
        <f>IF(U124="","",VLOOKUP(U124,LISTAS!$F$5:$G$204,2,0))</f>
        <v/>
      </c>
      <c r="W124" s="11" t="str">
        <f>IF(U124="","",VLOOKUP(U124,LISTAS!$F$5:$I$204,4,0))</f>
        <v/>
      </c>
      <c r="X124" s="11"/>
      <c r="Y124" s="11"/>
    </row>
    <row r="125" spans="2:25" x14ac:dyDescent="0.25">
      <c r="B125" s="57"/>
      <c r="C125" s="8"/>
      <c r="D125" s="8"/>
      <c r="E125" s="39"/>
      <c r="F125" s="81"/>
      <c r="G125" s="90" t="str">
        <f>IF(D121&lt;&gt;"",IF(D123&lt;&gt;"",IF(D121=D123,"",IF(D121&gt;D123,C121,C123)),""),"")</f>
        <v>CAMILA/CATHARINA/ELLEN/MANUELA/REBECA</v>
      </c>
      <c r="H125" s="119">
        <v>0</v>
      </c>
      <c r="I125" s="87">
        <f>IF(H125&lt;&gt;"",H125,"")</f>
        <v>0</v>
      </c>
      <c r="J125" s="39" t="str">
        <f>IF(H125&lt;&gt;"",IF(G125="","",G125),"")</f>
        <v>CAMILA/CATHARINA/ELLEN/MANUELA/REBECA</v>
      </c>
      <c r="K125" s="39">
        <f>IF(I125&lt;&gt;"",IF(I127&lt;&gt;"",SMALL(I125:J127,1),""),"")</f>
        <v>0</v>
      </c>
      <c r="L125" s="39"/>
      <c r="M125" s="39"/>
      <c r="N125" s="39"/>
      <c r="O125" s="39"/>
      <c r="P125" s="12"/>
      <c r="S125" s="9"/>
      <c r="T125" s="10"/>
      <c r="U125" s="11"/>
      <c r="V125" s="11" t="str">
        <f>IF(U125="","",VLOOKUP(U125,LISTAS!$F$5:$G$204,2,0))</f>
        <v/>
      </c>
      <c r="W125" s="11" t="str">
        <f>IF(U125="","",VLOOKUP(U125,LISTAS!$F$5:$I$204,4,0))</f>
        <v/>
      </c>
      <c r="X125" s="11"/>
      <c r="Y125" s="11"/>
    </row>
    <row r="126" spans="2:25" ht="17.25" thickBot="1" x14ac:dyDescent="0.3">
      <c r="B126" s="57"/>
      <c r="C126" s="8"/>
      <c r="D126" s="8"/>
      <c r="E126" s="39"/>
      <c r="F126" s="81"/>
      <c r="G126" s="91" t="str">
        <f>IF(G125="","",VLOOKUP(G125,LISTAS!$F$5:$H$204,2,0))</f>
        <v>ARBOS - S.A</v>
      </c>
      <c r="H126" s="120"/>
      <c r="I126" s="44" t="str">
        <f>IF(H126&lt;&gt;"",H126,"")</f>
        <v/>
      </c>
      <c r="J126" s="39"/>
      <c r="K126" s="39"/>
      <c r="L126" s="39"/>
      <c r="M126" s="39"/>
      <c r="N126" s="39"/>
      <c r="O126" s="39"/>
      <c r="P126" s="12"/>
      <c r="S126" s="9"/>
      <c r="T126" s="10"/>
      <c r="U126" s="11"/>
      <c r="V126" s="11" t="str">
        <f>IF(U126="","",VLOOKUP(U126,LISTAS!$F$5:$G$204,2,0))</f>
        <v/>
      </c>
      <c r="W126" s="11" t="str">
        <f>IF(U126="","",VLOOKUP(U126,LISTAS!$F$5:$I$204,4,0))</f>
        <v/>
      </c>
      <c r="X126" s="11"/>
      <c r="Y126" s="11"/>
    </row>
    <row r="127" spans="2:25" x14ac:dyDescent="0.25">
      <c r="B127" s="57"/>
      <c r="C127" s="8"/>
      <c r="D127" s="8"/>
      <c r="E127" s="42"/>
      <c r="F127" s="82"/>
      <c r="G127" s="90" t="str">
        <f>IF(D129&lt;&gt;"",IF(D131&lt;&gt;"",IF(D129=D131,"",IF(D129&gt;D131,C129,C131)),""),"")</f>
        <v>MARIA/LUARA/SOPHIA/PAULA</v>
      </c>
      <c r="H127" s="119">
        <v>1</v>
      </c>
      <c r="I127" s="45">
        <f>IF(H127&lt;&gt;"",H127,"")</f>
        <v>1</v>
      </c>
      <c r="J127" s="39" t="str">
        <f>IF(H127&lt;&gt;"",IF(G127="","",G127),"")</f>
        <v>MARIA/LUARA/SOPHIA/PAULA</v>
      </c>
      <c r="K127" s="39" t="str">
        <f>VLOOKUP(K125,I125:J127,2,0)</f>
        <v>CAMILA/CATHARINA/ELLEN/MANUELA/REBECA</v>
      </c>
      <c r="L127" s="39"/>
      <c r="M127" s="39"/>
      <c r="N127" s="39"/>
      <c r="O127" s="39"/>
      <c r="P127" s="12"/>
      <c r="S127" s="9"/>
      <c r="T127" s="10"/>
      <c r="U127" s="11"/>
      <c r="V127" s="11" t="str">
        <f>IF(U127="","",VLOOKUP(U127,LISTAS!$F$5:$G$204,2,0))</f>
        <v/>
      </c>
      <c r="W127" s="11" t="str">
        <f>IF(U127="","",VLOOKUP(U127,LISTAS!$F$5:$I$204,4,0))</f>
        <v/>
      </c>
      <c r="X127" s="11"/>
      <c r="Y127" s="11"/>
    </row>
    <row r="128" spans="2:25" ht="17.25" thickBot="1" x14ac:dyDescent="0.3">
      <c r="B128" s="57"/>
      <c r="C128" s="8"/>
      <c r="D128" s="8"/>
      <c r="E128" s="42"/>
      <c r="F128" s="8"/>
      <c r="G128" s="91" t="str">
        <f>IF(G127="","",VLOOKUP(G127,LISTAS!$F$5:$H$204,2,0))</f>
        <v>IL SOLE - S.A</v>
      </c>
      <c r="H128" s="120"/>
      <c r="I128" s="39"/>
      <c r="J128" s="39"/>
      <c r="K128" s="39"/>
      <c r="L128" s="39"/>
      <c r="M128" s="39"/>
      <c r="N128" s="39"/>
      <c r="O128" s="39"/>
      <c r="P128" s="12"/>
      <c r="S128" s="9"/>
      <c r="T128" s="10"/>
      <c r="U128" s="11"/>
      <c r="V128" s="11" t="str">
        <f>IF(U128="","",VLOOKUP(U128,LISTAS!$F$5:$G$204,2,0))</f>
        <v/>
      </c>
      <c r="W128" s="11" t="str">
        <f>IF(U128="","",VLOOKUP(U128,LISTAS!$F$5:$I$204,4,0))</f>
        <v/>
      </c>
      <c r="X128" s="11"/>
      <c r="Y128" s="11"/>
    </row>
    <row r="129" spans="2:25" x14ac:dyDescent="0.25">
      <c r="B129" s="121">
        <v>2</v>
      </c>
      <c r="C129" s="90" t="s">
        <v>188</v>
      </c>
      <c r="D129" s="119">
        <v>0</v>
      </c>
      <c r="E129" s="87">
        <f>IF(D129&lt;&gt;"",D129,"")</f>
        <v>0</v>
      </c>
      <c r="F129" s="39" t="str">
        <f>IF(D129&lt;&gt;"",IF(C129="","",C129),"")</f>
        <v>LUIZA/LETICIA/ISABELA/JULIA/REBECA</v>
      </c>
      <c r="G129" s="39">
        <f>IF(E129&lt;&gt;"",IF(E131&lt;&gt;"",SMALL(E129:F131,1),""),"")</f>
        <v>0</v>
      </c>
      <c r="H129" s="39"/>
      <c r="I129" s="39"/>
      <c r="J129" s="39"/>
      <c r="K129" s="39"/>
      <c r="L129" s="39"/>
      <c r="M129" s="39"/>
      <c r="N129" s="39"/>
      <c r="O129" s="39"/>
      <c r="P129" s="53"/>
      <c r="S129" s="9"/>
      <c r="T129" s="10"/>
      <c r="U129" s="11"/>
      <c r="V129" s="11" t="str">
        <f>IF(U129="","",VLOOKUP(U129,LISTAS!$F$5:$G$204,2,0))</f>
        <v/>
      </c>
      <c r="W129" s="11" t="str">
        <f>IF(U129="","",VLOOKUP(U129,LISTAS!$F$5:$I$204,4,0))</f>
        <v/>
      </c>
      <c r="X129" s="11"/>
      <c r="Y129" s="11"/>
    </row>
    <row r="130" spans="2:25" ht="17.25" thickBot="1" x14ac:dyDescent="0.3">
      <c r="B130" s="121"/>
      <c r="C130" s="91" t="str">
        <f>IF(C129="","",VLOOKUP(C129,LISTAS!$F$5:$H$204,2,0))</f>
        <v>ARBOS - SBC</v>
      </c>
      <c r="D130" s="120"/>
      <c r="E130" s="44" t="str">
        <f>IF(D130&lt;&gt;"",D130,"")</f>
        <v/>
      </c>
      <c r="F130" s="39"/>
      <c r="G130" s="39"/>
      <c r="H130" s="39"/>
      <c r="I130" s="39"/>
      <c r="J130" s="39"/>
      <c r="K130" s="39"/>
      <c r="L130" s="39"/>
      <c r="M130" s="39"/>
      <c r="N130" s="39"/>
      <c r="O130" s="39"/>
      <c r="P130" s="53"/>
      <c r="S130" s="9"/>
      <c r="T130" s="10"/>
      <c r="U130" s="11"/>
      <c r="V130" s="11" t="str">
        <f>IF(U130="","",VLOOKUP(U130,LISTAS!$F$5:$G$204,2,0))</f>
        <v/>
      </c>
      <c r="W130" s="11" t="str">
        <f>IF(U130="","",VLOOKUP(U130,LISTAS!$F$5:$I$204,4,0))</f>
        <v/>
      </c>
      <c r="X130" s="11"/>
      <c r="Y130" s="11"/>
    </row>
    <row r="131" spans="2:25" x14ac:dyDescent="0.25">
      <c r="B131" s="118">
        <v>15</v>
      </c>
      <c r="C131" s="90" t="s">
        <v>186</v>
      </c>
      <c r="D131" s="119">
        <v>1</v>
      </c>
      <c r="E131" s="45">
        <f>IF(D131&lt;&gt;"",D131,"")</f>
        <v>1</v>
      </c>
      <c r="F131" s="39" t="str">
        <f>IF(D131&lt;&gt;"",IF(C131="","",C131),"")</f>
        <v>MARIA/LUARA/SOPHIA/PAULA</v>
      </c>
      <c r="G131" s="39" t="str">
        <f>VLOOKUP(G129,E129:F131,2,0)</f>
        <v>LUIZA/LETICIA/ISABELA/JULIA/REBECA</v>
      </c>
      <c r="H131" s="39"/>
      <c r="I131" s="39"/>
      <c r="J131" s="39"/>
      <c r="K131" s="39"/>
      <c r="L131" s="39"/>
      <c r="M131" s="39"/>
      <c r="N131" s="39"/>
      <c r="O131" s="39"/>
      <c r="P131" s="53"/>
      <c r="S131" s="9"/>
      <c r="T131" s="10"/>
      <c r="U131" s="11"/>
      <c r="V131" s="11" t="str">
        <f>IF(U131="","",VLOOKUP(U131,LISTAS!$F$5:$G$204,2,0))</f>
        <v/>
      </c>
      <c r="W131" s="11" t="str">
        <f>IF(U131="","",VLOOKUP(U131,LISTAS!$F$5:$I$204,4,0))</f>
        <v/>
      </c>
      <c r="X131" s="11"/>
      <c r="Y131" s="11"/>
    </row>
    <row r="132" spans="2:25" ht="17.25" thickBot="1" x14ac:dyDescent="0.3">
      <c r="B132" s="118"/>
      <c r="C132" s="91" t="str">
        <f>IF(C131="","",VLOOKUP(C131,LISTAS!$F$5:$H$204,2,0))</f>
        <v>IL SOLE - S.A</v>
      </c>
      <c r="D132" s="120"/>
      <c r="E132" s="39"/>
      <c r="F132" s="39"/>
      <c r="G132" s="39"/>
      <c r="H132" s="39"/>
      <c r="I132" s="39"/>
      <c r="J132" s="39"/>
      <c r="K132" s="39"/>
      <c r="L132" s="39"/>
      <c r="M132" s="39"/>
      <c r="N132" s="39"/>
      <c r="O132" s="39"/>
      <c r="P132" s="53"/>
      <c r="S132" s="9"/>
      <c r="T132" s="10"/>
      <c r="U132" s="11"/>
      <c r="V132" s="11" t="str">
        <f>IF(U132="","",VLOOKUP(U132,LISTAS!$F$5:$G$204,2,0))</f>
        <v/>
      </c>
      <c r="W132" s="11" t="str">
        <f>IF(U132="","",VLOOKUP(U132,LISTAS!$F$5:$I$204,4,0))</f>
        <v/>
      </c>
      <c r="X132" s="11"/>
      <c r="Y132" s="11"/>
    </row>
    <row r="133" spans="2:25" x14ac:dyDescent="0.25">
      <c r="B133" s="58"/>
      <c r="C133" s="15"/>
      <c r="D133" s="15"/>
      <c r="E133" s="52"/>
      <c r="F133" s="52"/>
      <c r="G133" s="52"/>
      <c r="H133" s="52"/>
      <c r="I133" s="52"/>
      <c r="J133" s="52"/>
      <c r="K133" s="52"/>
      <c r="L133" s="52"/>
      <c r="M133" s="52"/>
      <c r="N133" s="52"/>
      <c r="O133" s="52"/>
      <c r="P133" s="54"/>
      <c r="S133" s="9"/>
      <c r="T133" s="10"/>
      <c r="U133" s="11"/>
      <c r="V133" s="11" t="str">
        <f>IF(U133="","",VLOOKUP(U133,LISTAS!$F$5:$G$204,2,0))</f>
        <v/>
      </c>
      <c r="W133" s="11" t="str">
        <f>IF(U133="","",VLOOKUP(U133,LISTAS!$F$5:$I$204,4,0))</f>
        <v/>
      </c>
      <c r="X133" s="11"/>
      <c r="Y133" s="11"/>
    </row>
  </sheetData>
  <mergeCells count="102">
    <mergeCell ref="B2:P4"/>
    <mergeCell ref="S2:Y3"/>
    <mergeCell ref="B5:D5"/>
    <mergeCell ref="S5:T5"/>
    <mergeCell ref="B6:P6"/>
    <mergeCell ref="S6:Y6"/>
    <mergeCell ref="H14:H15"/>
    <mergeCell ref="B16:B17"/>
    <mergeCell ref="D16:D17"/>
    <mergeCell ref="B18:B19"/>
    <mergeCell ref="D18:D19"/>
    <mergeCell ref="L20:L21"/>
    <mergeCell ref="S7:T7"/>
    <mergeCell ref="B8:B9"/>
    <mergeCell ref="D8:D9"/>
    <mergeCell ref="B10:B11"/>
    <mergeCell ref="D10:D11"/>
    <mergeCell ref="H12:H13"/>
    <mergeCell ref="H30:H31"/>
    <mergeCell ref="B32:B33"/>
    <mergeCell ref="D32:D33"/>
    <mergeCell ref="B34:B35"/>
    <mergeCell ref="D34:D35"/>
    <mergeCell ref="P36:P37"/>
    <mergeCell ref="L22:L23"/>
    <mergeCell ref="B24:B25"/>
    <mergeCell ref="D24:D25"/>
    <mergeCell ref="B26:B27"/>
    <mergeCell ref="D26:D27"/>
    <mergeCell ref="H28:H29"/>
    <mergeCell ref="H46:H47"/>
    <mergeCell ref="B48:B49"/>
    <mergeCell ref="D48:D49"/>
    <mergeCell ref="B50:B51"/>
    <mergeCell ref="D50:D51"/>
    <mergeCell ref="L52:L53"/>
    <mergeCell ref="P38:P39"/>
    <mergeCell ref="B40:B41"/>
    <mergeCell ref="D40:D41"/>
    <mergeCell ref="B42:B43"/>
    <mergeCell ref="D42:D43"/>
    <mergeCell ref="H44:H45"/>
    <mergeCell ref="H62:H63"/>
    <mergeCell ref="B64:B65"/>
    <mergeCell ref="D64:D65"/>
    <mergeCell ref="B66:B67"/>
    <mergeCell ref="D66:D67"/>
    <mergeCell ref="B71:P71"/>
    <mergeCell ref="L54:L55"/>
    <mergeCell ref="B56:B57"/>
    <mergeCell ref="D56:D57"/>
    <mergeCell ref="B58:B59"/>
    <mergeCell ref="D58:D59"/>
    <mergeCell ref="H60:H61"/>
    <mergeCell ref="H77:H78"/>
    <mergeCell ref="H79:H80"/>
    <mergeCell ref="B81:B82"/>
    <mergeCell ref="D81:D82"/>
    <mergeCell ref="B83:B84"/>
    <mergeCell ref="D83:D84"/>
    <mergeCell ref="S71:Y71"/>
    <mergeCell ref="S72:T72"/>
    <mergeCell ref="B73:B74"/>
    <mergeCell ref="D73:D74"/>
    <mergeCell ref="B75:B76"/>
    <mergeCell ref="D75:D76"/>
    <mergeCell ref="H93:H94"/>
    <mergeCell ref="H95:H96"/>
    <mergeCell ref="B97:B98"/>
    <mergeCell ref="D97:D98"/>
    <mergeCell ref="B99:B100"/>
    <mergeCell ref="D99:D100"/>
    <mergeCell ref="L85:L86"/>
    <mergeCell ref="L87:L88"/>
    <mergeCell ref="B89:B90"/>
    <mergeCell ref="D89:D90"/>
    <mergeCell ref="B91:B92"/>
    <mergeCell ref="D91:D92"/>
    <mergeCell ref="H109:H110"/>
    <mergeCell ref="H111:H112"/>
    <mergeCell ref="B113:B114"/>
    <mergeCell ref="D113:D114"/>
    <mergeCell ref="B115:B116"/>
    <mergeCell ref="D115:D116"/>
    <mergeCell ref="P101:P102"/>
    <mergeCell ref="P103:P104"/>
    <mergeCell ref="B105:B106"/>
    <mergeCell ref="D105:D106"/>
    <mergeCell ref="B107:B108"/>
    <mergeCell ref="D107:D108"/>
    <mergeCell ref="H125:H126"/>
    <mergeCell ref="H127:H128"/>
    <mergeCell ref="B129:B130"/>
    <mergeCell ref="D129:D130"/>
    <mergeCell ref="B131:B132"/>
    <mergeCell ref="D131:D132"/>
    <mergeCell ref="L117:L118"/>
    <mergeCell ref="L119:L120"/>
    <mergeCell ref="B121:B122"/>
    <mergeCell ref="D121:D122"/>
    <mergeCell ref="B123:B124"/>
    <mergeCell ref="D123:D124"/>
  </mergeCells>
  <pageMargins left="0.51181102362204722" right="0.51181102362204722" top="0.78740157480314965" bottom="0.78740157480314965" header="0.31496062992125984" footer="0.31496062992125984"/>
  <pageSetup paperSize="9" scale="55"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0000000}">
          <x14:formula1>
            <xm:f>LISTAS!$D$5:$D$6</xm:f>
          </x14:formula1>
          <xm:sqref>V5</xm:sqref>
        </x14:dataValidation>
        <x14:dataValidation type="list" allowBlank="1" showInputMessage="1" showErrorMessage="1" xr:uid="{00000000-0002-0000-0200-000001000000}">
          <x14:formula1>
            <xm:f>LISTAS!$F$5:$F$204</xm:f>
          </x14:formula1>
          <xm:sqref>C16 C24 C32 C40 C48 C56 C64 C66 C58 C10 C18 C26 C34 C42 C50 C8 C81 C89 C97 C105 C113 C121 C129 C131 C123 C75 C83 C91 C99 C107 C115 C73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39997558519241921"/>
  </sheetPr>
  <dimension ref="B1:AA133"/>
  <sheetViews>
    <sheetView showGridLines="0" topLeftCell="L68" zoomScale="85" zoomScaleNormal="85" workbookViewId="0">
      <selection activeCell="Y76" sqref="Y76"/>
    </sheetView>
  </sheetViews>
  <sheetFormatPr defaultColWidth="25.28515625" defaultRowHeight="16.5" x14ac:dyDescent="0.25"/>
  <cols>
    <col min="1" max="1" width="1.42578125" style="1" customWidth="1"/>
    <col min="2" max="2" width="3.140625" style="55" bestFit="1" customWidth="1"/>
    <col min="3" max="3" width="37" style="2" bestFit="1" customWidth="1"/>
    <col min="4" max="4" width="7.7109375" style="1" customWidth="1"/>
    <col min="5" max="6" width="3.7109375" style="1" customWidth="1"/>
    <col min="7" max="7" width="39.28515625" style="1" bestFit="1" customWidth="1"/>
    <col min="8" max="8" width="5.7109375" style="1" customWidth="1"/>
    <col min="9" max="9" width="3.140625" style="1" customWidth="1"/>
    <col min="10" max="10" width="3.5703125" style="1" customWidth="1"/>
    <col min="11" max="11" width="18.7109375" style="1" customWidth="1"/>
    <col min="12" max="12" width="7.7109375" style="1" customWidth="1"/>
    <col min="13" max="14" width="3.7109375" style="1" customWidth="1"/>
    <col min="15" max="15" width="18.7109375" style="1" customWidth="1"/>
    <col min="16" max="16" width="7.7109375" style="1" customWidth="1"/>
    <col min="17" max="17" width="2.28515625" style="17" customWidth="1"/>
    <col min="18" max="18" width="1.42578125" style="13" customWidth="1"/>
    <col min="19" max="19" width="9.7109375" style="1" customWidth="1"/>
    <col min="20" max="20" width="15.5703125" style="1" customWidth="1"/>
    <col min="21" max="21" width="39" style="1" customWidth="1"/>
    <col min="22" max="16384" width="25.28515625" style="1"/>
  </cols>
  <sheetData>
    <row r="1" spans="2:27" ht="7.5" customHeight="1" x14ac:dyDescent="0.25">
      <c r="Q1" s="13"/>
    </row>
    <row r="2" spans="2:27" s="3" customFormat="1" ht="60.75" customHeight="1" x14ac:dyDescent="0.25">
      <c r="B2" s="127"/>
      <c r="C2" s="127"/>
      <c r="D2" s="127"/>
      <c r="E2" s="127"/>
      <c r="F2" s="127"/>
      <c r="G2" s="127"/>
      <c r="H2" s="127"/>
      <c r="I2" s="127"/>
      <c r="J2" s="127"/>
      <c r="K2" s="127"/>
      <c r="L2" s="127"/>
      <c r="M2" s="127"/>
      <c r="N2" s="127"/>
      <c r="O2" s="127"/>
      <c r="P2" s="127"/>
      <c r="Q2" s="18"/>
      <c r="R2" s="18"/>
      <c r="S2" s="127"/>
      <c r="T2" s="127"/>
      <c r="U2" s="127"/>
      <c r="V2" s="127"/>
      <c r="W2" s="127"/>
      <c r="X2" s="127"/>
      <c r="Y2" s="127"/>
    </row>
    <row r="3" spans="2:27" s="3" customFormat="1" ht="60.75" customHeight="1" x14ac:dyDescent="0.25">
      <c r="B3" s="127"/>
      <c r="C3" s="127"/>
      <c r="D3" s="127"/>
      <c r="E3" s="127"/>
      <c r="F3" s="127"/>
      <c r="G3" s="127"/>
      <c r="H3" s="127"/>
      <c r="I3" s="127"/>
      <c r="J3" s="127"/>
      <c r="K3" s="127"/>
      <c r="L3" s="127"/>
      <c r="M3" s="127"/>
      <c r="N3" s="127"/>
      <c r="O3" s="127"/>
      <c r="P3" s="127"/>
      <c r="Q3" s="18"/>
      <c r="R3" s="18"/>
      <c r="S3" s="127"/>
      <c r="T3" s="127"/>
      <c r="U3" s="127"/>
      <c r="V3" s="127"/>
      <c r="W3" s="127"/>
      <c r="X3" s="127"/>
      <c r="Y3" s="127"/>
      <c r="Z3" s="1"/>
      <c r="AA3" s="1"/>
    </row>
    <row r="4" spans="2:27" s="3" customFormat="1" ht="13.5" customHeight="1" x14ac:dyDescent="0.25">
      <c r="B4" s="127"/>
      <c r="C4" s="127"/>
      <c r="D4" s="127"/>
      <c r="E4" s="127"/>
      <c r="F4" s="127"/>
      <c r="G4" s="127"/>
      <c r="H4" s="127"/>
      <c r="I4" s="127"/>
      <c r="J4" s="127"/>
      <c r="K4" s="127"/>
      <c r="L4" s="127"/>
      <c r="M4" s="127"/>
      <c r="N4" s="127"/>
      <c r="O4" s="127"/>
      <c r="P4" s="127"/>
      <c r="Q4" s="18"/>
      <c r="R4" s="18"/>
      <c r="S4" s="4"/>
      <c r="T4" s="4"/>
      <c r="U4" s="4"/>
      <c r="V4" s="4"/>
      <c r="W4" s="4"/>
      <c r="X4" s="4"/>
      <c r="Y4" s="4"/>
    </row>
    <row r="5" spans="2:27" s="3" customFormat="1" ht="30" customHeight="1" x14ac:dyDescent="0.25">
      <c r="B5" s="135" t="s">
        <v>53</v>
      </c>
      <c r="C5" s="136"/>
      <c r="D5" s="137"/>
      <c r="E5" s="5"/>
      <c r="G5" s="4"/>
      <c r="H5" s="4"/>
      <c r="Q5" s="18"/>
      <c r="R5" s="18"/>
      <c r="S5" s="138" t="s">
        <v>29</v>
      </c>
      <c r="T5" s="138"/>
      <c r="U5" s="6" t="s">
        <v>12</v>
      </c>
      <c r="V5" s="7" t="s">
        <v>13</v>
      </c>
      <c r="X5" s="4"/>
      <c r="Y5" s="4"/>
    </row>
    <row r="6" spans="2:27" ht="30" customHeight="1" x14ac:dyDescent="0.25">
      <c r="B6" s="126" t="s">
        <v>23</v>
      </c>
      <c r="C6" s="126"/>
      <c r="D6" s="126"/>
      <c r="E6" s="126"/>
      <c r="F6" s="126"/>
      <c r="G6" s="126"/>
      <c r="H6" s="126"/>
      <c r="I6" s="126"/>
      <c r="J6" s="126"/>
      <c r="K6" s="126"/>
      <c r="L6" s="126"/>
      <c r="M6" s="126"/>
      <c r="N6" s="126"/>
      <c r="O6" s="126"/>
      <c r="P6" s="126"/>
      <c r="S6" s="126" t="s">
        <v>23</v>
      </c>
      <c r="T6" s="126"/>
      <c r="U6" s="126"/>
      <c r="V6" s="126"/>
      <c r="W6" s="126"/>
      <c r="X6" s="126"/>
      <c r="Y6" s="126"/>
    </row>
    <row r="7" spans="2:27" ht="28.5" customHeight="1" thickBot="1" x14ac:dyDescent="0.3">
      <c r="B7" s="83"/>
      <c r="C7" s="92"/>
      <c r="D7" s="84"/>
      <c r="E7" s="85"/>
      <c r="F7" s="85"/>
      <c r="G7" s="47"/>
      <c r="H7" s="85"/>
      <c r="I7" s="85"/>
      <c r="J7" s="85"/>
      <c r="K7" s="85"/>
      <c r="L7" s="85"/>
      <c r="M7" s="85"/>
      <c r="N7" s="85"/>
      <c r="O7" s="85"/>
      <c r="P7" s="102"/>
      <c r="S7" s="133" t="s">
        <v>3</v>
      </c>
      <c r="T7" s="134"/>
      <c r="U7" s="19" t="s">
        <v>14</v>
      </c>
      <c r="V7" s="19" t="s">
        <v>0</v>
      </c>
      <c r="W7" s="19" t="s">
        <v>15</v>
      </c>
      <c r="X7" s="19" t="s">
        <v>16</v>
      </c>
      <c r="Y7" s="19" t="s">
        <v>17</v>
      </c>
    </row>
    <row r="8" spans="2:27" ht="18" customHeight="1" x14ac:dyDescent="0.25">
      <c r="B8" s="131">
        <v>1</v>
      </c>
      <c r="C8" s="88" t="s">
        <v>56</v>
      </c>
      <c r="D8" s="129">
        <v>1</v>
      </c>
      <c r="E8" s="47">
        <f>IF(D8&lt;&gt;"",D8,"")</f>
        <v>1</v>
      </c>
      <c r="F8" s="47" t="str">
        <f>IF(D8&lt;&gt;"",IF(C8="","",C8),"")</f>
        <v>GIOVANI/MARCOS/GUILHERME/ATHUR</v>
      </c>
      <c r="G8" s="47">
        <f>IF(E8&lt;&gt;"",IF(E10&lt;&gt;"",SMALL(E8:F10,1),""),"")</f>
        <v>0</v>
      </c>
      <c r="H8" s="47"/>
      <c r="I8" s="47"/>
      <c r="J8" s="47"/>
      <c r="K8" s="47"/>
      <c r="L8" s="47"/>
      <c r="M8" s="60"/>
      <c r="N8" s="60"/>
      <c r="O8" s="60"/>
      <c r="P8" s="103"/>
      <c r="S8" s="23">
        <f>IF(U8&lt;&gt;"",1,"")</f>
        <v>1</v>
      </c>
      <c r="T8" s="24" t="str">
        <f>IF(S8&lt;&gt;"","LUGAR","")</f>
        <v>LUGAR</v>
      </c>
      <c r="U8" s="25" t="str">
        <f>IF(P36&lt;&gt;"",IF(P38&lt;&gt;"",IF(P36=P38,"",IF(P36&gt;P38,O36,O38)),""),"")</f>
        <v>GIOVANI/MARCOS/GUILHERME/ATHUR</v>
      </c>
      <c r="V8" s="25" t="str">
        <f>IF(U8="","",VLOOKUP(U8,LISTAS!$F$5:$G$204,2,0))</f>
        <v>LICEU JARDIM</v>
      </c>
      <c r="W8" s="25" t="str">
        <f>IF(U8="","",VLOOKUP(U8,LISTAS!$F$5:$I$204,4,0))</f>
        <v>SUB 14 MASCULINO</v>
      </c>
      <c r="X8" s="25">
        <f t="shared" ref="X8:X68" si="0">IF(S8="","",IF(S8=1,400,IF(S8=2,340,IF(S8=3,300,IF(S8=4,280,IF(S8=5,270,IF(S8=6,260,IF(S8=7,250,IF(S8=8,240,IF(S8=9,200,IF(S8=10,200,IF(S8=11,200,IF(S8=12,200,IF(S8=13,200,IF(S8=14,200,IF(S8=15,200,IF(S8=16,200,IF(S8&gt;16,"",""))))))))))))))))))</f>
        <v>400</v>
      </c>
      <c r="Y8" s="25">
        <f>IF(S8="","",IF($V$5="NÃO","",IF(S8=1,400,IF(S8=2,340,IF(S8=3,300,IF(S8=4,280,IF(S8=5,270,IF(S8=6,260,IF(S8=7,250,IF(S8=8,240,IF(S8=9,200,IF(S8=10,200,IF(S8=11,200,IF(S8=12,200,IF(S8=13,200,IF(S8=14,200,IF(S8=15,200,IF(S8=16,200,IF(S8&gt;16,"","")))))))))))))))))))</f>
        <v>400</v>
      </c>
    </row>
    <row r="9" spans="2:27" ht="18" customHeight="1" thickBot="1" x14ac:dyDescent="0.3">
      <c r="B9" s="131"/>
      <c r="C9" s="89" t="str">
        <f>IF(C8="","",VLOOKUP(C8,LISTAS!$F$5:$H$204,2,0))</f>
        <v>LICEU JARDIM</v>
      </c>
      <c r="D9" s="130"/>
      <c r="E9" s="47"/>
      <c r="F9" s="47"/>
      <c r="G9" s="47"/>
      <c r="H9" s="47"/>
      <c r="I9" s="47"/>
      <c r="J9" s="47"/>
      <c r="K9" s="47"/>
      <c r="L9" s="47"/>
      <c r="M9" s="60"/>
      <c r="N9" s="60"/>
      <c r="O9" s="60"/>
      <c r="P9" s="103"/>
      <c r="S9" s="23">
        <f>IF(U9&lt;&gt;"",1+COUNTIF(S8,"1"),"")</f>
        <v>2</v>
      </c>
      <c r="T9" s="24" t="str">
        <f t="shared" ref="T9:T23" si="1">IF(S9&lt;&gt;"","LUGAR","")</f>
        <v>LUGAR</v>
      </c>
      <c r="U9" s="25" t="str">
        <f>IF(P36&lt;&gt;"",IF(P38&lt;&gt;"",IF(P36=P38,"",IF(P36&lt;P38,O36,O38)),""),"")</f>
        <v>LORENZO/LUIGI/LUCAS/HENRIQUE</v>
      </c>
      <c r="V9" s="25" t="str">
        <f>IF(U9="","",VLOOKUP(U9,LISTAS!$F$5:$G$204,2,0))</f>
        <v>LICEU JARDIM</v>
      </c>
      <c r="W9" s="25" t="str">
        <f>IF(U9="","",VLOOKUP(U9,LISTAS!$F$5:$I$204,4,0))</f>
        <v>SUB 14 MASCULINO</v>
      </c>
      <c r="X9" s="25">
        <f t="shared" si="0"/>
        <v>340</v>
      </c>
      <c r="Y9" s="25">
        <f t="shared" ref="Y9:Y68" si="2">IF(S9="","",IF($V$5="NÃO","",IF(S9=1,400,IF(S9=2,340,IF(S9=3,300,IF(S9=4,280,IF(S9=5,270,IF(S9=6,260,IF(S9=7,250,IF(S9=8,240,IF(S9=9,200,IF(S9=10,200,IF(S9=11,200,IF(S9=12,200,IF(S9=13,200,IF(S9=14,200,IF(S9=15,200,IF(S9=16,200,IF(S9&gt;16,"","")))))))))))))))))))</f>
        <v>340</v>
      </c>
    </row>
    <row r="10" spans="2:27" ht="18" customHeight="1" x14ac:dyDescent="0.25">
      <c r="B10" s="132">
        <v>16</v>
      </c>
      <c r="C10" s="88"/>
      <c r="D10" s="129">
        <v>0</v>
      </c>
      <c r="E10" s="48">
        <f>IF(D10&lt;&gt;"",D10,"")</f>
        <v>0</v>
      </c>
      <c r="F10" s="47" t="str">
        <f>IF(D10&lt;&gt;"",IF(C10="","",C10),"")</f>
        <v/>
      </c>
      <c r="G10" s="47" t="str">
        <f>VLOOKUP(G8,E8:F10,2,0)</f>
        <v/>
      </c>
      <c r="H10" s="47"/>
      <c r="I10" s="47"/>
      <c r="J10" s="47"/>
      <c r="K10" s="47"/>
      <c r="L10" s="47"/>
      <c r="M10" s="60"/>
      <c r="N10" s="60"/>
      <c r="O10" s="60"/>
      <c r="P10" s="103"/>
      <c r="S10" s="23">
        <f>IF(U10&lt;&gt;"",1+COUNTIF(S8:S9,"1")+COUNTIF(S8:S9,"2"),"")</f>
        <v>3</v>
      </c>
      <c r="T10" s="24" t="str">
        <f t="shared" si="1"/>
        <v>LUGAR</v>
      </c>
      <c r="U10" s="25" t="str">
        <f>IF(U8&lt;&gt;"",IF(K20=U8,K22,IF(K22=U8,K20,IF(K52=U8,K54,IF(K54=U8,K52)))),"")</f>
        <v>CAIO/ENRICO/HENRIQUE/JOÃO</v>
      </c>
      <c r="V10" s="25" t="str">
        <f>IF(U10="","",VLOOKUP(U10,LISTAS!$F$5:$G$204,2,0))</f>
        <v>PETROPOLIS - SBC</v>
      </c>
      <c r="W10" s="25" t="str">
        <f>IF(U10="","",VLOOKUP(U10,LISTAS!$F$5:$I$204,4,0))</f>
        <v>SUB 14 MASCULINO</v>
      </c>
      <c r="X10" s="25">
        <f t="shared" si="0"/>
        <v>300</v>
      </c>
      <c r="Y10" s="25">
        <f t="shared" si="2"/>
        <v>300</v>
      </c>
    </row>
    <row r="11" spans="2:27" ht="18" customHeight="1" thickBot="1" x14ac:dyDescent="0.3">
      <c r="B11" s="132"/>
      <c r="C11" s="89" t="str">
        <f>IF(C10="","",VLOOKUP(C10,LISTAS!$F$5:$H$204,2,0))</f>
        <v/>
      </c>
      <c r="D11" s="130"/>
      <c r="E11" s="61"/>
      <c r="F11" s="47"/>
      <c r="G11" s="47"/>
      <c r="H11" s="47"/>
      <c r="I11" s="47"/>
      <c r="J11" s="47"/>
      <c r="K11" s="47"/>
      <c r="L11" s="47"/>
      <c r="M11" s="60"/>
      <c r="N11" s="60"/>
      <c r="O11" s="60"/>
      <c r="P11" s="103"/>
      <c r="S11" s="23">
        <f>IF(U11&lt;&gt;"",1+COUNTIF(S8:S10,"1")+COUNTIF(S8:S10,"2")+COUNTIF(S8:S10,"3"),"")</f>
        <v>4</v>
      </c>
      <c r="T11" s="24" t="str">
        <f t="shared" si="1"/>
        <v>LUGAR</v>
      </c>
      <c r="U11" s="25" t="str">
        <f>IF(U9&lt;&gt;"",IF(K20=U9,K22,IF(K22=U9,K20,IF(K52=U9,K54,IF(K54=U9,K52)))),"")</f>
        <v>RENAN/ENZO/PEDRO/GIOVANI</v>
      </c>
      <c r="V11" s="25" t="str">
        <f>IF(U11="","",VLOOKUP(U11,LISTAS!$F$5:$G$204,2,0))</f>
        <v>VILLA LOBOS - SBC</v>
      </c>
      <c r="W11" s="25" t="str">
        <f>IF(U11="","",VLOOKUP(U11,LISTAS!$F$5:$I$204,4,0))</f>
        <v>SUB 14 MASCULINO</v>
      </c>
      <c r="X11" s="25">
        <f t="shared" si="0"/>
        <v>280</v>
      </c>
      <c r="Y11" s="25">
        <f t="shared" si="2"/>
        <v>280</v>
      </c>
    </row>
    <row r="12" spans="2:27" ht="18" customHeight="1" x14ac:dyDescent="0.25">
      <c r="B12" s="63"/>
      <c r="C12" s="20"/>
      <c r="D12" s="20"/>
      <c r="E12" s="94"/>
      <c r="F12" s="96"/>
      <c r="G12" s="88" t="str">
        <f>IF(D8&lt;&gt;"",IF(D10&lt;&gt;"",IF(D8=D10,"",IF(D8&gt;D10,C8,C10)),""),"")</f>
        <v>GIOVANI/MARCOS/GUILHERME/ATHUR</v>
      </c>
      <c r="H12" s="129">
        <v>1</v>
      </c>
      <c r="I12" s="47">
        <f>IF(H12&lt;&gt;"",H12,"")</f>
        <v>1</v>
      </c>
      <c r="J12" s="47" t="str">
        <f>IF(H12&lt;&gt;"",IF(G12="","",G12),"")</f>
        <v>GIOVANI/MARCOS/GUILHERME/ATHUR</v>
      </c>
      <c r="K12" s="47">
        <f>IF(I12&lt;&gt;"",IF(I14&lt;&gt;"",SMALL(I12:J14,1),""),"")</f>
        <v>0</v>
      </c>
      <c r="L12" s="47"/>
      <c r="M12" s="47"/>
      <c r="N12" s="47"/>
      <c r="O12" s="47"/>
      <c r="P12" s="62"/>
      <c r="S12" s="23" t="str">
        <f>IF(U12&lt;&gt;"",1+COUNTIF(S8:S11,"1")+COUNTIF(S8:S11,"2")+COUNTIF(S8:S11,"3")+COUNTIF(S8:S11,"4"),"")</f>
        <v/>
      </c>
      <c r="T12" s="24" t="str">
        <f t="shared" si="1"/>
        <v/>
      </c>
      <c r="U12" s="25" t="str">
        <f>IF(U8&lt;&gt;"",IF(G12=U8,G14,IF(G14=U8,G12,IF(G28=U8,G30,IF(G30=U8,G28,IF(G44=U8,G46,IF(G46=U8,G44,IF(G60=U8,G62,IF(G62=U8,G60)))))))),"")</f>
        <v/>
      </c>
      <c r="V12" s="25" t="str">
        <f>IF(U12="","",VLOOKUP(U12,LISTAS!$F$5:$G$204,2,0))</f>
        <v/>
      </c>
      <c r="W12" s="25" t="str">
        <f>IF(U12="","",VLOOKUP(U12,LISTAS!$F$5:$I$204,4,0))</f>
        <v/>
      </c>
      <c r="X12" s="25" t="str">
        <f t="shared" si="0"/>
        <v/>
      </c>
      <c r="Y12" s="25" t="str">
        <f t="shared" si="2"/>
        <v/>
      </c>
    </row>
    <row r="13" spans="2:27" ht="18" customHeight="1" thickBot="1" x14ac:dyDescent="0.3">
      <c r="B13" s="63"/>
      <c r="C13" s="20"/>
      <c r="D13" s="20"/>
      <c r="E13" s="94"/>
      <c r="F13" s="96"/>
      <c r="G13" s="89" t="str">
        <f>IF(G12="","",VLOOKUP(G12,LISTAS!$F$5:$H$204,2,0))</f>
        <v>LICEU JARDIM</v>
      </c>
      <c r="H13" s="130"/>
      <c r="I13" s="47"/>
      <c r="J13" s="47"/>
      <c r="K13" s="47"/>
      <c r="L13" s="47"/>
      <c r="M13" s="47"/>
      <c r="N13" s="47"/>
      <c r="O13" s="47"/>
      <c r="P13" s="62"/>
      <c r="S13" s="23" t="str">
        <f>IF(U13&lt;&gt;"",1+COUNTIF(S8:S12,"1")+COUNTIF(S8:S12,"2")+COUNTIF(S8:S12,"3")+COUNTIF(S8:S12,"4")+COUNTIF(S8:S12,"5"),"")</f>
        <v/>
      </c>
      <c r="T13" s="24" t="str">
        <f t="shared" si="1"/>
        <v/>
      </c>
      <c r="U13" s="25" t="str">
        <f>IF(U9&lt;&gt;"",IF(G12=U9,G14,IF(G14=U9,G12,IF(G28=U9,G30,IF(G30=U9,G28,IF(G44=U9,G46,IF(G46=U9,G44,IF(G60=U9,G62,IF(G62=U9,G60)))))))),"")</f>
        <v/>
      </c>
      <c r="V13" s="25" t="str">
        <f>IF(U13="","",VLOOKUP(U13,LISTAS!$F$5:$G$204,2,0))</f>
        <v/>
      </c>
      <c r="W13" s="25" t="str">
        <f>IF(U13="","",VLOOKUP(U13,LISTAS!$F$5:$I$204,4,0))</f>
        <v/>
      </c>
      <c r="X13" s="25" t="str">
        <f t="shared" si="0"/>
        <v/>
      </c>
      <c r="Y13" s="25" t="str">
        <f t="shared" si="2"/>
        <v/>
      </c>
    </row>
    <row r="14" spans="2:27" ht="18" customHeight="1" x14ac:dyDescent="0.25">
      <c r="B14" s="63"/>
      <c r="C14" s="20"/>
      <c r="D14" s="20"/>
      <c r="E14" s="95"/>
      <c r="F14" s="97"/>
      <c r="G14" s="88" t="str">
        <f>IF(D16&lt;&gt;"",IF(D18&lt;&gt;"",IF(D16=D18,"",IF(D16&gt;D18,C16,C18)),""),"")</f>
        <v/>
      </c>
      <c r="H14" s="129">
        <v>0</v>
      </c>
      <c r="I14" s="48">
        <f>IF(H14&lt;&gt;"",H14,"")</f>
        <v>0</v>
      </c>
      <c r="J14" s="47" t="str">
        <f>IF(H14&lt;&gt;"",IF(G14="","",G14),"")</f>
        <v/>
      </c>
      <c r="K14" s="47" t="str">
        <f>VLOOKUP(K12,I12:J14,2,0)</f>
        <v/>
      </c>
      <c r="L14" s="47"/>
      <c r="M14" s="47"/>
      <c r="N14" s="47"/>
      <c r="O14" s="47"/>
      <c r="P14" s="62"/>
      <c r="S14" s="23" t="str">
        <f>IF(U14&lt;&gt;"",1+COUNTIF(S8:S13,"1")+COUNTIF(S8:S13,"2")+COUNTIF(S8:S13,"3")+COUNTIF(S8:S13,"4")+COUNTIF(S8:S13,"5")+COUNTIF(S8:S13,"6"),"")</f>
        <v/>
      </c>
      <c r="T14" s="24" t="str">
        <f t="shared" si="1"/>
        <v/>
      </c>
      <c r="U14" s="25" t="str">
        <f>IF(U10&lt;&gt;"",IF(G12=U10,G14,IF(G14=U10,G12,IF(G28=U10,G30,IF(G30=U10,G28,IF(G44=U10,G46,IF(G46=U10,G44,IF(G60=U10,G62,IF(G62=U10,G60)))))))),"")</f>
        <v/>
      </c>
      <c r="V14" s="25" t="str">
        <f>IF(U14="","",VLOOKUP(U14,LISTAS!$F$5:$G$204,2,0))</f>
        <v/>
      </c>
      <c r="W14" s="25" t="str">
        <f>IF(U14="","",VLOOKUP(U14,LISTAS!$F$5:$I$204,4,0))</f>
        <v/>
      </c>
      <c r="X14" s="25" t="str">
        <f t="shared" si="0"/>
        <v/>
      </c>
      <c r="Y14" s="25" t="str">
        <f t="shared" si="2"/>
        <v/>
      </c>
    </row>
    <row r="15" spans="2:27" ht="18" customHeight="1" thickBot="1" x14ac:dyDescent="0.3">
      <c r="B15" s="63"/>
      <c r="C15" s="20"/>
      <c r="D15" s="20"/>
      <c r="E15" s="95"/>
      <c r="F15" s="94"/>
      <c r="G15" s="89" t="str">
        <f>IF(G14="","",VLOOKUP(G14,LISTAS!$F$5:$H$204,2,0))</f>
        <v/>
      </c>
      <c r="H15" s="130"/>
      <c r="I15" s="61"/>
      <c r="J15" s="47"/>
      <c r="K15" s="47"/>
      <c r="L15" s="47"/>
      <c r="M15" s="47"/>
      <c r="N15" s="47"/>
      <c r="O15" s="47"/>
      <c r="P15" s="62"/>
      <c r="S15" s="23" t="str">
        <f>IF(U15&lt;&gt;"",1+COUNTIF(S8:S14,"1")+COUNTIF(S8:S14,"2")+COUNTIF(S8:S14,"3")+COUNTIF(S8:S14,"4")+COUNTIF(S8:S14,"5")+COUNTIF(S8:S14,"6")+COUNTIF(S8:S14,"7"),"")</f>
        <v/>
      </c>
      <c r="T15" s="24" t="str">
        <f t="shared" si="1"/>
        <v/>
      </c>
      <c r="U15" s="25" t="str">
        <f>IF(U11&lt;&gt;"",IF(G12=U11,G14,IF(G14=U11,G12,IF(G28=U11,G30,IF(G30=U11,G28,IF(G44=U11,G46,IF(G46=U11,G44,IF(G60=U11,G62,IF(G62=U11,G60)))))))),"")</f>
        <v/>
      </c>
      <c r="V15" s="25" t="str">
        <f>IF(U15="","",VLOOKUP(U15,LISTAS!$F$5:$G$204,2,0))</f>
        <v/>
      </c>
      <c r="W15" s="25" t="str">
        <f>IF(U15="","",VLOOKUP(U15,LISTAS!$F$5:$I$204,4,0))</f>
        <v/>
      </c>
      <c r="X15" s="25" t="str">
        <f t="shared" si="0"/>
        <v/>
      </c>
      <c r="Y15" s="25" t="str">
        <f t="shared" si="2"/>
        <v/>
      </c>
    </row>
    <row r="16" spans="2:27" ht="18" customHeight="1" x14ac:dyDescent="0.25">
      <c r="B16" s="131">
        <v>7</v>
      </c>
      <c r="C16" s="88"/>
      <c r="D16" s="129">
        <v>0</v>
      </c>
      <c r="E16" s="46">
        <f>IF(D16&lt;&gt;"",D16,"")</f>
        <v>0</v>
      </c>
      <c r="F16" s="47" t="str">
        <f>IF(D16&lt;&gt;"",IF(C16="","",C16),"")</f>
        <v/>
      </c>
      <c r="G16" s="47">
        <f>IF(E16&lt;&gt;"",IF(E18&lt;&gt;"",SMALL(E16:F18,1),""),"")</f>
        <v>0</v>
      </c>
      <c r="H16" s="47"/>
      <c r="I16" s="61"/>
      <c r="J16" s="47"/>
      <c r="K16" s="47"/>
      <c r="L16" s="47"/>
      <c r="M16" s="47"/>
      <c r="N16" s="47"/>
      <c r="O16" s="47"/>
      <c r="P16" s="62"/>
      <c r="S16" s="23" t="str">
        <f>IF(U16&lt;&gt;"",1+COUNTIF(S8:S15,"1")+COUNTIF(S8:S15,"2")+COUNTIF(S8:S15,"3")+COUNTIF(S8:S15,"4")+COUNTIF(S8:S15,"5")+COUNTIF(S8:S15,"6")+COUNTIF(S8:S15,"7")+COUNTIF(S8:S15,"8"),"")</f>
        <v/>
      </c>
      <c r="T16" s="24" t="str">
        <f t="shared" si="1"/>
        <v/>
      </c>
      <c r="U16" s="25" t="str">
        <f>IF(U8&lt;&gt;"",IF(C8=U8,G10,IF(C10=U8,G10,IF(C16=U8,G18,IF(C18=U8,G18,IF(C24=U8,G26,IF(C26=U8,G26,IF(C32=U8,G34,IF(C34=U8,G34,IF(C40=U8,G42,IF(C42=U8,G42,IF(C48=U8,G50,IF(C50=U8,G50,IF(C56=U8,G58,IF(C58=U8,G58,IF(C64=U8,G66,IF(C66=U8,G66)))))))))))))))),"")</f>
        <v/>
      </c>
      <c r="V16" s="25" t="str">
        <f>IF(U16="","",VLOOKUP(U16,LISTAS!$F$5:$G$204,2,0))</f>
        <v/>
      </c>
      <c r="W16" s="25" t="str">
        <f>IF(U16="","",VLOOKUP(U16,LISTAS!$F$5:$I$204,4,0))</f>
        <v/>
      </c>
      <c r="X16" s="25" t="str">
        <f t="shared" si="0"/>
        <v/>
      </c>
      <c r="Y16" s="25" t="str">
        <f t="shared" si="2"/>
        <v/>
      </c>
    </row>
    <row r="17" spans="2:25" ht="18" customHeight="1" thickBot="1" x14ac:dyDescent="0.3">
      <c r="B17" s="131"/>
      <c r="C17" s="89" t="str">
        <f>IF(C16="","",VLOOKUP(C16,LISTAS!$F$5:$H$204,2,0))</f>
        <v/>
      </c>
      <c r="D17" s="130"/>
      <c r="E17" s="49" t="str">
        <f>IF(D17&lt;&gt;"",D17,"")</f>
        <v/>
      </c>
      <c r="F17" s="47"/>
      <c r="G17" s="47"/>
      <c r="H17" s="47"/>
      <c r="I17" s="95"/>
      <c r="J17" s="94"/>
      <c r="K17" s="94"/>
      <c r="L17" s="20"/>
      <c r="M17" s="20"/>
      <c r="N17" s="20"/>
      <c r="O17" s="20"/>
      <c r="P17" s="26"/>
      <c r="S17" s="23" t="str">
        <f>IF(U17&lt;&gt;"",1+COUNTIF(S8:S16,"1")+COUNTIF(S8:S16,"2")+COUNTIF(S8:S16,"3")+COUNTIF(S8:S16,"4")+COUNTIF(S8:S16,"5")+COUNTIF(S8:S16,"6")+COUNTIF(S8:S16,"7")+COUNTIF(S8:S16,"8")+COUNTIF(S8:S16,"9"),"")</f>
        <v/>
      </c>
      <c r="T17" s="24" t="str">
        <f t="shared" si="1"/>
        <v/>
      </c>
      <c r="U17" s="25" t="str">
        <f>IF(U9&lt;&gt;"",IF(C8=U9,G10,IF(C10=U9,G10,IF(C16=U9,G18,IF(C18=U9,G18,IF(C24=U9,G26,IF(C26=U9,G26,IF(C32=U9,G34,IF(C34=U9,G34,IF(C40=U9,G42,IF(C42=U9,G42,IF(C48=U9,G50,IF(C50=U9,G50,IF(C56=U9,G58,IF(C58=U9,G58,IF(C64=U9,G66,IF(C66=U9,G66)))))))))))))))),"")</f>
        <v/>
      </c>
      <c r="V17" s="25" t="str">
        <f>IF(U17="","",VLOOKUP(U17,LISTAS!$F$5:$G$204,2,0))</f>
        <v/>
      </c>
      <c r="W17" s="25" t="str">
        <f>IF(U17="","",VLOOKUP(U17,LISTAS!$F$5:$I$204,4,0))</f>
        <v/>
      </c>
      <c r="X17" s="25" t="str">
        <f t="shared" si="0"/>
        <v/>
      </c>
      <c r="Y17" s="25" t="str">
        <f t="shared" si="2"/>
        <v/>
      </c>
    </row>
    <row r="18" spans="2:25" ht="18" customHeight="1" x14ac:dyDescent="0.25">
      <c r="B18" s="132">
        <v>9</v>
      </c>
      <c r="C18" s="88"/>
      <c r="D18" s="129">
        <v>0</v>
      </c>
      <c r="E18" s="50">
        <f>IF(D18&lt;&gt;"",D18,"")</f>
        <v>0</v>
      </c>
      <c r="F18" s="47" t="str">
        <f>IF(D18&lt;&gt;"",IF(C18="","",C18),"")</f>
        <v/>
      </c>
      <c r="G18" s="47" t="str">
        <f>VLOOKUP(G16,E16:F18,2,0)</f>
        <v/>
      </c>
      <c r="H18" s="47"/>
      <c r="I18" s="95"/>
      <c r="J18" s="94"/>
      <c r="K18" s="20"/>
      <c r="L18" s="20"/>
      <c r="M18" s="94"/>
      <c r="N18" s="94"/>
      <c r="O18" s="94"/>
      <c r="P18" s="26"/>
      <c r="S18" s="23" t="str">
        <f>IF(U18&lt;&gt;"",1+COUNTIF(S8:S17,"1")+COUNTIF(S8:S17,"2")+COUNTIF(S8:S17,"3")+COUNTIF(S8:S17,"4")+COUNTIF(S8:S17,"5")+COUNTIF(S8:S17,"6")+COUNTIF(S8:S17,"7")+COUNTIF(S8:S17,"8")+COUNTIF(S8:S17,"9")+COUNTIF(S8:S17,"10"),"")</f>
        <v/>
      </c>
      <c r="T18" s="24" t="str">
        <f t="shared" si="1"/>
        <v/>
      </c>
      <c r="U18" s="25" t="str">
        <f>IF(U10&lt;&gt;"",IF(C8=U10,G10,IF(C10=U10,G10,IF(C16=U10,G18,IF(C18=U10,G18,IF(C24=U10,G26,IF(C26=U10,G26,IF(C32=U10,G34,IF(C34=U10,G34,IF(C40=U10,G42,IF(C42=U10,G42,IF(C48=U10,G50,IF(C50=U10,G50,IF(C56=U10,G58,IF(C58=U10,G58,IF(C64=U10,G66,IF(C66=U10,G66)))))))))))))))),"")</f>
        <v/>
      </c>
      <c r="V18" s="25" t="str">
        <f>IF(U18="","",VLOOKUP(U18,LISTAS!$F$5:$G$204,2,0))</f>
        <v/>
      </c>
      <c r="W18" s="25" t="str">
        <f>IF(U18="","",VLOOKUP(U18,LISTAS!$F$5:$I$204,4,0))</f>
        <v/>
      </c>
      <c r="X18" s="25" t="str">
        <f t="shared" si="0"/>
        <v/>
      </c>
      <c r="Y18" s="25" t="str">
        <f t="shared" si="2"/>
        <v/>
      </c>
    </row>
    <row r="19" spans="2:25" ht="18" customHeight="1" thickBot="1" x14ac:dyDescent="0.3">
      <c r="B19" s="132"/>
      <c r="C19" s="89" t="str">
        <f>IF(C18="","",VLOOKUP(C18,LISTAS!$F$5:$H$204,2,0))</f>
        <v/>
      </c>
      <c r="D19" s="130"/>
      <c r="E19" s="47"/>
      <c r="F19" s="47"/>
      <c r="G19" s="47"/>
      <c r="H19" s="47"/>
      <c r="I19" s="95"/>
      <c r="J19" s="94"/>
      <c r="K19" s="20"/>
      <c r="L19" s="20"/>
      <c r="M19" s="94"/>
      <c r="N19" s="94"/>
      <c r="O19" s="94"/>
      <c r="P19" s="26"/>
      <c r="S19" s="23" t="str">
        <f>IF(U19&lt;&gt;"",1+COUNTIF(S8:S18,"1")+COUNTIF(S8:S18,"2")+COUNTIF(S8:S18,"3")+COUNTIF(S8:S18,"4")+COUNTIF(S8:S18,"5")+COUNTIF(S8:S18,"6")+COUNTIF(S8:S18,"7")+COUNTIF(S8:S18,"8")+COUNTIF(S8:S18,"9")+COUNTIF(S8:S18,"10")+COUNTIF(S8:S18,"11"),"")</f>
        <v/>
      </c>
      <c r="T19" s="24" t="str">
        <f t="shared" si="1"/>
        <v/>
      </c>
      <c r="U19" s="25" t="str">
        <f>IF(U11&lt;&gt;"",IF(C8=U11,G10,IF(C10=U11,G10,IF(C16=U11,G18,IF(C18=U11,G18,IF(C24=U11,G26,IF(C26=U11,G26,IF(C32=U11,G34,IF(C34=U11,G34,IF(C40=U11,G42,IF(C42=U11,G42,IF(C48=U11,G50,IF(C50=U11,G50,IF(C56=U11,G58,IF(C58=U11,G58,IF(C64=U11,G66,IF(C66=U11,G66)))))))))))))))),"")</f>
        <v/>
      </c>
      <c r="V19" s="25" t="str">
        <f>IF(U19="","",VLOOKUP(U19,LISTAS!$F$5:$G$204,2,0))</f>
        <v/>
      </c>
      <c r="W19" s="25" t="str">
        <f>IF(U19="","",VLOOKUP(U19,LISTAS!$F$5:$I$204,4,0))</f>
        <v/>
      </c>
      <c r="X19" s="25" t="str">
        <f t="shared" si="0"/>
        <v/>
      </c>
      <c r="Y19" s="25" t="str">
        <f t="shared" si="2"/>
        <v/>
      </c>
    </row>
    <row r="20" spans="2:25" ht="18" customHeight="1" x14ac:dyDescent="0.25">
      <c r="B20" s="63"/>
      <c r="C20" s="20"/>
      <c r="D20" s="20"/>
      <c r="E20" s="47"/>
      <c r="F20" s="47"/>
      <c r="G20" s="47"/>
      <c r="H20" s="47"/>
      <c r="I20" s="95"/>
      <c r="J20" s="94"/>
      <c r="K20" s="88" t="str">
        <f>IF(H12&lt;&gt;"",IF(H14&lt;&gt;"",IF(H12=H14,"",IF(H12&gt;H14,G12,G14)),""),"")</f>
        <v>GIOVANI/MARCOS/GUILHERME/ATHUR</v>
      </c>
      <c r="L20" s="129">
        <v>1</v>
      </c>
      <c r="M20" s="47">
        <f>IF(L20&lt;&gt;"",L20,"")</f>
        <v>1</v>
      </c>
      <c r="N20" s="47" t="str">
        <f>IF(L20&lt;&gt;"",IF(K20="","",K20),"")</f>
        <v>GIOVANI/MARCOS/GUILHERME/ATHUR</v>
      </c>
      <c r="O20" s="47">
        <f>IF(M20&lt;&gt;"",IF(M22&lt;&gt;"",SMALL(M20:N22,1),""),"")</f>
        <v>0</v>
      </c>
      <c r="P20" s="62"/>
      <c r="R20" s="17"/>
      <c r="S20" s="23" t="str">
        <f>IF(U20&lt;&gt;"",1+COUNTIF(S8:S19,"1")+COUNTIF(S8:S19,"2")+COUNTIF(S8:S19,"3")+COUNTIF(S8:S19,"4")+COUNTIF(S8:S19,"5")+COUNTIF(S8:S19,"6")+COUNTIF(S8:S19,"7")+COUNTIF(S8:S19,"8")+COUNTIF(S8:S19,"9")+COUNTIF(S8:S19,"10")+COUNTIF(S8:S19,"11")+COUNTIF(S8:S19,"12"),"")</f>
        <v/>
      </c>
      <c r="T20" s="24" t="str">
        <f t="shared" si="1"/>
        <v/>
      </c>
      <c r="U20" s="25" t="str">
        <f>IF(U12&lt;&gt;"",IF(C8=U12,G10,IF(C10=U12,G10,IF(C16=U12,G18,IF(C18=U12,G18,IF(C24=U12,G26,IF(C26=U12,G26,IF(C32=U12,G34,IF(C34=U12,G34,IF(C40=U12,G42,IF(C42=U12,G42,IF(C48=U12,G50,IF(C50=U12,G50,IF(C56=U12,G58,IF(C58=U12,G58,IF(C64=U12,G66,IF(C66=U12,G66)))))))))))))))),"")</f>
        <v/>
      </c>
      <c r="V20" s="25" t="str">
        <f>IF(U20="","",VLOOKUP(U20,LISTAS!$F$5:$G$204,2,0))</f>
        <v/>
      </c>
      <c r="W20" s="25" t="str">
        <f>IF(U20="","",VLOOKUP(U20,LISTAS!$F$5:$I$204,4,0))</f>
        <v/>
      </c>
      <c r="X20" s="25" t="str">
        <f t="shared" si="0"/>
        <v/>
      </c>
      <c r="Y20" s="25" t="str">
        <f t="shared" si="2"/>
        <v/>
      </c>
    </row>
    <row r="21" spans="2:25" ht="18" customHeight="1" thickBot="1" x14ac:dyDescent="0.3">
      <c r="B21" s="63"/>
      <c r="C21" s="20"/>
      <c r="D21" s="20"/>
      <c r="E21" s="94"/>
      <c r="F21" s="94"/>
      <c r="G21" s="94"/>
      <c r="H21" s="94"/>
      <c r="I21" s="95"/>
      <c r="J21" s="94"/>
      <c r="K21" s="89" t="str">
        <f>IF(K20="","",VLOOKUP(K20,LISTAS!$F$5:$H$204,2,0))</f>
        <v>LICEU JARDIM</v>
      </c>
      <c r="L21" s="130"/>
      <c r="M21" s="47"/>
      <c r="N21" s="47"/>
      <c r="O21" s="47"/>
      <c r="P21" s="62"/>
      <c r="R21" s="17"/>
      <c r="S21" s="23" t="str">
        <f>IF(U21&lt;&gt;"",1+COUNTIF(S8:S20,"1")+COUNTIF(S8:S20,"2")+COUNTIF(S8:S20,"3")+COUNTIF(S8:S20,"4")+COUNTIF(S8:S20,"5")+COUNTIF(S8:S20,"6")+COUNTIF(S8:S20,"7")+COUNTIF(S8:S20,"8")+COUNTIF(S8:S20,"9")+COUNTIF(S8:S20,"10")+COUNTIF(S8:S20,"11")+COUNTIF(S8:S20,"12")+COUNTIF(S8:S20,"13"),"")</f>
        <v/>
      </c>
      <c r="T21" s="24" t="str">
        <f t="shared" si="1"/>
        <v/>
      </c>
      <c r="U21" s="25" t="str">
        <f>IF(U13&lt;&gt;"",IF(C8=U13,G10,IF(C10=U13,G10,IF(C16=U13,G18,IF(C18=U13,G18,IF(C24=U13,G26,IF(C26=U13,G26,IF(C32=U13,G34,IF(C34=U13,G34,IF(C40=U13,G42,IF(C42=U13,G42,IF(C48=U13,G50,IF(C50=U13,G50,IF(C56=U13,G58,IF(C58=U13,G58,IF(C64=U13,G66,IF(C66=U13,G66)))))))))))))))),"")</f>
        <v/>
      </c>
      <c r="V21" s="25" t="str">
        <f>IF(U21="","",VLOOKUP(U21,LISTAS!$F$5:$G$204,2,0))</f>
        <v/>
      </c>
      <c r="W21" s="25" t="str">
        <f>IF(U21="","",VLOOKUP(U21,LISTAS!$F$5:$I$204,4,0))</f>
        <v/>
      </c>
      <c r="X21" s="25" t="str">
        <f t="shared" si="0"/>
        <v/>
      </c>
      <c r="Y21" s="25" t="str">
        <f t="shared" si="2"/>
        <v/>
      </c>
    </row>
    <row r="22" spans="2:25" ht="18" customHeight="1" x14ac:dyDescent="0.25">
      <c r="B22" s="63"/>
      <c r="C22" s="20"/>
      <c r="D22" s="20"/>
      <c r="E22" s="94"/>
      <c r="F22" s="94"/>
      <c r="G22" s="94"/>
      <c r="H22" s="94"/>
      <c r="I22" s="95"/>
      <c r="J22" s="97"/>
      <c r="K22" s="88" t="str">
        <f>IF(H28&lt;&gt;"",IF(H30&lt;&gt;"",IF(H28=H30,"",IF(H28&gt;H30,G28,G30)),""),"")</f>
        <v>CAIO/ENRICO/HENRIQUE/JOÃO</v>
      </c>
      <c r="L22" s="129">
        <v>0</v>
      </c>
      <c r="M22" s="48">
        <f>IF(L22&lt;&gt;"",L22,"")</f>
        <v>0</v>
      </c>
      <c r="N22" s="47" t="str">
        <f>IF(L22&lt;&gt;"",IF(K22="","",K22),"")</f>
        <v>CAIO/ENRICO/HENRIQUE/JOÃO</v>
      </c>
      <c r="O22" s="47" t="str">
        <f>VLOOKUP(O20,M20:N22,2,0)</f>
        <v>CAIO/ENRICO/HENRIQUE/JOÃO</v>
      </c>
      <c r="P22" s="62"/>
      <c r="Q22" s="13"/>
      <c r="S22" s="23" t="str">
        <f>IF(U22&lt;&gt;"",1+COUNTIF(S8:S21,"1")+COUNTIF(S8:S21,"2")+COUNTIF(S8:S21,"3")+COUNTIF(S8:S21,"4")+COUNTIF(S8:S21,"5")+COUNTIF(S8:S21,"6")+COUNTIF(S8:S21,"7")+COUNTIF(S8:S21,"8")+COUNTIF(S8:S21,"9")+COUNTIF(S8:S21,"10")+COUNTIF(S8:S21,"11")+COUNTIF(S8:S21,"12")+COUNTIF(S8:S21,"13")+COUNTIF(S8:S21,"14"),"")</f>
        <v/>
      </c>
      <c r="T22" s="24" t="str">
        <f t="shared" si="1"/>
        <v/>
      </c>
      <c r="U22" s="25" t="str">
        <f>IF(U14&lt;&gt;"",IF(C8=U14,G10,IF(C10=U14,G10,IF(C16=U14,G18,IF(C18=U14,G18,IF(C24=U14,G26,IF(C26=U14,G26,IF(C32=U14,G34,IF(C34=U14,G34,IF(C40=U14,G42,IF(C42=U14,G42,IF(C48=U14,G50,IF(C50=U14,G50,IF(C56=U14,G58,IF(C58=U14,G58,IF(C64=U14,G66,IF(C66=U14,G66)))))))))))))))),"")</f>
        <v/>
      </c>
      <c r="V22" s="25" t="str">
        <f>IF(U22="","",VLOOKUP(U22,LISTAS!$F$5:$G$204,2,0))</f>
        <v/>
      </c>
      <c r="W22" s="25" t="str">
        <f>IF(U22="","",VLOOKUP(U22,LISTAS!$F$5:$I$204,4,0))</f>
        <v/>
      </c>
      <c r="X22" s="25" t="str">
        <f t="shared" si="0"/>
        <v/>
      </c>
      <c r="Y22" s="25" t="str">
        <f t="shared" si="2"/>
        <v/>
      </c>
    </row>
    <row r="23" spans="2:25" ht="18" customHeight="1" thickBot="1" x14ac:dyDescent="0.3">
      <c r="B23" s="63"/>
      <c r="C23" s="20"/>
      <c r="D23" s="20"/>
      <c r="E23" s="94"/>
      <c r="F23" s="94"/>
      <c r="G23" s="94"/>
      <c r="H23" s="94"/>
      <c r="I23" s="95"/>
      <c r="J23" s="94"/>
      <c r="K23" s="89" t="str">
        <f>IF(K22="","",VLOOKUP(K22,LISTAS!$F$5:$H$204,2,0))</f>
        <v>PETROPOLIS - SBC</v>
      </c>
      <c r="L23" s="130"/>
      <c r="M23" s="61"/>
      <c r="N23" s="47"/>
      <c r="O23" s="47"/>
      <c r="P23" s="62"/>
      <c r="Q23" s="13"/>
      <c r="S23" s="23" t="str">
        <f>IF(U23&lt;&gt;"",1+COUNTIF(S8:S22,"1")+COUNTIF(S8:S22,"2")+COUNTIF(S8:S22,"3")+COUNTIF(S8:S22,"4")+COUNTIF(S8:S22,"5")+COUNTIF(S8:S22,"6")+COUNTIF(S8:S22,"7")+COUNTIF(S8:S22,"8")+COUNTIF(S8:S22,"9")+COUNTIF(S8:S22,"10")+COUNTIF(S8:S22,"11")+COUNTIF(S8:S22,"12")+COUNTIF(S8:S22,"13")+COUNTIF(S8:S22,"14")+COUNTIF(S8:S22,"15"),"")</f>
        <v/>
      </c>
      <c r="T23" s="24" t="str">
        <f t="shared" si="1"/>
        <v/>
      </c>
      <c r="U23" s="25" t="str">
        <f>IF(U15&lt;&gt;"",IF(C8=U15,G10,IF(C10=U15,G10,IF(C16=U15,G18,IF(C18=U15,G18,IF(C24=U15,G26,IF(C26=U15,G26,IF(C32=U15,G34,IF(C34=U15,G34,IF(C40=U15,G42,IF(C42=U15,G42,IF(C48=U15,G50,IF(C50=U15,G50,IF(C56=U15,G58,IF(C58=U15,G58,IF(C64=U15,G66,IF(C66=U15,G66)))))))))))))))),"")</f>
        <v/>
      </c>
      <c r="V23" s="25" t="str">
        <f>IF(U23="","",VLOOKUP(U23,LISTAS!$F$5:$G$204,2,0))</f>
        <v/>
      </c>
      <c r="W23" s="25" t="str">
        <f>IF(U23="","",VLOOKUP(U23,LISTAS!$F$5:$I$204,4,0))</f>
        <v/>
      </c>
      <c r="X23" s="25" t="str">
        <f t="shared" si="0"/>
        <v/>
      </c>
      <c r="Y23" s="25" t="str">
        <f t="shared" si="2"/>
        <v/>
      </c>
    </row>
    <row r="24" spans="2:25" ht="18" customHeight="1" x14ac:dyDescent="0.25">
      <c r="B24" s="131">
        <v>6</v>
      </c>
      <c r="C24" s="88"/>
      <c r="D24" s="129">
        <v>0</v>
      </c>
      <c r="E24" s="47">
        <f>IF(D24&lt;&gt;"",D24,"")</f>
        <v>0</v>
      </c>
      <c r="F24" s="47" t="str">
        <f>IF(D24&lt;&gt;"",IF(C24="","",C24),"")</f>
        <v/>
      </c>
      <c r="G24" s="47">
        <f>IF(E24&lt;&gt;"",IF(E26&lt;&gt;"",SMALL(E24:F26,1),""),"")</f>
        <v>0</v>
      </c>
      <c r="H24" s="47"/>
      <c r="I24" s="61"/>
      <c r="J24" s="47"/>
      <c r="K24" s="47"/>
      <c r="L24" s="20"/>
      <c r="M24" s="61"/>
      <c r="N24" s="47"/>
      <c r="O24" s="47"/>
      <c r="P24" s="62"/>
      <c r="Q24" s="13"/>
      <c r="S24" s="23"/>
      <c r="T24" s="24"/>
      <c r="U24" s="25"/>
      <c r="V24" s="25" t="str">
        <f>IF(U24="","",VLOOKUP(U24,LISTAS!$F$5:$G$204,2,0))</f>
        <v/>
      </c>
      <c r="W24" s="25" t="str">
        <f>IF(U24="","",VLOOKUP(U24,LISTAS!$F$5:$I$204,4,0))</f>
        <v/>
      </c>
      <c r="X24" s="25" t="str">
        <f t="shared" si="0"/>
        <v/>
      </c>
      <c r="Y24" s="25" t="str">
        <f t="shared" si="2"/>
        <v/>
      </c>
    </row>
    <row r="25" spans="2:25" ht="18" customHeight="1" thickBot="1" x14ac:dyDescent="0.3">
      <c r="B25" s="131"/>
      <c r="C25" s="89" t="str">
        <f>IF(C24="","",VLOOKUP(C24,LISTAS!$F$5:$H$204,2,0))</f>
        <v/>
      </c>
      <c r="D25" s="130"/>
      <c r="E25" s="47"/>
      <c r="F25" s="47"/>
      <c r="G25" s="47"/>
      <c r="H25" s="47"/>
      <c r="I25" s="61"/>
      <c r="J25" s="47"/>
      <c r="K25" s="47"/>
      <c r="L25" s="20"/>
      <c r="M25" s="61"/>
      <c r="N25" s="47"/>
      <c r="O25" s="47"/>
      <c r="P25" s="62"/>
      <c r="Q25" s="13"/>
      <c r="S25" s="23"/>
      <c r="T25" s="24"/>
      <c r="U25" s="25"/>
      <c r="V25" s="25" t="str">
        <f>IF(U25="","",VLOOKUP(U25,LISTAS!$F$5:$G$204,2,0))</f>
        <v/>
      </c>
      <c r="W25" s="25" t="str">
        <f>IF(U25="","",VLOOKUP(U25,LISTAS!$F$5:$I$204,4,0))</f>
        <v/>
      </c>
      <c r="X25" s="25" t="str">
        <f t="shared" si="0"/>
        <v/>
      </c>
      <c r="Y25" s="25" t="str">
        <f t="shared" si="2"/>
        <v/>
      </c>
    </row>
    <row r="26" spans="2:25" ht="18" customHeight="1" x14ac:dyDescent="0.25">
      <c r="B26" s="132">
        <v>11</v>
      </c>
      <c r="C26" s="88"/>
      <c r="D26" s="129">
        <v>0</v>
      </c>
      <c r="E26" s="48">
        <f>IF(D26&lt;&gt;"",D26,"")</f>
        <v>0</v>
      </c>
      <c r="F26" s="47" t="str">
        <f>IF(D26&lt;&gt;"",IF(C26="","",C26),"")</f>
        <v/>
      </c>
      <c r="G26" s="47" t="str">
        <f>VLOOKUP(G24,E24:F26,2,0)</f>
        <v/>
      </c>
      <c r="H26" s="47"/>
      <c r="I26" s="61"/>
      <c r="J26" s="47"/>
      <c r="K26" s="47"/>
      <c r="L26" s="20"/>
      <c r="M26" s="27"/>
      <c r="N26" s="20"/>
      <c r="O26" s="20"/>
      <c r="P26" s="26"/>
      <c r="R26" s="17"/>
      <c r="S26" s="23"/>
      <c r="T26" s="24"/>
      <c r="U26" s="25"/>
      <c r="V26" s="25" t="str">
        <f>IF(U26="","",VLOOKUP(U26,LISTAS!$F$5:$G$204,2,0))</f>
        <v/>
      </c>
      <c r="W26" s="25" t="str">
        <f>IF(U26="","",VLOOKUP(U26,LISTAS!$F$5:$I$204,4,0))</f>
        <v/>
      </c>
      <c r="X26" s="25" t="str">
        <f t="shared" si="0"/>
        <v/>
      </c>
      <c r="Y26" s="25" t="str">
        <f t="shared" si="2"/>
        <v/>
      </c>
    </row>
    <row r="27" spans="2:25" ht="18" customHeight="1" thickBot="1" x14ac:dyDescent="0.3">
      <c r="B27" s="132"/>
      <c r="C27" s="89" t="str">
        <f>IF(C26="","",VLOOKUP(C26,LISTAS!$F$5:$H$204,2,0))</f>
        <v/>
      </c>
      <c r="D27" s="130"/>
      <c r="E27" s="61"/>
      <c r="F27" s="47"/>
      <c r="G27" s="47"/>
      <c r="H27" s="47"/>
      <c r="I27" s="61"/>
      <c r="J27" s="47"/>
      <c r="K27" s="47"/>
      <c r="L27" s="20"/>
      <c r="M27" s="27"/>
      <c r="N27" s="20"/>
      <c r="O27" s="20"/>
      <c r="P27" s="26"/>
      <c r="S27" s="23"/>
      <c r="T27" s="24"/>
      <c r="U27" s="25"/>
      <c r="V27" s="25" t="str">
        <f>IF(U27="","",VLOOKUP(U27,LISTAS!$F$5:$G$204,2,0))</f>
        <v/>
      </c>
      <c r="W27" s="25" t="str">
        <f>IF(U27="","",VLOOKUP(U27,LISTAS!$F$5:$I$204,4,0))</f>
        <v/>
      </c>
      <c r="X27" s="25" t="str">
        <f t="shared" si="0"/>
        <v/>
      </c>
      <c r="Y27" s="25" t="str">
        <f t="shared" si="2"/>
        <v/>
      </c>
    </row>
    <row r="28" spans="2:25" ht="18" customHeight="1" x14ac:dyDescent="0.25">
      <c r="B28" s="63"/>
      <c r="C28" s="20"/>
      <c r="D28" s="20"/>
      <c r="E28" s="94"/>
      <c r="F28" s="98"/>
      <c r="G28" s="88" t="str">
        <f>IF(D24&lt;&gt;"",IF(D26&lt;&gt;"",IF(D24=D26,"",IF(D24&gt;D26,C24,C26)),""),"")</f>
        <v/>
      </c>
      <c r="H28" s="129">
        <v>0</v>
      </c>
      <c r="I28" s="46">
        <f>IF(H28&lt;&gt;"",H28,"")</f>
        <v>0</v>
      </c>
      <c r="J28" s="47" t="str">
        <f>IF(H28&lt;&gt;"",IF(G28="","",G28),"")</f>
        <v/>
      </c>
      <c r="K28" s="47">
        <f>IF(I28&lt;&gt;"",IF(I30&lt;&gt;"",SMALL(I28:J30,1),""),"")</f>
        <v>0</v>
      </c>
      <c r="L28" s="47"/>
      <c r="M28" s="27"/>
      <c r="N28" s="20"/>
      <c r="O28" s="20"/>
      <c r="P28" s="26"/>
      <c r="S28" s="23"/>
      <c r="T28" s="24"/>
      <c r="U28" s="25"/>
      <c r="V28" s="25" t="str">
        <f>IF(U28="","",VLOOKUP(U28,LISTAS!$F$5:$G$204,2,0))</f>
        <v/>
      </c>
      <c r="W28" s="25" t="str">
        <f>IF(U28="","",VLOOKUP(U28,LISTAS!$F$5:$I$204,4,0))</f>
        <v/>
      </c>
      <c r="X28" s="25" t="str">
        <f t="shared" si="0"/>
        <v/>
      </c>
      <c r="Y28" s="25" t="str">
        <f t="shared" si="2"/>
        <v/>
      </c>
    </row>
    <row r="29" spans="2:25" ht="18" customHeight="1" thickBot="1" x14ac:dyDescent="0.3">
      <c r="B29" s="63"/>
      <c r="C29" s="20"/>
      <c r="D29" s="20"/>
      <c r="E29" s="94"/>
      <c r="F29" s="98"/>
      <c r="G29" s="89" t="str">
        <f>IF(G28="","",VLOOKUP(G28,LISTAS!$F$5:$H$204,2,0))</f>
        <v/>
      </c>
      <c r="H29" s="130"/>
      <c r="I29" s="49" t="str">
        <f>IF(H29&lt;&gt;"",H29,"")</f>
        <v/>
      </c>
      <c r="J29" s="47"/>
      <c r="K29" s="47"/>
      <c r="L29" s="47"/>
      <c r="M29" s="27"/>
      <c r="N29" s="20"/>
      <c r="O29" s="20"/>
      <c r="P29" s="26"/>
      <c r="S29" s="23"/>
      <c r="T29" s="24"/>
      <c r="U29" s="25"/>
      <c r="V29" s="25" t="str">
        <f>IF(U29="","",VLOOKUP(U29,LISTAS!$F$5:$G$204,2,0))</f>
        <v/>
      </c>
      <c r="W29" s="25" t="str">
        <f>IF(U29="","",VLOOKUP(U29,LISTAS!$F$5:$I$204,4,0))</f>
        <v/>
      </c>
      <c r="X29" s="25" t="str">
        <f t="shared" si="0"/>
        <v/>
      </c>
      <c r="Y29" s="25" t="str">
        <f t="shared" si="2"/>
        <v/>
      </c>
    </row>
    <row r="30" spans="2:25" ht="18" customHeight="1" x14ac:dyDescent="0.25">
      <c r="B30" s="63"/>
      <c r="C30" s="20"/>
      <c r="D30" s="20"/>
      <c r="E30" s="95"/>
      <c r="F30" s="28"/>
      <c r="G30" s="88" t="str">
        <f>IF(D32&lt;&gt;"",IF(D34&lt;&gt;"",IF(D32=D34,"",IF(D32&gt;D34,C32,C34)),""),"")</f>
        <v>CAIO/ENRICO/HENRIQUE/JOÃO</v>
      </c>
      <c r="H30" s="129">
        <v>1</v>
      </c>
      <c r="I30" s="50">
        <f>IF(H30&lt;&gt;"",H30,"")</f>
        <v>1</v>
      </c>
      <c r="J30" s="47" t="str">
        <f>IF(H30&lt;&gt;"",IF(G30="","",G30),"")</f>
        <v>CAIO/ENRICO/HENRIQUE/JOÃO</v>
      </c>
      <c r="K30" s="47" t="str">
        <f>VLOOKUP(K28,I28:J30,2,0)</f>
        <v/>
      </c>
      <c r="L30" s="47"/>
      <c r="M30" s="27"/>
      <c r="N30" s="20"/>
      <c r="O30" s="20"/>
      <c r="P30" s="26"/>
      <c r="S30" s="23"/>
      <c r="T30" s="24"/>
      <c r="U30" s="25"/>
      <c r="V30" s="25" t="str">
        <f>IF(U30="","",VLOOKUP(U30,LISTAS!$F$5:$G$204,2,0))</f>
        <v/>
      </c>
      <c r="W30" s="25" t="str">
        <f>IF(U30="","",VLOOKUP(U30,LISTAS!$F$5:$I$204,4,0))</f>
        <v/>
      </c>
      <c r="X30" s="25" t="str">
        <f t="shared" si="0"/>
        <v/>
      </c>
      <c r="Y30" s="25" t="str">
        <f t="shared" si="2"/>
        <v/>
      </c>
    </row>
    <row r="31" spans="2:25" ht="18" customHeight="1" thickBot="1" x14ac:dyDescent="0.3">
      <c r="B31" s="63"/>
      <c r="C31" s="20"/>
      <c r="D31" s="20"/>
      <c r="E31" s="95"/>
      <c r="F31" s="20"/>
      <c r="G31" s="89" t="str">
        <f>IF(G30="","",VLOOKUP(G30,LISTAS!$F$5:$H$204,2,0))</f>
        <v>PETROPOLIS - SBC</v>
      </c>
      <c r="H31" s="130"/>
      <c r="I31" s="47"/>
      <c r="J31" s="47"/>
      <c r="K31" s="47"/>
      <c r="L31" s="47"/>
      <c r="M31" s="27"/>
      <c r="N31" s="20"/>
      <c r="O31" s="20"/>
      <c r="P31" s="26"/>
      <c r="S31" s="23"/>
      <c r="T31" s="24"/>
      <c r="U31" s="25"/>
      <c r="V31" s="25" t="str">
        <f>IF(U31="","",VLOOKUP(U31,LISTAS!$F$5:$G$204,2,0))</f>
        <v/>
      </c>
      <c r="W31" s="25" t="str">
        <f>IF(U31="","",VLOOKUP(U31,LISTAS!$F$5:$I$204,4,0))</f>
        <v/>
      </c>
      <c r="X31" s="25" t="str">
        <f t="shared" si="0"/>
        <v/>
      </c>
      <c r="Y31" s="25" t="str">
        <f t="shared" si="2"/>
        <v/>
      </c>
    </row>
    <row r="32" spans="2:25" ht="18" customHeight="1" x14ac:dyDescent="0.25">
      <c r="B32" s="131">
        <v>4</v>
      </c>
      <c r="C32" s="88"/>
      <c r="D32" s="129">
        <v>0</v>
      </c>
      <c r="E32" s="46">
        <f>IF(D32&lt;&gt;"",D32,"")</f>
        <v>0</v>
      </c>
      <c r="F32" s="47" t="str">
        <f>IF(D32&lt;&gt;"",IF(C32="","",C32),"")</f>
        <v/>
      </c>
      <c r="G32" s="47">
        <f>IF(E32&lt;&gt;"",IF(E34&lt;&gt;"",SMALL(E32:F34,1),""),"")</f>
        <v>0</v>
      </c>
      <c r="H32" s="47"/>
      <c r="I32" s="94"/>
      <c r="J32" s="94"/>
      <c r="K32" s="94"/>
      <c r="L32" s="94"/>
      <c r="M32" s="95"/>
      <c r="N32" s="94"/>
      <c r="O32" s="20"/>
      <c r="P32" s="26"/>
      <c r="S32" s="23"/>
      <c r="T32" s="24"/>
      <c r="U32" s="25"/>
      <c r="V32" s="25" t="str">
        <f>IF(U32="","",VLOOKUP(U32,LISTAS!$F$5:$G$204,2,0))</f>
        <v/>
      </c>
      <c r="W32" s="25" t="str">
        <f>IF(U32="","",VLOOKUP(U32,LISTAS!$F$5:$I$204,4,0))</f>
        <v/>
      </c>
      <c r="X32" s="25" t="str">
        <f t="shared" si="0"/>
        <v/>
      </c>
      <c r="Y32" s="25" t="str">
        <f t="shared" si="2"/>
        <v/>
      </c>
    </row>
    <row r="33" spans="2:25" ht="18" customHeight="1" thickBot="1" x14ac:dyDescent="0.3">
      <c r="B33" s="131"/>
      <c r="C33" s="89" t="str">
        <f>IF(C32="","",VLOOKUP(C32,LISTAS!$F$5:$H$204,2,0))</f>
        <v/>
      </c>
      <c r="D33" s="130"/>
      <c r="E33" s="49" t="str">
        <f>IF(D33&lt;&gt;"",D33,"")</f>
        <v/>
      </c>
      <c r="F33" s="47"/>
      <c r="G33" s="47"/>
      <c r="H33" s="47"/>
      <c r="I33" s="94"/>
      <c r="J33" s="94"/>
      <c r="K33" s="94"/>
      <c r="L33" s="94"/>
      <c r="M33" s="95"/>
      <c r="N33" s="94"/>
      <c r="O33" s="20"/>
      <c r="P33" s="26"/>
      <c r="S33" s="23"/>
      <c r="T33" s="24"/>
      <c r="U33" s="25"/>
      <c r="V33" s="25" t="str">
        <f>IF(U33="","",VLOOKUP(U33,LISTAS!$F$5:$G$204,2,0))</f>
        <v/>
      </c>
      <c r="W33" s="25" t="str">
        <f>IF(U33="","",VLOOKUP(U33,LISTAS!$F$5:$I$204,4,0))</f>
        <v/>
      </c>
      <c r="X33" s="25" t="str">
        <f t="shared" si="0"/>
        <v/>
      </c>
      <c r="Y33" s="25" t="str">
        <f t="shared" si="2"/>
        <v/>
      </c>
    </row>
    <row r="34" spans="2:25" ht="18" customHeight="1" x14ac:dyDescent="0.25">
      <c r="B34" s="132">
        <v>13</v>
      </c>
      <c r="C34" s="88" t="s">
        <v>183</v>
      </c>
      <c r="D34" s="129">
        <v>1</v>
      </c>
      <c r="E34" s="50">
        <f>IF(D34&lt;&gt;"",D34,"")</f>
        <v>1</v>
      </c>
      <c r="F34" s="47" t="str">
        <f>IF(D34&lt;&gt;"",IF(C34="","",C34),"")</f>
        <v>CAIO/ENRICO/HENRIQUE/JOÃO</v>
      </c>
      <c r="G34" s="47" t="str">
        <f>VLOOKUP(G32,E32:F34,2,0)</f>
        <v/>
      </c>
      <c r="H34" s="47"/>
      <c r="I34" s="94"/>
      <c r="J34" s="94"/>
      <c r="K34" s="94"/>
      <c r="L34" s="94"/>
      <c r="M34" s="95"/>
      <c r="N34" s="94"/>
      <c r="O34" s="20"/>
      <c r="P34" s="26"/>
      <c r="S34" s="23"/>
      <c r="T34" s="24"/>
      <c r="U34" s="25"/>
      <c r="V34" s="25" t="str">
        <f>IF(U34="","",VLOOKUP(U34,LISTAS!$F$5:$G$204,2,0))</f>
        <v/>
      </c>
      <c r="W34" s="25" t="str">
        <f>IF(U34="","",VLOOKUP(U34,LISTAS!$F$5:$I$204,4,0))</f>
        <v/>
      </c>
      <c r="X34" s="25" t="str">
        <f t="shared" si="0"/>
        <v/>
      </c>
      <c r="Y34" s="25" t="str">
        <f t="shared" si="2"/>
        <v/>
      </c>
    </row>
    <row r="35" spans="2:25" ht="18" customHeight="1" thickBot="1" x14ac:dyDescent="0.3">
      <c r="B35" s="132"/>
      <c r="C35" s="89" t="str">
        <f>IF(C34="","",VLOOKUP(C34,LISTAS!$F$5:$H$204,2,0))</f>
        <v>PETROPOLIS - SBC</v>
      </c>
      <c r="D35" s="130"/>
      <c r="E35" s="47"/>
      <c r="F35" s="47"/>
      <c r="G35" s="47"/>
      <c r="H35" s="47"/>
      <c r="I35" s="94"/>
      <c r="J35" s="94"/>
      <c r="K35" s="94"/>
      <c r="L35" s="94"/>
      <c r="M35" s="95"/>
      <c r="N35" s="94"/>
      <c r="O35" s="20"/>
      <c r="P35" s="20"/>
      <c r="S35" s="23"/>
      <c r="T35" s="24"/>
      <c r="U35" s="25"/>
      <c r="V35" s="25" t="str">
        <f>IF(U35="","",VLOOKUP(U35,LISTAS!$F$5:$G$204,2,0))</f>
        <v/>
      </c>
      <c r="W35" s="25" t="str">
        <f>IF(U35="","",VLOOKUP(U35,LISTAS!$F$5:$I$204,4,0))</f>
        <v/>
      </c>
      <c r="X35" s="25" t="str">
        <f t="shared" si="0"/>
        <v/>
      </c>
      <c r="Y35" s="25" t="str">
        <f t="shared" si="2"/>
        <v/>
      </c>
    </row>
    <row r="36" spans="2:25" ht="18" customHeight="1" x14ac:dyDescent="0.25">
      <c r="B36" s="63"/>
      <c r="C36" s="20"/>
      <c r="D36" s="20"/>
      <c r="E36" s="47"/>
      <c r="F36" s="47"/>
      <c r="G36" s="47"/>
      <c r="H36" s="47"/>
      <c r="I36" s="94"/>
      <c r="J36" s="94"/>
      <c r="K36" s="94"/>
      <c r="L36" s="94"/>
      <c r="M36" s="95"/>
      <c r="N36" s="94"/>
      <c r="O36" s="88" t="str">
        <f>IF(L20&lt;&gt;"",IF(L22&lt;&gt;"",IF(L20=L22,"",IF(L20&gt;L22,K20,K22)),""),"")</f>
        <v>GIOVANI/MARCOS/GUILHERME/ATHUR</v>
      </c>
      <c r="P36" s="129">
        <v>1</v>
      </c>
      <c r="S36" s="23"/>
      <c r="T36" s="24"/>
      <c r="U36" s="25"/>
      <c r="V36" s="25" t="str">
        <f>IF(U36="","",VLOOKUP(U36,LISTAS!$F$5:$G$204,2,0))</f>
        <v/>
      </c>
      <c r="W36" s="25" t="str">
        <f>IF(U36="","",VLOOKUP(U36,LISTAS!$F$5:$I$204,4,0))</f>
        <v/>
      </c>
      <c r="X36" s="25" t="str">
        <f t="shared" si="0"/>
        <v/>
      </c>
      <c r="Y36" s="25" t="str">
        <f t="shared" si="2"/>
        <v/>
      </c>
    </row>
    <row r="37" spans="2:25" ht="18" customHeight="1" thickBot="1" x14ac:dyDescent="0.3">
      <c r="B37" s="63"/>
      <c r="C37" s="20"/>
      <c r="D37" s="20"/>
      <c r="E37" s="94"/>
      <c r="F37" s="94"/>
      <c r="G37" s="94"/>
      <c r="H37" s="94"/>
      <c r="I37" s="94"/>
      <c r="J37" s="94"/>
      <c r="K37" s="94"/>
      <c r="L37" s="94"/>
      <c r="M37" s="95"/>
      <c r="N37" s="94"/>
      <c r="O37" s="89" t="str">
        <f>IF(O36="","",VLOOKUP(O36,LISTAS!$F$5:$H$204,2,0))</f>
        <v>LICEU JARDIM</v>
      </c>
      <c r="P37" s="130"/>
      <c r="S37" s="23"/>
      <c r="T37" s="24"/>
      <c r="U37" s="25"/>
      <c r="V37" s="25" t="str">
        <f>IF(U37="","",VLOOKUP(U37,LISTAS!$F$5:$G$204,2,0))</f>
        <v/>
      </c>
      <c r="W37" s="25" t="str">
        <f>IF(U37="","",VLOOKUP(U37,LISTAS!$F$5:$I$204,4,0))</f>
        <v/>
      </c>
      <c r="X37" s="25" t="str">
        <f t="shared" si="0"/>
        <v/>
      </c>
      <c r="Y37" s="25" t="str">
        <f t="shared" si="2"/>
        <v/>
      </c>
    </row>
    <row r="38" spans="2:25" ht="18" customHeight="1" x14ac:dyDescent="0.25">
      <c r="B38" s="63"/>
      <c r="C38" s="20"/>
      <c r="D38" s="20"/>
      <c r="E38" s="94"/>
      <c r="F38" s="94"/>
      <c r="G38" s="94"/>
      <c r="H38" s="94"/>
      <c r="I38" s="94"/>
      <c r="J38" s="94"/>
      <c r="K38" s="94"/>
      <c r="L38" s="94"/>
      <c r="M38" s="95"/>
      <c r="N38" s="97"/>
      <c r="O38" s="88" t="str">
        <f>IF(L52&lt;&gt;"",IF(L54&lt;&gt;"",IF(L52=L54,"",IF(L52&gt;L54,K52,K54)),""),"")</f>
        <v>LORENZO/LUIGI/LUCAS/HENRIQUE</v>
      </c>
      <c r="P38" s="129">
        <v>0</v>
      </c>
      <c r="S38" s="23"/>
      <c r="T38" s="24"/>
      <c r="U38" s="25"/>
      <c r="V38" s="25" t="str">
        <f>IF(U38="","",VLOOKUP(U38,LISTAS!$F$5:$G$204,2,0))</f>
        <v/>
      </c>
      <c r="W38" s="25" t="str">
        <f>IF(U38="","",VLOOKUP(U38,LISTAS!$F$5:$I$204,4,0))</f>
        <v/>
      </c>
      <c r="X38" s="25" t="str">
        <f t="shared" si="0"/>
        <v/>
      </c>
      <c r="Y38" s="25" t="str">
        <f t="shared" si="2"/>
        <v/>
      </c>
    </row>
    <row r="39" spans="2:25" ht="18" customHeight="1" thickBot="1" x14ac:dyDescent="0.3">
      <c r="B39" s="63"/>
      <c r="C39" s="20"/>
      <c r="D39" s="20"/>
      <c r="E39" s="94"/>
      <c r="F39" s="94"/>
      <c r="G39" s="94"/>
      <c r="H39" s="94"/>
      <c r="I39" s="94"/>
      <c r="J39" s="94"/>
      <c r="K39" s="94"/>
      <c r="L39" s="94"/>
      <c r="M39" s="95"/>
      <c r="N39" s="94"/>
      <c r="O39" s="89" t="str">
        <f>IF(O38="","",VLOOKUP(O38,LISTAS!$F$5:$H$204,2,0))</f>
        <v>LICEU JARDIM</v>
      </c>
      <c r="P39" s="130"/>
      <c r="S39" s="23"/>
      <c r="T39" s="24"/>
      <c r="U39" s="25"/>
      <c r="V39" s="25" t="str">
        <f>IF(U39="","",VLOOKUP(U39,LISTAS!$F$5:$G$204,2,0))</f>
        <v/>
      </c>
      <c r="W39" s="25" t="str">
        <f>IF(U39="","",VLOOKUP(U39,LISTAS!$F$5:$I$204,4,0))</f>
        <v/>
      </c>
      <c r="X39" s="25" t="str">
        <f t="shared" si="0"/>
        <v/>
      </c>
      <c r="Y39" s="25" t="str">
        <f t="shared" si="2"/>
        <v/>
      </c>
    </row>
    <row r="40" spans="2:25" ht="18" customHeight="1" x14ac:dyDescent="0.25">
      <c r="B40" s="131">
        <v>3</v>
      </c>
      <c r="C40" s="88" t="s">
        <v>146</v>
      </c>
      <c r="D40" s="129">
        <v>1</v>
      </c>
      <c r="E40" s="47">
        <f>IF(D40&lt;&gt;"",D40,"")</f>
        <v>1</v>
      </c>
      <c r="F40" s="47" t="str">
        <f>IF(D40&lt;&gt;"",IF(C40="","",C40),"")</f>
        <v>RENAN/ENZO/PEDRO/GIOVANI</v>
      </c>
      <c r="G40" s="47">
        <f>IF(E40&lt;&gt;"",IF(E42&lt;&gt;"",SMALL(E40:F42,1),""),"")</f>
        <v>0</v>
      </c>
      <c r="H40" s="47"/>
      <c r="I40" s="47"/>
      <c r="J40" s="47"/>
      <c r="K40" s="47"/>
      <c r="L40" s="94"/>
      <c r="M40" s="95"/>
      <c r="N40" s="94"/>
      <c r="O40" s="20"/>
      <c r="P40" s="26"/>
      <c r="S40" s="23"/>
      <c r="T40" s="24"/>
      <c r="U40" s="25"/>
      <c r="V40" s="25" t="str">
        <f>IF(U40="","",VLOOKUP(U40,LISTAS!$F$5:$G$204,2,0))</f>
        <v/>
      </c>
      <c r="W40" s="25" t="str">
        <f>IF(U40="","",VLOOKUP(U40,LISTAS!$F$5:$I$204,4,0))</f>
        <v/>
      </c>
      <c r="X40" s="25" t="str">
        <f t="shared" si="0"/>
        <v/>
      </c>
      <c r="Y40" s="25" t="str">
        <f t="shared" si="2"/>
        <v/>
      </c>
    </row>
    <row r="41" spans="2:25" ht="17.25" thickBot="1" x14ac:dyDescent="0.3">
      <c r="B41" s="131"/>
      <c r="C41" s="89" t="str">
        <f>IF(C40="","",VLOOKUP(C40,LISTAS!$F$5:$H$204,2,0))</f>
        <v>VILLA LOBOS - SBC</v>
      </c>
      <c r="D41" s="130"/>
      <c r="E41" s="47"/>
      <c r="F41" s="47"/>
      <c r="G41" s="47"/>
      <c r="H41" s="47"/>
      <c r="I41" s="47"/>
      <c r="J41" s="47"/>
      <c r="K41" s="47"/>
      <c r="L41" s="94"/>
      <c r="M41" s="95"/>
      <c r="N41" s="94"/>
      <c r="O41" s="20"/>
      <c r="P41" s="26"/>
      <c r="S41" s="23"/>
      <c r="T41" s="24"/>
      <c r="U41" s="25"/>
      <c r="V41" s="25" t="str">
        <f>IF(U41="","",VLOOKUP(U41,LISTAS!$F$5:$G$204,2,0))</f>
        <v/>
      </c>
      <c r="W41" s="25" t="str">
        <f>IF(U41="","",VLOOKUP(U41,LISTAS!$F$5:$I$204,4,0))</f>
        <v/>
      </c>
      <c r="X41" s="25" t="str">
        <f t="shared" si="0"/>
        <v/>
      </c>
      <c r="Y41" s="25" t="str">
        <f t="shared" si="2"/>
        <v/>
      </c>
    </row>
    <row r="42" spans="2:25" x14ac:dyDescent="0.25">
      <c r="B42" s="132">
        <v>14</v>
      </c>
      <c r="C42" s="88"/>
      <c r="D42" s="129">
        <v>0</v>
      </c>
      <c r="E42" s="48">
        <f>IF(D42&lt;&gt;"",D42,"")</f>
        <v>0</v>
      </c>
      <c r="F42" s="47" t="str">
        <f>IF(D42&lt;&gt;"",IF(C42="","",C42),"")</f>
        <v/>
      </c>
      <c r="G42" s="47" t="str">
        <f>VLOOKUP(G40,E40:F42,2,0)</f>
        <v/>
      </c>
      <c r="H42" s="47"/>
      <c r="I42" s="47"/>
      <c r="J42" s="47"/>
      <c r="K42" s="47"/>
      <c r="L42" s="94"/>
      <c r="M42" s="95"/>
      <c r="N42" s="94"/>
      <c r="O42" s="20"/>
      <c r="P42" s="26"/>
      <c r="S42" s="23"/>
      <c r="T42" s="24"/>
      <c r="U42" s="25"/>
      <c r="V42" s="25" t="str">
        <f>IF(U42="","",VLOOKUP(U42,LISTAS!$F$5:$G$204,2,0))</f>
        <v/>
      </c>
      <c r="W42" s="25" t="str">
        <f>IF(U42="","",VLOOKUP(U42,LISTAS!$F$5:$I$204,4,0))</f>
        <v/>
      </c>
      <c r="X42" s="25" t="str">
        <f t="shared" si="0"/>
        <v/>
      </c>
      <c r="Y42" s="25" t="str">
        <f t="shared" si="2"/>
        <v/>
      </c>
    </row>
    <row r="43" spans="2:25" ht="18" customHeight="1" thickBot="1" x14ac:dyDescent="0.3">
      <c r="B43" s="132"/>
      <c r="C43" s="89" t="str">
        <f>IF(C42="","",VLOOKUP(C42,LISTAS!$F$5:$H$204,2,0))</f>
        <v/>
      </c>
      <c r="D43" s="130"/>
      <c r="E43" s="61"/>
      <c r="F43" s="47"/>
      <c r="G43" s="47"/>
      <c r="H43" s="47"/>
      <c r="I43" s="47"/>
      <c r="J43" s="47"/>
      <c r="K43" s="47"/>
      <c r="L43" s="94"/>
      <c r="M43" s="95"/>
      <c r="N43" s="94"/>
      <c r="O43" s="20"/>
      <c r="P43" s="26"/>
      <c r="S43" s="23"/>
      <c r="T43" s="24"/>
      <c r="U43" s="25"/>
      <c r="V43" s="25" t="str">
        <f>IF(U43="","",VLOOKUP(U43,LISTAS!$F$5:$G$204,2,0))</f>
        <v/>
      </c>
      <c r="W43" s="25" t="str">
        <f>IF(U43="","",VLOOKUP(U43,LISTAS!$F$5:$I$204,4,0))</f>
        <v/>
      </c>
      <c r="X43" s="25" t="str">
        <f t="shared" si="0"/>
        <v/>
      </c>
      <c r="Y43" s="25" t="str">
        <f t="shared" si="2"/>
        <v/>
      </c>
    </row>
    <row r="44" spans="2:25" ht="18" customHeight="1" x14ac:dyDescent="0.25">
      <c r="B44" s="63"/>
      <c r="C44" s="20"/>
      <c r="D44" s="20"/>
      <c r="E44" s="94"/>
      <c r="F44" s="98"/>
      <c r="G44" s="88" t="str">
        <f>IF(D40&lt;&gt;"",IF(D42&lt;&gt;"",IF(D40=D42,"",IF(D40&gt;D42,C40,C42)),""),"")</f>
        <v>RENAN/ENZO/PEDRO/GIOVANI</v>
      </c>
      <c r="H44" s="129">
        <v>1</v>
      </c>
      <c r="I44" s="47">
        <f>IF(H44&lt;&gt;"",H44,"")</f>
        <v>1</v>
      </c>
      <c r="J44" s="47" t="str">
        <f>IF(H44&lt;&gt;"",IF(G44="","",G44),"")</f>
        <v>RENAN/ENZO/PEDRO/GIOVANI</v>
      </c>
      <c r="K44" s="47">
        <f>IF(I44&lt;&gt;"",IF(I46&lt;&gt;"",SMALL(I44:J46,1),""),"")</f>
        <v>0</v>
      </c>
      <c r="L44" s="47"/>
      <c r="M44" s="61"/>
      <c r="N44" s="47"/>
      <c r="O44" s="20"/>
      <c r="P44" s="26"/>
      <c r="S44" s="23"/>
      <c r="T44" s="24"/>
      <c r="U44" s="25"/>
      <c r="V44" s="25" t="str">
        <f>IF(U44="","",VLOOKUP(U44,LISTAS!$F$5:$G$204,2,0))</f>
        <v/>
      </c>
      <c r="W44" s="25" t="str">
        <f>IF(U44="","",VLOOKUP(U44,LISTAS!$F$5:$I$204,4,0))</f>
        <v/>
      </c>
      <c r="X44" s="25" t="str">
        <f t="shared" si="0"/>
        <v/>
      </c>
      <c r="Y44" s="25" t="str">
        <f t="shared" si="2"/>
        <v/>
      </c>
    </row>
    <row r="45" spans="2:25" ht="18" customHeight="1" thickBot="1" x14ac:dyDescent="0.3">
      <c r="B45" s="63"/>
      <c r="C45" s="20"/>
      <c r="D45" s="20"/>
      <c r="E45" s="94"/>
      <c r="F45" s="98"/>
      <c r="G45" s="89" t="str">
        <f>IF(G44="","",VLOOKUP(G44,LISTAS!$F$5:$H$204,2,0))</f>
        <v>VILLA LOBOS - SBC</v>
      </c>
      <c r="H45" s="130"/>
      <c r="I45" s="47"/>
      <c r="J45" s="47"/>
      <c r="K45" s="47"/>
      <c r="L45" s="47"/>
      <c r="M45" s="61"/>
      <c r="N45" s="47"/>
      <c r="O45" s="20"/>
      <c r="P45" s="26"/>
      <c r="S45" s="23"/>
      <c r="T45" s="24"/>
      <c r="U45" s="25"/>
      <c r="V45" s="25" t="str">
        <f>IF(U45="","",VLOOKUP(U45,LISTAS!$F$5:$G$204,2,0))</f>
        <v/>
      </c>
      <c r="W45" s="25" t="str">
        <f>IF(U45="","",VLOOKUP(U45,LISTAS!$F$5:$I$204,4,0))</f>
        <v/>
      </c>
      <c r="X45" s="25" t="str">
        <f t="shared" si="0"/>
        <v/>
      </c>
      <c r="Y45" s="25" t="str">
        <f t="shared" si="2"/>
        <v/>
      </c>
    </row>
    <row r="46" spans="2:25" ht="18" customHeight="1" x14ac:dyDescent="0.25">
      <c r="B46" s="63"/>
      <c r="C46" s="20"/>
      <c r="D46" s="20"/>
      <c r="E46" s="95"/>
      <c r="F46" s="28"/>
      <c r="G46" s="88" t="str">
        <f>IF(D48&lt;&gt;"",IF(D50&lt;&gt;"",IF(D48=D50,"",IF(D48&gt;D50,C48,C50)),""),"")</f>
        <v/>
      </c>
      <c r="H46" s="129">
        <v>0</v>
      </c>
      <c r="I46" s="48">
        <f>IF(H46&lt;&gt;"",H46,"")</f>
        <v>0</v>
      </c>
      <c r="J46" s="47" t="str">
        <f>IF(H46&lt;&gt;"",IF(G46="","",G46),"")</f>
        <v/>
      </c>
      <c r="K46" s="47" t="str">
        <f>VLOOKUP(K44,I44:J46,2,0)</f>
        <v/>
      </c>
      <c r="L46" s="47"/>
      <c r="M46" s="61"/>
      <c r="N46" s="47"/>
      <c r="O46" s="20"/>
      <c r="P46" s="26"/>
      <c r="S46" s="23"/>
      <c r="T46" s="24"/>
      <c r="U46" s="25"/>
      <c r="V46" s="25" t="str">
        <f>IF(U46="","",VLOOKUP(U46,LISTAS!$F$5:$G$204,2,0))</f>
        <v/>
      </c>
      <c r="W46" s="25" t="str">
        <f>IF(U46="","",VLOOKUP(U46,LISTAS!$F$5:$I$204,4,0))</f>
        <v/>
      </c>
      <c r="X46" s="25" t="str">
        <f t="shared" si="0"/>
        <v/>
      </c>
      <c r="Y46" s="25" t="str">
        <f t="shared" si="2"/>
        <v/>
      </c>
    </row>
    <row r="47" spans="2:25" ht="18" customHeight="1" thickBot="1" x14ac:dyDescent="0.3">
      <c r="B47" s="63"/>
      <c r="C47" s="20"/>
      <c r="D47" s="20"/>
      <c r="E47" s="95"/>
      <c r="F47" s="20"/>
      <c r="G47" s="89" t="str">
        <f>IF(G46="","",VLOOKUP(G46,LISTAS!$F$5:$H$204,2,0))</f>
        <v/>
      </c>
      <c r="H47" s="130"/>
      <c r="I47" s="61"/>
      <c r="J47" s="47"/>
      <c r="K47" s="47"/>
      <c r="L47" s="47"/>
      <c r="M47" s="61"/>
      <c r="N47" s="47"/>
      <c r="O47" s="20"/>
      <c r="P47" s="26"/>
      <c r="S47" s="23"/>
      <c r="T47" s="24"/>
      <c r="U47" s="25"/>
      <c r="V47" s="25" t="str">
        <f>IF(U47="","",VLOOKUP(U47,LISTAS!$F$5:$G$204,2,0))</f>
        <v/>
      </c>
      <c r="W47" s="25" t="str">
        <f>IF(U47="","",VLOOKUP(U47,LISTAS!$F$5:$I$204,4,0))</f>
        <v/>
      </c>
      <c r="X47" s="25" t="str">
        <f t="shared" si="0"/>
        <v/>
      </c>
      <c r="Y47" s="25" t="str">
        <f t="shared" si="2"/>
        <v/>
      </c>
    </row>
    <row r="48" spans="2:25" ht="18" customHeight="1" x14ac:dyDescent="0.25">
      <c r="B48" s="131">
        <v>5</v>
      </c>
      <c r="C48" s="88"/>
      <c r="D48" s="129">
        <v>0</v>
      </c>
      <c r="E48" s="46">
        <f>IF(D48&lt;&gt;"",D48,"")</f>
        <v>0</v>
      </c>
      <c r="F48" s="47" t="str">
        <f>IF(D48&lt;&gt;"",IF(C48="","",C48),"")</f>
        <v/>
      </c>
      <c r="G48" s="47">
        <f>IF(E48&lt;&gt;"",IF(E50&lt;&gt;"",SMALL(E48:F50,1),""),"")</f>
        <v>0</v>
      </c>
      <c r="H48" s="47"/>
      <c r="I48" s="61"/>
      <c r="J48" s="47"/>
      <c r="K48" s="47"/>
      <c r="L48" s="47"/>
      <c r="M48" s="61"/>
      <c r="N48" s="47"/>
      <c r="O48" s="20"/>
      <c r="P48" s="26"/>
      <c r="S48" s="23"/>
      <c r="T48" s="24"/>
      <c r="U48" s="25"/>
      <c r="V48" s="25" t="str">
        <f>IF(U48="","",VLOOKUP(U48,LISTAS!$F$5:$G$204,2,0))</f>
        <v/>
      </c>
      <c r="W48" s="25" t="str">
        <f>IF(U48="","",VLOOKUP(U48,LISTAS!$F$5:$I$204,4,0))</f>
        <v/>
      </c>
      <c r="X48" s="25" t="str">
        <f t="shared" si="0"/>
        <v/>
      </c>
      <c r="Y48" s="25" t="str">
        <f t="shared" si="2"/>
        <v/>
      </c>
    </row>
    <row r="49" spans="2:25" ht="18" customHeight="1" thickBot="1" x14ac:dyDescent="0.3">
      <c r="B49" s="131"/>
      <c r="C49" s="89" t="str">
        <f>IF(C48="","",VLOOKUP(C48,LISTAS!$F$5:$H$204,2,0))</f>
        <v/>
      </c>
      <c r="D49" s="130"/>
      <c r="E49" s="49" t="str">
        <f>IF(D49&lt;&gt;"",D49,"")</f>
        <v/>
      </c>
      <c r="F49" s="47"/>
      <c r="G49" s="47"/>
      <c r="H49" s="47"/>
      <c r="I49" s="95"/>
      <c r="J49" s="94"/>
      <c r="K49" s="20"/>
      <c r="L49" s="20"/>
      <c r="M49" s="27"/>
      <c r="N49" s="20"/>
      <c r="O49" s="20"/>
      <c r="P49" s="26"/>
      <c r="S49" s="23"/>
      <c r="T49" s="24"/>
      <c r="U49" s="25"/>
      <c r="V49" s="25" t="str">
        <f>IF(U49="","",VLOOKUP(U49,LISTAS!$F$5:$G$204,2,0))</f>
        <v/>
      </c>
      <c r="W49" s="25" t="str">
        <f>IF(U49="","",VLOOKUP(U49,LISTAS!$F$5:$I$204,4,0))</f>
        <v/>
      </c>
      <c r="X49" s="25" t="str">
        <f t="shared" si="0"/>
        <v/>
      </c>
      <c r="Y49" s="25" t="str">
        <f t="shared" si="2"/>
        <v/>
      </c>
    </row>
    <row r="50" spans="2:25" ht="18" customHeight="1" x14ac:dyDescent="0.25">
      <c r="B50" s="132">
        <v>12</v>
      </c>
      <c r="C50" s="88"/>
      <c r="D50" s="129">
        <v>0</v>
      </c>
      <c r="E50" s="50">
        <f>IF(D50&lt;&gt;"",D50,"")</f>
        <v>0</v>
      </c>
      <c r="F50" s="47" t="str">
        <f>IF(D50&lt;&gt;"",IF(C50="","",C50),"")</f>
        <v/>
      </c>
      <c r="G50" s="47" t="str">
        <f>VLOOKUP(G48,E48:F50,2,0)</f>
        <v/>
      </c>
      <c r="H50" s="47"/>
      <c r="I50" s="95"/>
      <c r="J50" s="94"/>
      <c r="K50" s="20"/>
      <c r="L50" s="20"/>
      <c r="M50" s="27"/>
      <c r="N50" s="20"/>
      <c r="O50" s="20"/>
      <c r="P50" s="26"/>
      <c r="S50" s="23"/>
      <c r="T50" s="24"/>
      <c r="U50" s="25"/>
      <c r="V50" s="25" t="str">
        <f>IF(U50="","",VLOOKUP(U50,LISTAS!$F$5:$G$204,2,0))</f>
        <v/>
      </c>
      <c r="W50" s="25" t="str">
        <f>IF(U50="","",VLOOKUP(U50,LISTAS!$F$5:$I$204,4,0))</f>
        <v/>
      </c>
      <c r="X50" s="25" t="str">
        <f t="shared" si="0"/>
        <v/>
      </c>
      <c r="Y50" s="25" t="str">
        <f t="shared" si="2"/>
        <v/>
      </c>
    </row>
    <row r="51" spans="2:25" ht="18" customHeight="1" thickBot="1" x14ac:dyDescent="0.3">
      <c r="B51" s="132"/>
      <c r="C51" s="89" t="str">
        <f>IF(C50="","",VLOOKUP(C50,LISTAS!$F$5:$H$204,2,0))</f>
        <v/>
      </c>
      <c r="D51" s="130"/>
      <c r="E51" s="47"/>
      <c r="F51" s="47"/>
      <c r="G51" s="47"/>
      <c r="H51" s="47"/>
      <c r="I51" s="95"/>
      <c r="J51" s="94"/>
      <c r="K51" s="20"/>
      <c r="L51" s="20"/>
      <c r="M51" s="27"/>
      <c r="N51" s="20"/>
      <c r="O51" s="20"/>
      <c r="P51" s="26"/>
      <c r="S51" s="23"/>
      <c r="T51" s="24"/>
      <c r="U51" s="25"/>
      <c r="V51" s="25" t="str">
        <f>IF(U51="","",VLOOKUP(U51,LISTAS!$F$5:$G$204,2,0))</f>
        <v/>
      </c>
      <c r="W51" s="25" t="str">
        <f>IF(U51="","",VLOOKUP(U51,LISTAS!$F$5:$I$204,4,0))</f>
        <v/>
      </c>
      <c r="X51" s="25" t="str">
        <f t="shared" si="0"/>
        <v/>
      </c>
      <c r="Y51" s="25" t="str">
        <f t="shared" si="2"/>
        <v/>
      </c>
    </row>
    <row r="52" spans="2:25" ht="18" customHeight="1" x14ac:dyDescent="0.25">
      <c r="B52" s="63"/>
      <c r="C52" s="20"/>
      <c r="D52" s="20"/>
      <c r="E52" s="94"/>
      <c r="F52" s="94"/>
      <c r="G52" s="94"/>
      <c r="H52" s="94"/>
      <c r="I52" s="95"/>
      <c r="J52" s="94"/>
      <c r="K52" s="88" t="str">
        <f>IF(H44&lt;&gt;"",IF(H46&lt;&gt;"",IF(H44=H46,"",IF(H44&gt;H46,G44,G46)),""),"")</f>
        <v>RENAN/ENZO/PEDRO/GIOVANI</v>
      </c>
      <c r="L52" s="129">
        <v>0</v>
      </c>
      <c r="M52" s="46">
        <f>IF(L52&lt;&gt;"",L52,"")</f>
        <v>0</v>
      </c>
      <c r="N52" s="47" t="str">
        <f>IF(L52&lt;&gt;"",IF(K52="","",K52),"")</f>
        <v>RENAN/ENZO/PEDRO/GIOVANI</v>
      </c>
      <c r="O52" s="47">
        <f>IF(M52&lt;&gt;"",IF(M54&lt;&gt;"",SMALL(M52:N54,1),""),"")</f>
        <v>0</v>
      </c>
      <c r="P52" s="26"/>
      <c r="S52" s="23"/>
      <c r="T52" s="24"/>
      <c r="U52" s="25"/>
      <c r="V52" s="25" t="str">
        <f>IF(U52="","",VLOOKUP(U52,LISTAS!$F$5:$G$204,2,0))</f>
        <v/>
      </c>
      <c r="W52" s="25" t="str">
        <f>IF(U52="","",VLOOKUP(U52,LISTAS!$F$5:$I$204,4,0))</f>
        <v/>
      </c>
      <c r="X52" s="25" t="str">
        <f t="shared" si="0"/>
        <v/>
      </c>
      <c r="Y52" s="25" t="str">
        <f t="shared" si="2"/>
        <v/>
      </c>
    </row>
    <row r="53" spans="2:25" ht="18" customHeight="1" thickBot="1" x14ac:dyDescent="0.3">
      <c r="B53" s="63"/>
      <c r="C53" s="20"/>
      <c r="D53" s="20"/>
      <c r="E53" s="94"/>
      <c r="F53" s="94"/>
      <c r="G53" s="94"/>
      <c r="H53" s="94"/>
      <c r="I53" s="95"/>
      <c r="J53" s="94"/>
      <c r="K53" s="89" t="str">
        <f>IF(K52="","",VLOOKUP(K52,LISTAS!$F$5:$H$204,2,0))</f>
        <v>VILLA LOBOS - SBC</v>
      </c>
      <c r="L53" s="130"/>
      <c r="M53" s="49" t="str">
        <f>IF(L53&lt;&gt;"",L53,"")</f>
        <v/>
      </c>
      <c r="N53" s="47"/>
      <c r="O53" s="47"/>
      <c r="P53" s="26"/>
      <c r="S53" s="23"/>
      <c r="T53" s="24"/>
      <c r="U53" s="25"/>
      <c r="V53" s="25" t="str">
        <f>IF(U53="","",VLOOKUP(U53,LISTAS!$F$5:$G$204,2,0))</f>
        <v/>
      </c>
      <c r="W53" s="25" t="str">
        <f>IF(U53="","",VLOOKUP(U53,LISTAS!$F$5:$I$204,4,0))</f>
        <v/>
      </c>
      <c r="X53" s="25" t="str">
        <f t="shared" si="0"/>
        <v/>
      </c>
      <c r="Y53" s="25" t="str">
        <f t="shared" si="2"/>
        <v/>
      </c>
    </row>
    <row r="54" spans="2:25" ht="18" customHeight="1" x14ac:dyDescent="0.25">
      <c r="B54" s="63"/>
      <c r="C54" s="20"/>
      <c r="D54" s="20"/>
      <c r="E54" s="94"/>
      <c r="F54" s="94"/>
      <c r="G54" s="94"/>
      <c r="H54" s="94"/>
      <c r="I54" s="95"/>
      <c r="J54" s="97"/>
      <c r="K54" s="88" t="str">
        <f>IF(H60&lt;&gt;"",IF(H62&lt;&gt;"",IF(H60=H62,"",IF(H60&gt;H62,G60,G62)),""),"")</f>
        <v>LORENZO/LUIGI/LUCAS/HENRIQUE</v>
      </c>
      <c r="L54" s="129">
        <v>1</v>
      </c>
      <c r="M54" s="50">
        <f>IF(L54&lt;&gt;"",L54,"")</f>
        <v>1</v>
      </c>
      <c r="N54" s="47" t="str">
        <f>IF(L54&lt;&gt;"",IF(K54="","",K54),"")</f>
        <v>LORENZO/LUIGI/LUCAS/HENRIQUE</v>
      </c>
      <c r="O54" s="47" t="str">
        <f>VLOOKUP(O52,M52:N54,2,0)</f>
        <v>RENAN/ENZO/PEDRO/GIOVANI</v>
      </c>
      <c r="P54" s="26"/>
      <c r="S54" s="23"/>
      <c r="T54" s="24"/>
      <c r="U54" s="25"/>
      <c r="V54" s="25" t="str">
        <f>IF(U54="","",VLOOKUP(U54,LISTAS!$F$5:$G$204,2,0))</f>
        <v/>
      </c>
      <c r="W54" s="25" t="str">
        <f>IF(U54="","",VLOOKUP(U54,LISTAS!$F$5:$I$204,4,0))</f>
        <v/>
      </c>
      <c r="X54" s="25" t="str">
        <f t="shared" si="0"/>
        <v/>
      </c>
      <c r="Y54" s="25" t="str">
        <f t="shared" si="2"/>
        <v/>
      </c>
    </row>
    <row r="55" spans="2:25" ht="18" customHeight="1" thickBot="1" x14ac:dyDescent="0.3">
      <c r="B55" s="63"/>
      <c r="C55" s="20"/>
      <c r="D55" s="20"/>
      <c r="E55" s="94"/>
      <c r="F55" s="94"/>
      <c r="G55" s="94"/>
      <c r="H55" s="94"/>
      <c r="I55" s="95"/>
      <c r="J55" s="94"/>
      <c r="K55" s="89" t="str">
        <f>IF(K54="","",VLOOKUP(K54,LISTAS!$F$5:$H$204,2,0))</f>
        <v>LICEU JARDIM</v>
      </c>
      <c r="L55" s="130"/>
      <c r="M55" s="47"/>
      <c r="N55" s="47"/>
      <c r="O55" s="47"/>
      <c r="P55" s="26"/>
      <c r="R55" s="17"/>
      <c r="S55" s="23"/>
      <c r="T55" s="24"/>
      <c r="U55" s="25"/>
      <c r="V55" s="25" t="str">
        <f>IF(U55="","",VLOOKUP(U55,LISTAS!$F$5:$G$204,2,0))</f>
        <v/>
      </c>
      <c r="W55" s="25" t="str">
        <f>IF(U55="","",VLOOKUP(U55,LISTAS!$F$5:$I$204,4,0))</f>
        <v/>
      </c>
      <c r="X55" s="25" t="str">
        <f t="shared" si="0"/>
        <v/>
      </c>
      <c r="Y55" s="25" t="str">
        <f t="shared" si="2"/>
        <v/>
      </c>
    </row>
    <row r="56" spans="2:25" ht="18" customHeight="1" x14ac:dyDescent="0.25">
      <c r="B56" s="131">
        <v>8</v>
      </c>
      <c r="C56" s="88"/>
      <c r="D56" s="129">
        <v>0</v>
      </c>
      <c r="E56" s="47" t="s">
        <v>36</v>
      </c>
      <c r="F56" s="47" t="str">
        <f>IF(D56&lt;&gt;"",IF(C56="","",C56),"")</f>
        <v/>
      </c>
      <c r="G56" s="47">
        <f>IF(E56&lt;&gt;"",IF(E58&lt;&gt;"",SMALL(E56:F58,1),""),"")</f>
        <v>0</v>
      </c>
      <c r="H56" s="47"/>
      <c r="I56" s="61"/>
      <c r="J56" s="94"/>
      <c r="K56" s="94"/>
      <c r="L56" s="94"/>
      <c r="M56" s="47"/>
      <c r="N56" s="47"/>
      <c r="O56" s="47"/>
      <c r="P56" s="26"/>
      <c r="R56" s="17"/>
      <c r="S56" s="23"/>
      <c r="T56" s="24"/>
      <c r="U56" s="25"/>
      <c r="V56" s="25" t="str">
        <f>IF(U56="","",VLOOKUP(U56,LISTAS!$F$5:$G$204,2,0))</f>
        <v/>
      </c>
      <c r="W56" s="25" t="str">
        <f>IF(U56="","",VLOOKUP(U56,LISTAS!$F$5:$I$204,4,0))</f>
        <v/>
      </c>
      <c r="X56" s="25" t="str">
        <f t="shared" si="0"/>
        <v/>
      </c>
      <c r="Y56" s="25" t="str">
        <f t="shared" si="2"/>
        <v/>
      </c>
    </row>
    <row r="57" spans="2:25" ht="18" customHeight="1" thickBot="1" x14ac:dyDescent="0.3">
      <c r="B57" s="131"/>
      <c r="C57" s="89" t="str">
        <f>IF(C56="","",VLOOKUP(C56,LISTAS!$F$5:$H$204,2,0))</f>
        <v/>
      </c>
      <c r="D57" s="130"/>
      <c r="E57" s="47"/>
      <c r="F57" s="47"/>
      <c r="G57" s="47"/>
      <c r="H57" s="47"/>
      <c r="I57" s="61"/>
      <c r="J57" s="94"/>
      <c r="K57" s="94"/>
      <c r="L57" s="94"/>
      <c r="M57" s="94"/>
      <c r="N57" s="94"/>
      <c r="O57" s="94"/>
      <c r="P57" s="26"/>
      <c r="Q57" s="13"/>
      <c r="S57" s="23"/>
      <c r="T57" s="24"/>
      <c r="U57" s="25"/>
      <c r="V57" s="25" t="str">
        <f>IF(U57="","",VLOOKUP(U57,LISTAS!$F$5:$G$204,2,0))</f>
        <v/>
      </c>
      <c r="W57" s="25" t="str">
        <f>IF(U57="","",VLOOKUP(U57,LISTAS!$F$5:$I$204,4,0))</f>
        <v/>
      </c>
      <c r="X57" s="25" t="str">
        <f t="shared" si="0"/>
        <v/>
      </c>
      <c r="Y57" s="25" t="str">
        <f t="shared" si="2"/>
        <v/>
      </c>
    </row>
    <row r="58" spans="2:25" ht="18" customHeight="1" x14ac:dyDescent="0.25">
      <c r="B58" s="132">
        <v>10</v>
      </c>
      <c r="C58" s="88"/>
      <c r="D58" s="129">
        <v>0</v>
      </c>
      <c r="E58" s="48">
        <f>IF(D58&lt;&gt;"",D58,"")</f>
        <v>0</v>
      </c>
      <c r="F58" s="47" t="str">
        <f>IF(D58&lt;&gt;"",IF(C58="","",C58),"")</f>
        <v/>
      </c>
      <c r="G58" s="47" t="str">
        <f>VLOOKUP(G56,E56:F58,2,0)</f>
        <v/>
      </c>
      <c r="H58" s="47"/>
      <c r="I58" s="61"/>
      <c r="J58" s="94"/>
      <c r="K58" s="94"/>
      <c r="L58" s="94"/>
      <c r="M58" s="94"/>
      <c r="N58" s="94"/>
      <c r="O58" s="94"/>
      <c r="P58" s="26"/>
      <c r="Q58" s="13"/>
      <c r="S58" s="23"/>
      <c r="T58" s="24"/>
      <c r="U58" s="25"/>
      <c r="V58" s="25" t="str">
        <f>IF(U58="","",VLOOKUP(U58,LISTAS!$F$5:$G$204,2,0))</f>
        <v/>
      </c>
      <c r="W58" s="25" t="str">
        <f>IF(U58="","",VLOOKUP(U58,LISTAS!$F$5:$I$204,4,0))</f>
        <v/>
      </c>
      <c r="X58" s="25" t="str">
        <f t="shared" si="0"/>
        <v/>
      </c>
      <c r="Y58" s="25" t="str">
        <f t="shared" si="2"/>
        <v/>
      </c>
    </row>
    <row r="59" spans="2:25" ht="18" customHeight="1" thickBot="1" x14ac:dyDescent="0.3">
      <c r="B59" s="132"/>
      <c r="C59" s="89" t="str">
        <f>IF(C58="","",VLOOKUP(C58,LISTAS!$F$5:$H$204,2,0))</f>
        <v/>
      </c>
      <c r="D59" s="130"/>
      <c r="E59" s="95"/>
      <c r="F59" s="94"/>
      <c r="G59" s="94"/>
      <c r="H59" s="94"/>
      <c r="I59" s="95"/>
      <c r="J59" s="94"/>
      <c r="K59" s="94"/>
      <c r="L59" s="94"/>
      <c r="M59" s="94"/>
      <c r="N59" s="94"/>
      <c r="O59" s="94"/>
      <c r="P59" s="26"/>
      <c r="Q59" s="13"/>
      <c r="S59" s="23"/>
      <c r="T59" s="24"/>
      <c r="U59" s="25"/>
      <c r="V59" s="25" t="str">
        <f>IF(U59="","",VLOOKUP(U59,LISTAS!$F$5:$G$204,2,0))</f>
        <v/>
      </c>
      <c r="W59" s="25" t="str">
        <f>IF(U59="","",VLOOKUP(U59,LISTAS!$F$5:$I$204,4,0))</f>
        <v/>
      </c>
      <c r="X59" s="25" t="str">
        <f t="shared" si="0"/>
        <v/>
      </c>
      <c r="Y59" s="25" t="str">
        <f t="shared" si="2"/>
        <v/>
      </c>
    </row>
    <row r="60" spans="2:25" ht="18" customHeight="1" x14ac:dyDescent="0.25">
      <c r="B60" s="63"/>
      <c r="C60" s="20"/>
      <c r="D60" s="20"/>
      <c r="E60" s="94"/>
      <c r="F60" s="98"/>
      <c r="G60" s="88" t="str">
        <f>IF(D56&lt;&gt;"",IF(D58&lt;&gt;"",IF(D56=D58,"",IF(D56&gt;D58,C56,C58)),""),"")</f>
        <v/>
      </c>
      <c r="H60" s="129">
        <v>0</v>
      </c>
      <c r="I60" s="46">
        <f>IF(H60&lt;&gt;"",H60,"")</f>
        <v>0</v>
      </c>
      <c r="J60" s="47" t="str">
        <f>IF(H60&lt;&gt;"",IF(G60="","",G60),"")</f>
        <v/>
      </c>
      <c r="K60" s="47">
        <f>IF(I60&lt;&gt;"",IF(I62&lt;&gt;"",SMALL(I60:J62,1),""),"")</f>
        <v>0</v>
      </c>
      <c r="L60" s="94"/>
      <c r="M60" s="94"/>
      <c r="N60" s="94"/>
      <c r="O60" s="94"/>
      <c r="P60" s="26"/>
      <c r="Q60" s="13"/>
      <c r="S60" s="23"/>
      <c r="T60" s="24"/>
      <c r="U60" s="25"/>
      <c r="V60" s="25" t="str">
        <f>IF(U60="","",VLOOKUP(U60,LISTAS!$F$5:$G$204,2,0))</f>
        <v/>
      </c>
      <c r="W60" s="25" t="str">
        <f>IF(U60="","",VLOOKUP(U60,LISTAS!$F$5:$I$204,4,0))</f>
        <v/>
      </c>
      <c r="X60" s="25" t="str">
        <f t="shared" si="0"/>
        <v/>
      </c>
      <c r="Y60" s="25" t="str">
        <f t="shared" si="2"/>
        <v/>
      </c>
    </row>
    <row r="61" spans="2:25" ht="18" customHeight="1" thickBot="1" x14ac:dyDescent="0.3">
      <c r="B61" s="63"/>
      <c r="C61" s="20"/>
      <c r="D61" s="20"/>
      <c r="E61" s="94"/>
      <c r="F61" s="98"/>
      <c r="G61" s="89" t="str">
        <f>IF(G60="","",VLOOKUP(G60,LISTAS!$F$5:$H$204,2,0))</f>
        <v/>
      </c>
      <c r="H61" s="130"/>
      <c r="I61" s="49" t="str">
        <f>IF(H61&lt;&gt;"",H61,"")</f>
        <v/>
      </c>
      <c r="J61" s="47"/>
      <c r="K61" s="47"/>
      <c r="L61" s="94"/>
      <c r="M61" s="94"/>
      <c r="N61" s="94"/>
      <c r="O61" s="94"/>
      <c r="P61" s="26"/>
      <c r="Q61" s="13"/>
      <c r="S61" s="23"/>
      <c r="T61" s="24"/>
      <c r="U61" s="25"/>
      <c r="V61" s="25" t="str">
        <f>IF(U61="","",VLOOKUP(U61,LISTAS!$F$5:$G$204,2,0))</f>
        <v/>
      </c>
      <c r="W61" s="25" t="str">
        <f>IF(U61="","",VLOOKUP(U61,LISTAS!$F$5:$I$204,4,0))</f>
        <v/>
      </c>
      <c r="X61" s="25" t="str">
        <f t="shared" si="0"/>
        <v/>
      </c>
      <c r="Y61" s="25" t="str">
        <f t="shared" si="2"/>
        <v/>
      </c>
    </row>
    <row r="62" spans="2:25" ht="18" customHeight="1" x14ac:dyDescent="0.25">
      <c r="B62" s="63"/>
      <c r="C62" s="20"/>
      <c r="D62" s="20"/>
      <c r="E62" s="95"/>
      <c r="F62" s="28"/>
      <c r="G62" s="88" t="str">
        <f>IF(D64&lt;&gt;"",IF(D66&lt;&gt;"",IF(D64=D66,"",IF(D64&gt;D66,C64,C66)),""),"")</f>
        <v>LORENZO/LUIGI/LUCAS/HENRIQUE</v>
      </c>
      <c r="H62" s="129">
        <v>1</v>
      </c>
      <c r="I62" s="50">
        <f>IF(H62&lt;&gt;"",H62,"")</f>
        <v>1</v>
      </c>
      <c r="J62" s="47" t="str">
        <f>IF(H62&lt;&gt;"",IF(G62="","",G62),"")</f>
        <v>LORENZO/LUIGI/LUCAS/HENRIQUE</v>
      </c>
      <c r="K62" s="47" t="str">
        <f>VLOOKUP(K60,I60:J62,2,0)</f>
        <v/>
      </c>
      <c r="L62" s="94"/>
      <c r="M62" s="94"/>
      <c r="N62" s="94"/>
      <c r="O62" s="94"/>
      <c r="P62" s="26"/>
      <c r="S62" s="23"/>
      <c r="T62" s="24"/>
      <c r="U62" s="25"/>
      <c r="V62" s="25" t="str">
        <f>IF(U62="","",VLOOKUP(U62,LISTAS!$F$5:$G$204,2,0))</f>
        <v/>
      </c>
      <c r="W62" s="25" t="str">
        <f>IF(U62="","",VLOOKUP(U62,LISTAS!$F$5:$I$204,4,0))</f>
        <v/>
      </c>
      <c r="X62" s="25" t="str">
        <f t="shared" si="0"/>
        <v/>
      </c>
      <c r="Y62" s="25" t="str">
        <f t="shared" si="2"/>
        <v/>
      </c>
    </row>
    <row r="63" spans="2:25" ht="18" customHeight="1" thickBot="1" x14ac:dyDescent="0.3">
      <c r="B63" s="63"/>
      <c r="C63" s="20"/>
      <c r="D63" s="20"/>
      <c r="E63" s="95"/>
      <c r="F63" s="20"/>
      <c r="G63" s="89" t="str">
        <f>IF(G62="","",VLOOKUP(G62,LISTAS!$F$5:$H$204,2,0))</f>
        <v>LICEU JARDIM</v>
      </c>
      <c r="H63" s="130"/>
      <c r="I63" s="94"/>
      <c r="J63" s="94"/>
      <c r="K63" s="94"/>
      <c r="L63" s="94"/>
      <c r="M63" s="94"/>
      <c r="N63" s="94"/>
      <c r="O63" s="94"/>
      <c r="P63" s="26"/>
      <c r="S63" s="23"/>
      <c r="T63" s="24"/>
      <c r="U63" s="25"/>
      <c r="V63" s="25" t="str">
        <f>IF(U63="","",VLOOKUP(U63,LISTAS!$F$5:$G$204,2,0))</f>
        <v/>
      </c>
      <c r="W63" s="25" t="str">
        <f>IF(U63="","",VLOOKUP(U63,LISTAS!$F$5:$I$204,4,0))</f>
        <v/>
      </c>
      <c r="X63" s="25" t="str">
        <f t="shared" si="0"/>
        <v/>
      </c>
      <c r="Y63" s="25" t="str">
        <f t="shared" si="2"/>
        <v/>
      </c>
    </row>
    <row r="64" spans="2:25" ht="18" customHeight="1" x14ac:dyDescent="0.25">
      <c r="B64" s="131">
        <v>2</v>
      </c>
      <c r="C64" s="88" t="s">
        <v>57</v>
      </c>
      <c r="D64" s="129">
        <v>1</v>
      </c>
      <c r="E64" s="46">
        <f>IF(D64&lt;&gt;"",D64,"")</f>
        <v>1</v>
      </c>
      <c r="F64" s="47" t="str">
        <f>IF(D64&lt;&gt;"",IF(C64="","",C64),"")</f>
        <v>LORENZO/LUIGI/LUCAS/HENRIQUE</v>
      </c>
      <c r="G64" s="47">
        <f>IF(E64&lt;&gt;"",IF(E66&lt;&gt;"",SMALL(E64:F66,1),""),"")</f>
        <v>0</v>
      </c>
      <c r="H64" s="47"/>
      <c r="I64" s="94"/>
      <c r="J64" s="94"/>
      <c r="K64" s="94"/>
      <c r="L64" s="94"/>
      <c r="M64" s="94"/>
      <c r="N64" s="94"/>
      <c r="O64" s="94"/>
      <c r="P64" s="99"/>
      <c r="S64" s="23"/>
      <c r="T64" s="24"/>
      <c r="U64" s="25"/>
      <c r="V64" s="25" t="str">
        <f>IF(U64="","",VLOOKUP(U64,LISTAS!$F$5:$G$204,2,0))</f>
        <v/>
      </c>
      <c r="W64" s="25" t="str">
        <f>IF(U64="","",VLOOKUP(U64,LISTAS!$F$5:$I$204,4,0))</f>
        <v/>
      </c>
      <c r="X64" s="25" t="str">
        <f t="shared" si="0"/>
        <v/>
      </c>
      <c r="Y64" s="25" t="str">
        <f t="shared" si="2"/>
        <v/>
      </c>
    </row>
    <row r="65" spans="2:25" ht="18" customHeight="1" thickBot="1" x14ac:dyDescent="0.3">
      <c r="B65" s="131"/>
      <c r="C65" s="89" t="str">
        <f>IF(C64="","",VLOOKUP(C64,LISTAS!$F$5:$H$204,2,0))</f>
        <v>LICEU JARDIM</v>
      </c>
      <c r="D65" s="130"/>
      <c r="E65" s="49" t="str">
        <f>IF(D65&lt;&gt;"",D65,"")</f>
        <v/>
      </c>
      <c r="F65" s="47"/>
      <c r="G65" s="47"/>
      <c r="H65" s="47"/>
      <c r="I65" s="94"/>
      <c r="J65" s="94"/>
      <c r="K65" s="94"/>
      <c r="L65" s="94"/>
      <c r="M65" s="94"/>
      <c r="N65" s="94"/>
      <c r="O65" s="94"/>
      <c r="P65" s="99"/>
      <c r="S65" s="23"/>
      <c r="T65" s="24"/>
      <c r="U65" s="25"/>
      <c r="V65" s="25" t="str">
        <f>IF(U65="","",VLOOKUP(U65,LISTAS!$F$5:$G$204,2,0))</f>
        <v/>
      </c>
      <c r="W65" s="25" t="str">
        <f>IF(U65="","",VLOOKUP(U65,LISTAS!$F$5:$I$204,4,0))</f>
        <v/>
      </c>
      <c r="X65" s="25" t="str">
        <f t="shared" si="0"/>
        <v/>
      </c>
      <c r="Y65" s="25" t="str">
        <f t="shared" si="2"/>
        <v/>
      </c>
    </row>
    <row r="66" spans="2:25" ht="18" customHeight="1" x14ac:dyDescent="0.25">
      <c r="B66" s="132">
        <v>15</v>
      </c>
      <c r="C66" s="88"/>
      <c r="D66" s="129">
        <v>0</v>
      </c>
      <c r="E66" s="50">
        <f>IF(D66&lt;&gt;"",D66,"")</f>
        <v>0</v>
      </c>
      <c r="F66" s="47" t="str">
        <f>IF(D66&lt;&gt;"",IF(C66="","",C66),"")</f>
        <v/>
      </c>
      <c r="G66" s="47" t="str">
        <f>VLOOKUP(G64,E64:F66,2,0)</f>
        <v/>
      </c>
      <c r="H66" s="47"/>
      <c r="I66" s="94"/>
      <c r="J66" s="94"/>
      <c r="K66" s="94"/>
      <c r="L66" s="94"/>
      <c r="M66" s="94"/>
      <c r="N66" s="94"/>
      <c r="O66" s="94"/>
      <c r="P66" s="99"/>
      <c r="S66" s="23"/>
      <c r="T66" s="24"/>
      <c r="U66" s="25"/>
      <c r="V66" s="25" t="str">
        <f>IF(U66="","",VLOOKUP(U66,LISTAS!$F$5:$G$204,2,0))</f>
        <v/>
      </c>
      <c r="W66" s="25" t="str">
        <f>IF(U66="","",VLOOKUP(U66,LISTAS!$F$5:$I$204,4,0))</f>
        <v/>
      </c>
      <c r="X66" s="25" t="str">
        <f t="shared" si="0"/>
        <v/>
      </c>
      <c r="Y66" s="25" t="str">
        <f t="shared" si="2"/>
        <v/>
      </c>
    </row>
    <row r="67" spans="2:25" ht="18" customHeight="1" thickBot="1" x14ac:dyDescent="0.3">
      <c r="B67" s="132"/>
      <c r="C67" s="89" t="str">
        <f>IF(C66="","",VLOOKUP(C66,LISTAS!$F$5:$H$204,2,0))</f>
        <v/>
      </c>
      <c r="D67" s="130"/>
      <c r="E67" s="47"/>
      <c r="F67" s="47"/>
      <c r="G67" s="47"/>
      <c r="H67" s="47"/>
      <c r="I67" s="94"/>
      <c r="J67" s="94"/>
      <c r="K67" s="94"/>
      <c r="L67" s="94"/>
      <c r="M67" s="94"/>
      <c r="N67" s="94"/>
      <c r="O67" s="94"/>
      <c r="P67" s="99"/>
      <c r="S67" s="23"/>
      <c r="T67" s="24"/>
      <c r="U67" s="25"/>
      <c r="V67" s="25" t="str">
        <f>IF(U67="","",VLOOKUP(U67,LISTAS!$F$5:$G$204,2,0))</f>
        <v/>
      </c>
      <c r="W67" s="25" t="str">
        <f>IF(U67="","",VLOOKUP(U67,LISTAS!$F$5:$I$204,4,0))</f>
        <v/>
      </c>
      <c r="X67" s="25" t="str">
        <f t="shared" si="0"/>
        <v/>
      </c>
      <c r="Y67" s="25" t="str">
        <f t="shared" si="2"/>
        <v/>
      </c>
    </row>
    <row r="68" spans="2:25" ht="18" customHeight="1" x14ac:dyDescent="0.25">
      <c r="B68" s="64"/>
      <c r="C68" s="29"/>
      <c r="D68" s="29"/>
      <c r="E68" s="100"/>
      <c r="F68" s="100"/>
      <c r="G68" s="100"/>
      <c r="H68" s="100"/>
      <c r="I68" s="100"/>
      <c r="J68" s="100"/>
      <c r="K68" s="100"/>
      <c r="L68" s="100"/>
      <c r="M68" s="100"/>
      <c r="N68" s="100"/>
      <c r="O68" s="100"/>
      <c r="P68" s="101"/>
      <c r="S68" s="23"/>
      <c r="T68" s="24"/>
      <c r="U68" s="25"/>
      <c r="V68" s="25" t="str">
        <f>IF(U68="","",VLOOKUP(U68,LISTAS!$F$5:$G$204,2,0))</f>
        <v/>
      </c>
      <c r="W68" s="25" t="str">
        <f>IF(U68="","",VLOOKUP(U68,LISTAS!$F$5:$I$204,4,0))</f>
        <v/>
      </c>
      <c r="X68" s="25" t="str">
        <f t="shared" si="0"/>
        <v/>
      </c>
      <c r="Y68" s="25" t="str">
        <f t="shared" si="2"/>
        <v/>
      </c>
    </row>
    <row r="69" spans="2:25" ht="18" customHeight="1" x14ac:dyDescent="0.25">
      <c r="B69" s="59"/>
      <c r="C69" s="16"/>
      <c r="D69" s="16"/>
      <c r="E69" s="16"/>
      <c r="F69" s="16"/>
      <c r="G69" s="16"/>
      <c r="H69" s="16"/>
      <c r="I69" s="16"/>
      <c r="J69" s="16"/>
      <c r="K69" s="16"/>
      <c r="L69" s="16"/>
      <c r="M69" s="16"/>
      <c r="N69" s="16"/>
      <c r="O69" s="16"/>
      <c r="P69" s="16"/>
    </row>
    <row r="70" spans="2:25" ht="18" customHeight="1" x14ac:dyDescent="0.25">
      <c r="B70" s="59"/>
      <c r="C70" s="16"/>
      <c r="D70" s="16"/>
      <c r="E70" s="16"/>
      <c r="F70" s="16"/>
      <c r="G70" s="16"/>
      <c r="H70" s="16"/>
      <c r="I70" s="16"/>
      <c r="J70" s="16"/>
      <c r="K70" s="16"/>
      <c r="L70" s="16"/>
      <c r="M70" s="16"/>
      <c r="N70" s="16"/>
      <c r="O70" s="16"/>
      <c r="P70" s="16"/>
    </row>
    <row r="71" spans="2:25" ht="30" customHeight="1" x14ac:dyDescent="0.25">
      <c r="B71" s="128" t="s">
        <v>22</v>
      </c>
      <c r="C71" s="128"/>
      <c r="D71" s="128"/>
      <c r="E71" s="128"/>
      <c r="F71" s="128"/>
      <c r="G71" s="128"/>
      <c r="H71" s="128"/>
      <c r="I71" s="128"/>
      <c r="J71" s="128"/>
      <c r="K71" s="128"/>
      <c r="L71" s="128"/>
      <c r="M71" s="128"/>
      <c r="N71" s="128"/>
      <c r="O71" s="128"/>
      <c r="P71" s="128"/>
      <c r="S71" s="128" t="s">
        <v>4</v>
      </c>
      <c r="T71" s="128"/>
      <c r="U71" s="128"/>
      <c r="V71" s="128"/>
      <c r="W71" s="128"/>
      <c r="X71" s="128"/>
      <c r="Y71" s="128"/>
    </row>
    <row r="72" spans="2:25" ht="28.5" customHeight="1" thickBot="1" x14ac:dyDescent="0.3">
      <c r="B72" s="83"/>
      <c r="C72" s="92"/>
      <c r="D72" s="84"/>
      <c r="E72" s="93"/>
      <c r="F72" s="93"/>
      <c r="G72" s="94"/>
      <c r="H72" s="93"/>
      <c r="I72" s="93"/>
      <c r="J72" s="93"/>
      <c r="K72" s="84"/>
      <c r="L72" s="84"/>
      <c r="M72" s="84"/>
      <c r="N72" s="84"/>
      <c r="O72" s="84"/>
      <c r="P72" s="86"/>
      <c r="S72" s="133" t="s">
        <v>3</v>
      </c>
      <c r="T72" s="134"/>
      <c r="U72" s="19" t="s">
        <v>14</v>
      </c>
      <c r="V72" s="19" t="s">
        <v>0</v>
      </c>
      <c r="W72" s="19" t="s">
        <v>15</v>
      </c>
      <c r="X72" s="19" t="s">
        <v>16</v>
      </c>
      <c r="Y72" s="19" t="s">
        <v>17</v>
      </c>
    </row>
    <row r="73" spans="2:25" ht="18" customHeight="1" x14ac:dyDescent="0.25">
      <c r="B73" s="131">
        <v>1</v>
      </c>
      <c r="C73" s="90" t="s">
        <v>96</v>
      </c>
      <c r="D73" s="129">
        <v>1</v>
      </c>
      <c r="E73" s="47">
        <f>IF(D73&lt;&gt;"",D73,"")</f>
        <v>1</v>
      </c>
      <c r="F73" s="47" t="str">
        <f>IF(D73&lt;&gt;"",IF(C73="","",C73),"")</f>
        <v>ALAN/BERNARDO/JOÃO/LORENZO</v>
      </c>
      <c r="G73" s="47">
        <f>IF(E73&lt;&gt;"",IF(E75&lt;&gt;"",SMALL(E73:F75,1),""),"")</f>
        <v>0</v>
      </c>
      <c r="H73" s="47"/>
      <c r="I73" s="94"/>
      <c r="J73" s="94"/>
      <c r="K73" s="20"/>
      <c r="L73" s="20"/>
      <c r="M73" s="21"/>
      <c r="N73" s="21"/>
      <c r="O73" s="21"/>
      <c r="P73" s="22"/>
      <c r="S73" s="23">
        <f>IF(U73&lt;&gt;"",1,"")</f>
        <v>1</v>
      </c>
      <c r="T73" s="24" t="str">
        <f>IF(S73&lt;&gt;"","LUGAR","")</f>
        <v>LUGAR</v>
      </c>
      <c r="U73" s="25" t="str">
        <f>IF(P101&lt;&gt;"",IF(P103&lt;&gt;"",IF(P101=P103,"",IF(P101&gt;P103,O101,O103)),""),"")</f>
        <v>ALAN/BERNARDO/JOÃO/LORENZO</v>
      </c>
      <c r="V73" s="25" t="str">
        <f>IF(U73="","",VLOOKUP(U73,LISTAS!$F$5:$G$204,2,0))</f>
        <v>ARBOS - S.A</v>
      </c>
      <c r="W73" s="25" t="str">
        <f>IF(U73="","",VLOOKUP(U73,LISTAS!$F$5:$I$204,4,0))</f>
        <v>SUB 14 MASCULINO</v>
      </c>
      <c r="X73" s="25">
        <f>IF(S73="","",IF(S73=1,180,IF(S73=2,170,IF(S73=3,150,IF(S73=4,140,IF(S73=5,135,IF(S73=6,130,IF(S73=7,120,IF(S73=8,110,IF(S73=9,105,IF(S73=10,105,IF(S73=11,105,IF(S73=12,105,IF(S73=13,105,IF(S73=14,105,IF(S73=15,105,IF(S73=16,105,IF(S73&gt;16,"",""))))))))))))))))))</f>
        <v>180</v>
      </c>
      <c r="Y73" s="25">
        <f>IF(S73="","",IF($V$5="NÃO","",IF(S73=1,180,IF(S73=2,170,IF(S73=3,150,IF(S73=4,140,IF(S73=5,135,IF(S73=6,130,IF(S73=7,120,IF(S73=8,110,IF(S73=9,105,IF(S73=10,105,IF(S73=11,105,IF(S73=12,105,IF(S73=13,105,IF(S73=14,105,IF(S73=15,105,IF(S73=16,105,IF(S73&gt;16,"","")))))))))))))))))))</f>
        <v>180</v>
      </c>
    </row>
    <row r="74" spans="2:25" ht="18" customHeight="1" thickBot="1" x14ac:dyDescent="0.3">
      <c r="B74" s="131"/>
      <c r="C74" s="91" t="str">
        <f>IF(C73="","",VLOOKUP(C73,LISTAS!$F$5:$H$204,2,0))</f>
        <v>ARBOS - S.A</v>
      </c>
      <c r="D74" s="130"/>
      <c r="E74" s="47"/>
      <c r="F74" s="47"/>
      <c r="G74" s="47"/>
      <c r="H74" s="47"/>
      <c r="I74" s="94"/>
      <c r="J74" s="94"/>
      <c r="K74" s="20"/>
      <c r="L74" s="20"/>
      <c r="M74" s="21"/>
      <c r="N74" s="21"/>
      <c r="O74" s="21"/>
      <c r="P74" s="22"/>
      <c r="S74" s="23">
        <f>IF(U74&lt;&gt;"",1+COUNTIF(S73,"1"),"")</f>
        <v>2</v>
      </c>
      <c r="T74" s="24" t="str">
        <f t="shared" ref="T74:T88" si="3">IF(S74&lt;&gt;"","LUGAR","")</f>
        <v>LUGAR</v>
      </c>
      <c r="U74" s="25" t="str">
        <f>IF(P101&lt;&gt;"",IF(P103&lt;&gt;"",IF(P101=P103,"",IF(P101&lt;P103,O101,O103)),""),"")</f>
        <v>LUCAS/LUCAS/RAFAEL/JOAQUIM/JOÃO</v>
      </c>
      <c r="V74" s="25" t="str">
        <f>IF(U74="","",VLOOKUP(U74,LISTAS!$F$5:$G$204,2,0))</f>
        <v>ARBOS - SBC</v>
      </c>
      <c r="W74" s="25" t="str">
        <f>IF(U74="","",VLOOKUP(U74,LISTAS!$F$5:$I$204,4,0))</f>
        <v>SUB 14 MASCULINO</v>
      </c>
      <c r="X74" s="25">
        <f t="shared" ref="X74:X88" si="4">IF(S74="","",IF(S74=1,180,IF(S74=2,170,IF(S74=3,150,IF(S74=4,140,IF(S74=5,135,IF(S74=6,130,IF(S74=7,120,IF(S74=8,110,IF(S74=9,105,IF(S74=10,105,IF(S74=11,105,IF(S74=12,105,IF(S74=13,105,IF(S74=14,105,IF(S74=15,105,IF(S74=16,105,IF(S74&gt;16,"",""))))))))))))))))))</f>
        <v>170</v>
      </c>
      <c r="Y74" s="25">
        <f t="shared" ref="Y74:Y88" si="5">IF(S74="","",IF($V$5="NÃO","",IF(S74=1,180,IF(S74=2,170,IF(S74=3,150,IF(S74=4,140,IF(S74=5,135,IF(S74=6,130,IF(S74=7,120,IF(S74=8,110,IF(S74=9,105,IF(S74=10,105,IF(S74=11,105,IF(S74=12,105,IF(S74=13,105,IF(S74=14,105,IF(S74=15,105,IF(S74=16,105,IF(S74&gt;16,"","")))))))))))))))))))</f>
        <v>170</v>
      </c>
    </row>
    <row r="75" spans="2:25" ht="18" customHeight="1" x14ac:dyDescent="0.25">
      <c r="B75" s="132">
        <v>16</v>
      </c>
      <c r="C75" s="90"/>
      <c r="D75" s="129">
        <v>0</v>
      </c>
      <c r="E75" s="48">
        <f>IF(D75&lt;&gt;"",D75,"")</f>
        <v>0</v>
      </c>
      <c r="F75" s="47" t="str">
        <f>IF(D75&lt;&gt;"",IF(C75="","",C75),"")</f>
        <v/>
      </c>
      <c r="G75" s="47" t="str">
        <f>VLOOKUP(G73,E73:F75,2,0)</f>
        <v/>
      </c>
      <c r="H75" s="47"/>
      <c r="I75" s="94"/>
      <c r="J75" s="94"/>
      <c r="K75" s="20"/>
      <c r="L75" s="20"/>
      <c r="M75" s="21"/>
      <c r="N75" s="21"/>
      <c r="O75" s="21"/>
      <c r="P75" s="22"/>
      <c r="S75" s="23">
        <f>IF(U75&lt;&gt;"",1+COUNTIF(S73:S74,"1")+COUNTIF(S73:S74,"2"),"")</f>
        <v>3</v>
      </c>
      <c r="T75" s="24" t="str">
        <f t="shared" si="3"/>
        <v>LUGAR</v>
      </c>
      <c r="U75" s="25" t="str">
        <f>IF(U73&lt;&gt;"",IF(K85=U73,K87,IF(K87=U73,K85,IF(K117=U73,K119,IF(K119=U73,K117)))),"")</f>
        <v>ALEJANDRO/MATEUS/JOAO</v>
      </c>
      <c r="V75" s="25" t="str">
        <f>IF(U75="","",VLOOKUP(U75,LISTAS!$F$5:$G$204,2,0))</f>
        <v>CCDA - DIAD</v>
      </c>
      <c r="W75" s="25" t="str">
        <f>IF(U75="","",VLOOKUP(U75,LISTAS!$F$5:$I$204,4,0))</f>
        <v>SUB 14 MASCULINO</v>
      </c>
      <c r="X75" s="25">
        <f t="shared" si="4"/>
        <v>150</v>
      </c>
      <c r="Y75" s="25"/>
    </row>
    <row r="76" spans="2:25" ht="18" customHeight="1" thickBot="1" x14ac:dyDescent="0.3">
      <c r="B76" s="132"/>
      <c r="C76" s="91" t="str">
        <f>IF(C75="","",VLOOKUP(C75,LISTAS!$F$5:$H$204,2,0))</f>
        <v/>
      </c>
      <c r="D76" s="130"/>
      <c r="E76" s="61"/>
      <c r="F76" s="47"/>
      <c r="G76" s="47"/>
      <c r="H76" s="47"/>
      <c r="I76" s="94"/>
      <c r="J76" s="94"/>
      <c r="K76" s="20"/>
      <c r="L76" s="20"/>
      <c r="M76" s="21"/>
      <c r="N76" s="21"/>
      <c r="O76" s="21"/>
      <c r="P76" s="22"/>
      <c r="S76" s="23">
        <f>IF(U76&lt;&gt;"",1+COUNTIF(S73:S75,"1")+COUNTIF(S73:S75,"2")+COUNTIF(S73:S75,"3"),"")</f>
        <v>4</v>
      </c>
      <c r="T76" s="24" t="str">
        <f t="shared" si="3"/>
        <v>LUGAR</v>
      </c>
      <c r="U76" s="25" t="str">
        <f>IF(U74&lt;&gt;"",IF(K85=U74,K87,IF(K87=U74,K85,IF(K117=U74,K119,IF(K119=U74,K117)))),"")</f>
        <v>ARTHUR/ENRICO/JOAO/MATEUS</v>
      </c>
      <c r="V76" s="25" t="str">
        <f>IF(U76="","",VLOOKUP(U76,LISTAS!$F$5:$G$204,2,0))</f>
        <v>ARBOS - S.A</v>
      </c>
      <c r="W76" s="25" t="str">
        <f>IF(U76="","",VLOOKUP(U76,LISTAS!$F$5:$I$204,4,0))</f>
        <v/>
      </c>
      <c r="X76" s="25">
        <f t="shared" si="4"/>
        <v>140</v>
      </c>
      <c r="Y76" s="25">
        <f t="shared" si="5"/>
        <v>140</v>
      </c>
    </row>
    <row r="77" spans="2:25" ht="18" customHeight="1" x14ac:dyDescent="0.25">
      <c r="B77" s="63"/>
      <c r="C77" s="20"/>
      <c r="D77" s="20"/>
      <c r="E77" s="94"/>
      <c r="F77" s="96"/>
      <c r="G77" s="90" t="str">
        <f>IF(D73&lt;&gt;"",IF(D75&lt;&gt;"",IF(D73=D75,"",IF(D73&gt;D75,C73,C75)),""),"")</f>
        <v>ALAN/BERNARDO/JOÃO/LORENZO</v>
      </c>
      <c r="H77" s="129">
        <v>1</v>
      </c>
      <c r="I77" s="47">
        <f>IF(H77&lt;&gt;"",H77,"")</f>
        <v>1</v>
      </c>
      <c r="J77" s="47" t="str">
        <f>IF(H77&lt;&gt;"",IF(G77="","",G77),"")</f>
        <v>ALAN/BERNARDO/JOÃO/LORENZO</v>
      </c>
      <c r="K77" s="47">
        <f>IF(I77&lt;&gt;"",IF(I79&lt;&gt;"",SMALL(I77:J79,1),""),"")</f>
        <v>0</v>
      </c>
      <c r="L77" s="20"/>
      <c r="M77" s="20"/>
      <c r="N77" s="20"/>
      <c r="O77" s="20"/>
      <c r="P77" s="26"/>
      <c r="S77" s="23">
        <f>IF(U77&lt;&gt;"",1+COUNTIF(S73:S76,"1")+COUNTIF(S73:S76,"2")+COUNTIF(S73:S76,"3")+COUNTIF(S73:S76,"4"),"")</f>
        <v>5</v>
      </c>
      <c r="T77" s="24" t="str">
        <f t="shared" si="3"/>
        <v>LUGAR</v>
      </c>
      <c r="U77" s="25" t="str">
        <f>IF(U73&lt;&gt;"",IF(G77=U73,G79,IF(G79=U73,G77,IF(G93=U73,G95,IF(G95=U73,G93,IF(G109=U73,G111,IF(G111=U73,G109,IF(G125=U73,G127,IF(G127=U73,G125)))))))),"")</f>
        <v>LUCCA/KAWAN/PIETRO/DIEGO</v>
      </c>
      <c r="V77" s="25" t="str">
        <f>IF(U77="","",VLOOKUP(U77,LISTAS!$F$5:$G$204,2,0))</f>
        <v>CCDA - DIAD</v>
      </c>
      <c r="W77" s="25" t="str">
        <f>IF(U77="","",VLOOKUP(U77,LISTAS!$F$5:$I$204,4,0))</f>
        <v>SUB 14 MASCULINO</v>
      </c>
      <c r="X77" s="25">
        <f t="shared" si="4"/>
        <v>135</v>
      </c>
      <c r="Y77" s="25">
        <f t="shared" si="5"/>
        <v>135</v>
      </c>
    </row>
    <row r="78" spans="2:25" ht="18" customHeight="1" thickBot="1" x14ac:dyDescent="0.3">
      <c r="B78" s="63"/>
      <c r="C78" s="20"/>
      <c r="D78" s="20"/>
      <c r="E78" s="94"/>
      <c r="F78" s="96"/>
      <c r="G78" s="91" t="str">
        <f>IF(G77="","",VLOOKUP(G77,LISTAS!$F$5:$H$204,2,0))</f>
        <v>ARBOS - S.A</v>
      </c>
      <c r="H78" s="130"/>
      <c r="I78" s="47"/>
      <c r="J78" s="47"/>
      <c r="K78" s="47"/>
      <c r="L78" s="20"/>
      <c r="M78" s="20"/>
      <c r="N78" s="20"/>
      <c r="O78" s="20"/>
      <c r="P78" s="26"/>
      <c r="S78" s="23" t="str">
        <f>IF(U78&lt;&gt;"",1+COUNTIF(S73:S77,"1")+COUNTIF(S73:S77,"2")+COUNTIF(S73:S77,"3")+COUNTIF(S73:S77,"4")+COUNTIF(S73:S77,"5"),"")</f>
        <v/>
      </c>
      <c r="T78" s="24" t="str">
        <f t="shared" si="3"/>
        <v/>
      </c>
      <c r="U78" s="25" t="str">
        <f>IF(U74&lt;&gt;"",IF(G77=U74,G79,IF(G79=U74,G77,IF(G93=U74,G95,IF(G95=U74,G93,IF(G109=U74,G111,IF(G111=U74,G109,IF(G125=U74,G127,IF(G127=U74,G125)))))))),"")</f>
        <v/>
      </c>
      <c r="V78" s="25" t="str">
        <f>IF(U78="","",VLOOKUP(U78,LISTAS!$F$5:$G$204,2,0))</f>
        <v/>
      </c>
      <c r="W78" s="25" t="str">
        <f>IF(U78="","",VLOOKUP(U78,LISTAS!$F$5:$I$204,4,0))</f>
        <v/>
      </c>
      <c r="X78" s="25" t="str">
        <f t="shared" si="4"/>
        <v/>
      </c>
      <c r="Y78" s="25" t="str">
        <f t="shared" si="5"/>
        <v/>
      </c>
    </row>
    <row r="79" spans="2:25" ht="18" customHeight="1" x14ac:dyDescent="0.25">
      <c r="B79" s="63"/>
      <c r="C79" s="20"/>
      <c r="D79" s="20"/>
      <c r="E79" s="95"/>
      <c r="F79" s="97"/>
      <c r="G79" s="90" t="str">
        <f>IF(D81&lt;&gt;"",IF(D83&lt;&gt;"",IF(D81=D83,"",IF(D81&gt;D83,C81,C83)),""),"")</f>
        <v>LUCCA/KAWAN/PIETRO/DIEGO</v>
      </c>
      <c r="H79" s="129">
        <v>0</v>
      </c>
      <c r="I79" s="48">
        <f>IF(H79&lt;&gt;"",H79,"")</f>
        <v>0</v>
      </c>
      <c r="J79" s="47" t="str">
        <f>IF(H79&lt;&gt;"",IF(G79="","",G79),"")</f>
        <v>LUCCA/KAWAN/PIETRO/DIEGO</v>
      </c>
      <c r="K79" s="47" t="str">
        <f>VLOOKUP(K77,I77:J79,2,0)</f>
        <v>LUCCA/KAWAN/PIETRO/DIEGO</v>
      </c>
      <c r="L79" s="20"/>
      <c r="M79" s="20"/>
      <c r="N79" s="20"/>
      <c r="O79" s="20"/>
      <c r="P79" s="26"/>
      <c r="S79" s="23" t="str">
        <f>IF(U79&lt;&gt;"",1+COUNTIF(S73:S78,"1")+COUNTIF(S73:S78,"2")+COUNTIF(S73:S78,"3")+COUNTIF(S73:S78,"4")+COUNTIF(S73:S78,"5")+COUNTIF(S73:S78,"6"),"")</f>
        <v/>
      </c>
      <c r="T79" s="24" t="str">
        <f t="shared" si="3"/>
        <v/>
      </c>
      <c r="U79" s="25" t="str">
        <f>IF(U75&lt;&gt;"",IF(G77=U75,G79,IF(G79=U75,G77,IF(G93=U75,G95,IF(G95=U75,G93,IF(G109=U75,G111,IF(G111=U75,G109,IF(G125=U75,G127,IF(G127=U75,G125)))))))),"")</f>
        <v/>
      </c>
      <c r="V79" s="25" t="str">
        <f>IF(U79="","",VLOOKUP(U79,LISTAS!$F$5:$G$204,2,0))</f>
        <v/>
      </c>
      <c r="W79" s="25" t="str">
        <f>IF(U79="","",VLOOKUP(U79,LISTAS!$F$5:$I$204,4,0))</f>
        <v/>
      </c>
      <c r="X79" s="25" t="str">
        <f t="shared" si="4"/>
        <v/>
      </c>
      <c r="Y79" s="25" t="str">
        <f t="shared" si="5"/>
        <v/>
      </c>
    </row>
    <row r="80" spans="2:25" ht="18" customHeight="1" thickBot="1" x14ac:dyDescent="0.3">
      <c r="B80" s="63"/>
      <c r="C80" s="20"/>
      <c r="D80" s="20"/>
      <c r="E80" s="95"/>
      <c r="F80" s="94"/>
      <c r="G80" s="91" t="str">
        <f>IF(G79="","",VLOOKUP(G79,LISTAS!$F$5:$H$204,2,0))</f>
        <v>CCDA - DIAD</v>
      </c>
      <c r="H80" s="130"/>
      <c r="I80" s="61"/>
      <c r="J80" s="47"/>
      <c r="K80" s="47"/>
      <c r="L80" s="20"/>
      <c r="M80" s="20"/>
      <c r="N80" s="20"/>
      <c r="O80" s="20"/>
      <c r="P80" s="26"/>
      <c r="S80" s="23" t="str">
        <f>IF(U80&lt;&gt;"",1+COUNTIF(S73:S79,"1")+COUNTIF(S73:S79,"2")+COUNTIF(S73:S79,"3")+COUNTIF(S73:S79,"4")+COUNTIF(S73:S79,"5")+COUNTIF(S73:S79,"6")+COUNTIF(S73:S79,"7"),"")</f>
        <v/>
      </c>
      <c r="T80" s="24" t="str">
        <f t="shared" si="3"/>
        <v/>
      </c>
      <c r="U80" s="25" t="str">
        <f>IF(U76&lt;&gt;"",IF(G77=U76,G79,IF(G79=U76,G77,IF(G93=U76,G95,IF(G95=U76,G93,IF(G109=U76,G111,IF(G111=U76,G109,IF(G125=U76,G127,IF(G127=U76,G125)))))))),"")</f>
        <v/>
      </c>
      <c r="V80" s="25" t="str">
        <f>IF(U80="","",VLOOKUP(U80,LISTAS!$F$5:$G$204,2,0))</f>
        <v/>
      </c>
      <c r="W80" s="25" t="str">
        <f>IF(U80="","",VLOOKUP(U80,LISTAS!$F$5:$I$204,4,0))</f>
        <v/>
      </c>
      <c r="X80" s="25" t="str">
        <f t="shared" si="4"/>
        <v/>
      </c>
      <c r="Y80" s="25" t="str">
        <f t="shared" si="5"/>
        <v/>
      </c>
    </row>
    <row r="81" spans="2:25" ht="18" customHeight="1" x14ac:dyDescent="0.25">
      <c r="B81" s="131">
        <v>7</v>
      </c>
      <c r="C81" s="90"/>
      <c r="D81" s="129">
        <v>0</v>
      </c>
      <c r="E81" s="46">
        <f>IF(D81&lt;&gt;"",D81,"")</f>
        <v>0</v>
      </c>
      <c r="F81" s="47" t="str">
        <f>IF(D81&lt;&gt;"",IF(C81="","",C81),"")</f>
        <v/>
      </c>
      <c r="G81" s="47">
        <f>IF(E81&lt;&gt;"",IF(E83&lt;&gt;"",SMALL(E81:F83,1),""),"")</f>
        <v>0</v>
      </c>
      <c r="H81" s="47"/>
      <c r="I81" s="95"/>
      <c r="J81" s="94"/>
      <c r="K81" s="94"/>
      <c r="L81" s="20"/>
      <c r="M81" s="20"/>
      <c r="N81" s="20"/>
      <c r="O81" s="20"/>
      <c r="P81" s="26"/>
      <c r="S81" s="23" t="str">
        <f>IF(U81&lt;&gt;"",1+COUNTIF(S73:S80,"1")+COUNTIF(S73:S80,"2")+COUNTIF(S73:S80,"3")+COUNTIF(S73:S80,"4")+COUNTIF(S73:S80,"5")+COUNTIF(S73:S80,"6")+COUNTIF(S73:S80,"7")+COUNTIF(S73:S80,"8"),"")</f>
        <v/>
      </c>
      <c r="T81" s="24" t="str">
        <f t="shared" si="3"/>
        <v/>
      </c>
      <c r="U81" s="25" t="str">
        <f>IF(U73&lt;&gt;"",IF(C73=U73,G75,IF(C75=U73,G75,IF(C81=U73,G83,IF(C83=U73,G83,IF(C89=U73,G91,IF(C91=U73,G91,IF(C97=U73,G99,IF(C99=U73,G99,IF(C105=U73,G107,IF(C107=U73,G107,IF(C113=U73,G115,IF(C115=U73,G115,IF(C121=U73,G123,IF(C123=U73,G123,IF(C129=U73,G131,IF(C131=U73,G131)))))))))))))))),"")</f>
        <v/>
      </c>
      <c r="V81" s="25" t="str">
        <f>IF(U81="","",VLOOKUP(U81,LISTAS!$F$5:$G$204,2,0))</f>
        <v/>
      </c>
      <c r="W81" s="25" t="str">
        <f>IF(U81="","",VLOOKUP(U81,LISTAS!$F$5:$I$204,4,0))</f>
        <v/>
      </c>
      <c r="X81" s="25" t="str">
        <f t="shared" si="4"/>
        <v/>
      </c>
      <c r="Y81" s="25" t="str">
        <f t="shared" si="5"/>
        <v/>
      </c>
    </row>
    <row r="82" spans="2:25" ht="18" customHeight="1" thickBot="1" x14ac:dyDescent="0.3">
      <c r="B82" s="131"/>
      <c r="C82" s="91" t="str">
        <f>IF(C81="","",VLOOKUP(C81,LISTAS!$F$5:$H$204,2,0))</f>
        <v/>
      </c>
      <c r="D82" s="130"/>
      <c r="E82" s="49" t="str">
        <f>IF(D82&lt;&gt;"",D82,"")</f>
        <v/>
      </c>
      <c r="F82" s="47"/>
      <c r="G82" s="47"/>
      <c r="H82" s="47"/>
      <c r="I82" s="95"/>
      <c r="J82" s="94"/>
      <c r="K82" s="94"/>
      <c r="L82" s="20"/>
      <c r="M82" s="20"/>
      <c r="N82" s="20"/>
      <c r="O82" s="20"/>
      <c r="P82" s="26"/>
      <c r="S82" s="23" t="str">
        <f>IF(U82&lt;&gt;"",1+COUNTIF(S73:S81,"1")+COUNTIF(S73:S81,"2")+COUNTIF(S73:S81,"3")+COUNTIF(S73:S81,"4")+COUNTIF(S73:S81,"5")+COUNTIF(S73:S81,"6")+COUNTIF(S73:S81,"7")+COUNTIF(S73:S81,"8")+COUNTIF(S73:S81,"9"),"")</f>
        <v/>
      </c>
      <c r="T82" s="24" t="str">
        <f t="shared" si="3"/>
        <v/>
      </c>
      <c r="U82" s="25" t="str">
        <f>IF(U74&lt;&gt;"",IF(C73=U74,G75,IF(C75=U74,G75,IF(C81=U74,G83,IF(C83=U74,G83,IF(C89=U74,G91,IF(C91=U74,G91,IF(C97=U74,G99,IF(C99=U74,G99,IF(C105=U74,G107,IF(C107=U74,G107,IF(C113=U74,G115,IF(C115=U74,G115,IF(C121=U74,G123,IF(C123=U74,G123,IF(C129=U74,G131,IF(C131=U74,G131)))))))))))))))),"")</f>
        <v/>
      </c>
      <c r="V82" s="25" t="str">
        <f>IF(U82="","",VLOOKUP(U82,LISTAS!$F$5:$G$204,2,0))</f>
        <v/>
      </c>
      <c r="W82" s="25" t="str">
        <f>IF(U82="","",VLOOKUP(U82,LISTAS!$F$5:$I$204,4,0))</f>
        <v/>
      </c>
      <c r="X82" s="25" t="str">
        <f t="shared" si="4"/>
        <v/>
      </c>
      <c r="Y82" s="25" t="str">
        <f t="shared" si="5"/>
        <v/>
      </c>
    </row>
    <row r="83" spans="2:25" ht="18" customHeight="1" x14ac:dyDescent="0.25">
      <c r="B83" s="132">
        <v>9</v>
      </c>
      <c r="C83" s="90" t="s">
        <v>157</v>
      </c>
      <c r="D83" s="129">
        <v>1</v>
      </c>
      <c r="E83" s="50">
        <f>IF(D83&lt;&gt;"",D83,"")</f>
        <v>1</v>
      </c>
      <c r="F83" s="47" t="str">
        <f>IF(D83&lt;&gt;"",IF(C83="","",C83),"")</f>
        <v>LUCCA/KAWAN/PIETRO/DIEGO</v>
      </c>
      <c r="G83" s="47" t="str">
        <f>VLOOKUP(G81,E81:F83,2,0)</f>
        <v/>
      </c>
      <c r="H83" s="47"/>
      <c r="I83" s="95"/>
      <c r="J83" s="94"/>
      <c r="K83" s="20"/>
      <c r="L83" s="20"/>
      <c r="M83" s="94"/>
      <c r="N83" s="94"/>
      <c r="O83" s="94"/>
      <c r="P83" s="26"/>
      <c r="S83" s="23" t="str">
        <f>IF(U83&lt;&gt;"",1+COUNTIF(S73:S82,"1")+COUNTIF(S73:S82,"2")+COUNTIF(S73:S82,"3")+COUNTIF(S73:S82,"4")+COUNTIF(S73:S82,"5")+COUNTIF(S73:S82,"6")+COUNTIF(S73:S82,"7")+COUNTIF(S73:S82,"8")+COUNTIF(S73:S82,"9")+COUNTIF(S73:S82,"10"),"")</f>
        <v/>
      </c>
      <c r="T83" s="24" t="str">
        <f t="shared" si="3"/>
        <v/>
      </c>
      <c r="U83" s="25" t="str">
        <f>IF(U75&lt;&gt;"",IF(C73=U75,G75,IF(C75=U75,G75,IF(C81=U75,G83,IF(C83=U75,G83,IF(C89=U75,G91,IF(C91=U75,G91,IF(C97=U75,G99,IF(C99=U75,G99,IF(C105=U75,G107,IF(C107=U75,G107,IF(C113=U75,G115,IF(C115=U75,G115,IF(C121=U75,G123,IF(C123=U75,G123,IF(C129=U75,G131,IF(C131=U75,G131)))))))))))))))),"")</f>
        <v/>
      </c>
      <c r="V83" s="25" t="str">
        <f>IF(U83="","",VLOOKUP(U83,LISTAS!$F$5:$G$204,2,0))</f>
        <v/>
      </c>
      <c r="W83" s="25" t="str">
        <f>IF(U83="","",VLOOKUP(U83,LISTAS!$F$5:$I$204,4,0))</f>
        <v/>
      </c>
      <c r="X83" s="25" t="str">
        <f t="shared" si="4"/>
        <v/>
      </c>
      <c r="Y83" s="25" t="str">
        <f t="shared" si="5"/>
        <v/>
      </c>
    </row>
    <row r="84" spans="2:25" ht="18" customHeight="1" thickBot="1" x14ac:dyDescent="0.3">
      <c r="B84" s="132"/>
      <c r="C84" s="91" t="str">
        <f>IF(C83="","",VLOOKUP(C83,LISTAS!$F$5:$H$204,2,0))</f>
        <v>CCDA - DIAD</v>
      </c>
      <c r="D84" s="130"/>
      <c r="E84" s="47"/>
      <c r="F84" s="47"/>
      <c r="G84" s="47"/>
      <c r="H84" s="47"/>
      <c r="I84" s="95"/>
      <c r="J84" s="94"/>
      <c r="K84" s="20"/>
      <c r="L84" s="20"/>
      <c r="M84" s="94"/>
      <c r="N84" s="94"/>
      <c r="O84" s="94"/>
      <c r="P84" s="26"/>
      <c r="S84" s="23" t="str">
        <f>IF(U84&lt;&gt;"",1+COUNTIF(S73:S83,"1")+COUNTIF(S73:S83,"2")+COUNTIF(S73:S83,"3")+COUNTIF(S73:S83,"4")+COUNTIF(S73:S83,"5")+COUNTIF(S73:S83,"6")+COUNTIF(S73:S83,"7")+COUNTIF(S73:S83,"8")+COUNTIF(S73:S83,"9")+COUNTIF(S73:S83,"10")+COUNTIF(S73:S83,"11"),"")</f>
        <v/>
      </c>
      <c r="T84" s="24" t="str">
        <f t="shared" si="3"/>
        <v/>
      </c>
      <c r="U84" s="25" t="str">
        <f>IF(U76&lt;&gt;"",IF(C73=U76,G75,IF(C75=U76,G75,IF(C81=U76,G83,IF(C83=U76,G83,IF(C89=U76,G91,IF(C91=U76,G91,IF(C97=U76,G99,IF(C99=U76,G99,IF(C105=U76,G107,IF(C107=U76,G107,IF(C113=U76,G115,IF(C115=U76,G115,IF(C121=U76,G123,IF(C123=U76,G123,IF(C129=U76,G131,IF(C131=U76,G131)))))))))))))))),"")</f>
        <v/>
      </c>
      <c r="V84" s="25" t="str">
        <f>IF(U84="","",VLOOKUP(U84,LISTAS!$F$5:$G$204,2,0))</f>
        <v/>
      </c>
      <c r="W84" s="25" t="str">
        <f>IF(U84="","",VLOOKUP(U84,LISTAS!$F$5:$I$204,4,0))</f>
        <v/>
      </c>
      <c r="X84" s="25" t="str">
        <f t="shared" si="4"/>
        <v/>
      </c>
      <c r="Y84" s="25" t="str">
        <f t="shared" si="5"/>
        <v/>
      </c>
    </row>
    <row r="85" spans="2:25" ht="18" customHeight="1" x14ac:dyDescent="0.25">
      <c r="B85" s="63"/>
      <c r="C85" s="20"/>
      <c r="D85" s="20"/>
      <c r="E85" s="47"/>
      <c r="F85" s="47"/>
      <c r="G85" s="47"/>
      <c r="H85" s="47"/>
      <c r="I85" s="95"/>
      <c r="J85" s="94"/>
      <c r="K85" s="90" t="str">
        <f>IF(H77&lt;&gt;"",IF(H79&lt;&gt;"",IF(H77=H79,"",IF(H77&gt;H79,G77,G79)),""),"")</f>
        <v>ALAN/BERNARDO/JOÃO/LORENZO</v>
      </c>
      <c r="L85" s="129">
        <v>1</v>
      </c>
      <c r="M85" s="47">
        <f>IF(L85&lt;&gt;"",L85,"")</f>
        <v>1</v>
      </c>
      <c r="N85" s="47" t="str">
        <f>IF(L85&lt;&gt;"",IF(K85="","",K85),"")</f>
        <v>ALAN/BERNARDO/JOÃO/LORENZO</v>
      </c>
      <c r="O85" s="47">
        <f>IF(M85&lt;&gt;"",IF(M87&lt;&gt;"",SMALL(M85:N87,1),""),"")</f>
        <v>0</v>
      </c>
      <c r="P85" s="26"/>
      <c r="S85" s="23" t="str">
        <f>IF(U85&lt;&gt;"",1+COUNTIF(S73:S84,"1")+COUNTIF(S73:S84,"2")+COUNTIF(S73:S84,"3")+COUNTIF(S73:S84,"4")+COUNTIF(S73:S84,"5")+COUNTIF(S73:S84,"6")+COUNTIF(S73:S84,"7")+COUNTIF(S73:S84,"8")+COUNTIF(S73:S84,"9")+COUNTIF(S73:S84,"10")+COUNTIF(S73:S84,"11")+COUNTIF(S73:S84,"12"),"")</f>
        <v/>
      </c>
      <c r="T85" s="24" t="str">
        <f t="shared" si="3"/>
        <v/>
      </c>
      <c r="U85" s="25" t="str">
        <f>IF(U77&lt;&gt;"",IF(C73=U77,G75,IF(C75=U77,G75,IF(C81=U77,G83,IF(C83=U77,G83,IF(C89=U77,G91,IF(C91=U77,G91,IF(C97=U77,G99,IF(C99=U77,G99,IF(C105=U77,G107,IF(C107=U77,G107,IF(C113=U77,G115,IF(C115=U77,G115,IF(C121=U77,G123,IF(C123=U77,G123,IF(C129=U77,G131,IF(C131=U77,G131)))))))))))))))),"")</f>
        <v/>
      </c>
      <c r="V85" s="25" t="str">
        <f>IF(U85="","",VLOOKUP(U85,LISTAS!$F$5:$G$204,2,0))</f>
        <v/>
      </c>
      <c r="W85" s="25" t="str">
        <f>IF(U85="","",VLOOKUP(U85,LISTAS!$F$5:$I$204,4,0))</f>
        <v/>
      </c>
      <c r="X85" s="25" t="str">
        <f t="shared" si="4"/>
        <v/>
      </c>
      <c r="Y85" s="25" t="str">
        <f t="shared" si="5"/>
        <v/>
      </c>
    </row>
    <row r="86" spans="2:25" ht="18" customHeight="1" thickBot="1" x14ac:dyDescent="0.3">
      <c r="B86" s="63"/>
      <c r="C86" s="20"/>
      <c r="D86" s="20"/>
      <c r="E86" s="94"/>
      <c r="F86" s="94"/>
      <c r="G86" s="94"/>
      <c r="H86" s="94"/>
      <c r="I86" s="95"/>
      <c r="J86" s="94"/>
      <c r="K86" s="91" t="str">
        <f>IF(K85="","",VLOOKUP(K85,LISTAS!$F$5:$H$204,2,0))</f>
        <v>ARBOS - S.A</v>
      </c>
      <c r="L86" s="130"/>
      <c r="M86" s="47"/>
      <c r="N86" s="47"/>
      <c r="O86" s="47"/>
      <c r="P86" s="26"/>
      <c r="S86" s="23" t="str">
        <f>IF(U86&lt;&gt;"",1+COUNTIF(S73:S85,"1")+COUNTIF(S73:S85,"2")+COUNTIF(S73:S85,"3")+COUNTIF(S73:S85,"4")+COUNTIF(S73:S85,"5")+COUNTIF(S73:S85,"6")+COUNTIF(S73:S85,"7")+COUNTIF(S73:S85,"8")+COUNTIF(S73:S85,"9")+COUNTIF(S73:S85,"10")+COUNTIF(S73:S85,"11")+COUNTIF(S73:S85,"12")+COUNTIF(S73:S85,"13"),"")</f>
        <v/>
      </c>
      <c r="T86" s="24" t="str">
        <f t="shared" si="3"/>
        <v/>
      </c>
      <c r="U86" s="25" t="str">
        <f>IF(U78&lt;&gt;"",IF(C73=U78,G75,IF(C75=U78,G75,IF(C81=U78,G83,IF(C83=U78,G83,IF(C89=U78,G91,IF(C91=U78,G91,IF(C97=U78,G99,IF(C99=U78,G99,IF(C105=U78,G107,IF(C107=U78,G107,IF(C113=U78,G115,IF(C115=U78,G115,IF(C121=U78,G123,IF(C123=U78,G123,IF(C129=U78,G131,IF(C131=U78,G131)))))))))))))))),"")</f>
        <v/>
      </c>
      <c r="V86" s="25" t="str">
        <f>IF(U86="","",VLOOKUP(U86,LISTAS!$F$5:$G$204,2,0))</f>
        <v/>
      </c>
      <c r="W86" s="25" t="str">
        <f>IF(U86="","",VLOOKUP(U86,LISTAS!$F$5:$I$204,4,0))</f>
        <v/>
      </c>
      <c r="X86" s="25" t="str">
        <f t="shared" si="4"/>
        <v/>
      </c>
      <c r="Y86" s="25" t="str">
        <f t="shared" si="5"/>
        <v/>
      </c>
    </row>
    <row r="87" spans="2:25" ht="18" customHeight="1" x14ac:dyDescent="0.25">
      <c r="B87" s="63"/>
      <c r="C87" s="20"/>
      <c r="D87" s="20"/>
      <c r="E87" s="94"/>
      <c r="F87" s="94"/>
      <c r="G87" s="94"/>
      <c r="H87" s="94"/>
      <c r="I87" s="95"/>
      <c r="J87" s="97"/>
      <c r="K87" s="90" t="str">
        <f>IF(H93&lt;&gt;"",IF(H95&lt;&gt;"",IF(H93=H95,"",IF(H93&gt;H95,G93,G95)),""),"")</f>
        <v>ALEJANDRO/MATEUS/JOAO</v>
      </c>
      <c r="L87" s="129">
        <v>0</v>
      </c>
      <c r="M87" s="48">
        <f>IF(L87&lt;&gt;"",L87,"")</f>
        <v>0</v>
      </c>
      <c r="N87" s="47" t="str">
        <f>IF(L87&lt;&gt;"",IF(K87="","",K87),"")</f>
        <v>ALEJANDRO/MATEUS/JOAO</v>
      </c>
      <c r="O87" s="47" t="str">
        <f>VLOOKUP(O85,M85:N87,2,0)</f>
        <v>ALEJANDRO/MATEUS/JOAO</v>
      </c>
      <c r="P87" s="26"/>
      <c r="S87" s="23" t="str">
        <f>IF(U87&lt;&gt;"",1+COUNTIF(S73:S86,"1")+COUNTIF(S73:S86,"2")+COUNTIF(S73:S86,"3")+COUNTIF(S73:S86,"4")+COUNTIF(S73:S86,"5")+COUNTIF(S73:S86,"6")+COUNTIF(S73:S86,"7")+COUNTIF(S73:S86,"8")+COUNTIF(S73:S86,"9")+COUNTIF(S73:S86,"10")+COUNTIF(S73:S86,"11")+COUNTIF(S73:S86,"12")+COUNTIF(S73:S86,"13")+COUNTIF(S73:S86,"14"),"")</f>
        <v/>
      </c>
      <c r="T87" s="24" t="str">
        <f t="shared" si="3"/>
        <v/>
      </c>
      <c r="U87" s="25" t="str">
        <f>IF(U79&lt;&gt;"",IF(C73=U79,G75,IF(C75=U79,G75,IF(C81=U79,G83,IF(C83=U79,G83,IF(C89=U79,G91,IF(C91=U79,G91,IF(C97=U79,G99,IF(C99=U79,G99,IF(C105=U79,G107,IF(C107=U79,G107,IF(C113=U79,G115,IF(C115=U79,G115,IF(C121=U79,G123,IF(C123=U79,G123,IF(C129=U79,G131,IF(C131=U79,G131)))))))))))))))),"")</f>
        <v/>
      </c>
      <c r="V87" s="25" t="str">
        <f>IF(U87="","",VLOOKUP(U87,LISTAS!$F$5:$G$204,2,0))</f>
        <v/>
      </c>
      <c r="W87" s="25" t="str">
        <f>IF(U87="","",VLOOKUP(U87,LISTAS!$F$5:$I$204,4,0))</f>
        <v/>
      </c>
      <c r="X87" s="25" t="str">
        <f t="shared" si="4"/>
        <v/>
      </c>
      <c r="Y87" s="25" t="str">
        <f t="shared" si="5"/>
        <v/>
      </c>
    </row>
    <row r="88" spans="2:25" ht="18" customHeight="1" thickBot="1" x14ac:dyDescent="0.3">
      <c r="B88" s="63"/>
      <c r="C88" s="20"/>
      <c r="D88" s="20"/>
      <c r="E88" s="94"/>
      <c r="F88" s="94"/>
      <c r="G88" s="94"/>
      <c r="H88" s="94"/>
      <c r="I88" s="95"/>
      <c r="J88" s="94"/>
      <c r="K88" s="91" t="str">
        <f>IF(K87="","",VLOOKUP(K87,LISTAS!$F$5:$H$204,2,0))</f>
        <v>CCDA - DIAD</v>
      </c>
      <c r="L88" s="130"/>
      <c r="M88" s="61"/>
      <c r="N88" s="47"/>
      <c r="O88" s="47"/>
      <c r="P88" s="26"/>
      <c r="S88" s="23" t="str">
        <f>IF(U88&lt;&gt;"",1+COUNTIF(S73:S87,"1")+COUNTIF(S73:S87,"2")+COUNTIF(S73:S87,"3")+COUNTIF(S73:S87,"4")+COUNTIF(S73:S87,"5")+COUNTIF(S73:S87,"6")+COUNTIF(S73:S87,"7")+COUNTIF(S73:S87,"8")+COUNTIF(S73:S87,"9")+COUNTIF(S73:S87,"10")+COUNTIF(S73:S87,"11")+COUNTIF(S73:S87,"12")+COUNTIF(S73:S87,"13")+COUNTIF(S73:S87,"14")+COUNTIF(S73:S87,"15"),"")</f>
        <v/>
      </c>
      <c r="T88" s="24" t="str">
        <f t="shared" si="3"/>
        <v/>
      </c>
      <c r="U88" s="25" t="str">
        <f>IF(U80&lt;&gt;"",IF(C73=U80,G75,IF(C75=U80,G75,IF(C81=U80,G83,IF(C83=U80,G83,IF(C89=U80,G91,IF(C91=U80,G91,IF(C97=U80,G99,IF(C99=U80,G99,IF(C105=U80,G107,IF(C107=U80,G107,IF(C113=U80,G115,IF(C115=U80,G115,IF(C121=U80,G123,IF(C123=U80,G123,IF(C129=U80,G131,IF(C131=U80,G131)))))))))))))))),"")</f>
        <v/>
      </c>
      <c r="V88" s="25" t="str">
        <f>IF(U88="","",VLOOKUP(U88,LISTAS!$F$5:$G$204,2,0))</f>
        <v/>
      </c>
      <c r="W88" s="25" t="str">
        <f>IF(U88="","",VLOOKUP(U88,LISTAS!$F$5:$I$204,4,0))</f>
        <v/>
      </c>
      <c r="X88" s="25" t="str">
        <f t="shared" si="4"/>
        <v/>
      </c>
      <c r="Y88" s="25" t="str">
        <f t="shared" si="5"/>
        <v/>
      </c>
    </row>
    <row r="89" spans="2:25" ht="18" customHeight="1" x14ac:dyDescent="0.25">
      <c r="B89" s="131">
        <v>6</v>
      </c>
      <c r="C89" s="90"/>
      <c r="D89" s="129">
        <v>0</v>
      </c>
      <c r="E89" s="47">
        <f>IF(D89&lt;&gt;"",D89,"")</f>
        <v>0</v>
      </c>
      <c r="F89" s="47" t="str">
        <f>IF(D89&lt;&gt;"",IF(C89="","",C89),"")</f>
        <v/>
      </c>
      <c r="G89" s="47">
        <f>IF(E89&lt;&gt;"",IF(E91&lt;&gt;"",SMALL(E89:F91,1),""),"")</f>
        <v>0</v>
      </c>
      <c r="H89" s="47"/>
      <c r="I89" s="95"/>
      <c r="J89" s="94"/>
      <c r="K89" s="20"/>
      <c r="L89" s="20"/>
      <c r="M89" s="61"/>
      <c r="N89" s="47"/>
      <c r="O89" s="47"/>
      <c r="P89" s="26"/>
      <c r="S89" s="23"/>
      <c r="T89" s="24"/>
      <c r="U89" s="25"/>
      <c r="V89" s="25" t="str">
        <f>IF(U89="","",VLOOKUP(U89,LISTAS!$F$5:$G$204,2,0))</f>
        <v/>
      </c>
      <c r="W89" s="25" t="str">
        <f>IF(U89="","",VLOOKUP(U89,LISTAS!$F$5:$I$204,4,0))</f>
        <v/>
      </c>
      <c r="X89" s="25"/>
      <c r="Y89" s="25"/>
    </row>
    <row r="90" spans="2:25" ht="18" customHeight="1" thickBot="1" x14ac:dyDescent="0.3">
      <c r="B90" s="131"/>
      <c r="C90" s="91" t="str">
        <f>IF(C89="","",VLOOKUP(C89,LISTAS!$F$5:$H$204,2,0))</f>
        <v/>
      </c>
      <c r="D90" s="130"/>
      <c r="E90" s="47"/>
      <c r="F90" s="47"/>
      <c r="G90" s="47"/>
      <c r="H90" s="47"/>
      <c r="I90" s="95"/>
      <c r="J90" s="94"/>
      <c r="K90" s="20"/>
      <c r="L90" s="20"/>
      <c r="M90" s="95"/>
      <c r="N90" s="94"/>
      <c r="O90" s="94"/>
      <c r="P90" s="26"/>
      <c r="S90" s="23"/>
      <c r="T90" s="24"/>
      <c r="U90" s="25"/>
      <c r="V90" s="25" t="str">
        <f>IF(U90="","",VLOOKUP(U90,LISTAS!$F$5:$G$204,2,0))</f>
        <v/>
      </c>
      <c r="W90" s="25" t="str">
        <f>IF(U90="","",VLOOKUP(U90,LISTAS!$F$5:$I$204,4,0))</f>
        <v/>
      </c>
      <c r="X90" s="25"/>
      <c r="Y90" s="25"/>
    </row>
    <row r="91" spans="2:25" ht="18" customHeight="1" x14ac:dyDescent="0.25">
      <c r="B91" s="132">
        <v>11</v>
      </c>
      <c r="C91" s="90"/>
      <c r="D91" s="129">
        <v>0</v>
      </c>
      <c r="E91" s="48">
        <f>IF(D91&lt;&gt;"",D91,"")</f>
        <v>0</v>
      </c>
      <c r="F91" s="47" t="str">
        <f>IF(D91&lt;&gt;"",IF(C91="","",C91),"")</f>
        <v/>
      </c>
      <c r="G91" s="47" t="str">
        <f>VLOOKUP(G89,E89:F91,2,0)</f>
        <v/>
      </c>
      <c r="H91" s="47"/>
      <c r="I91" s="95"/>
      <c r="J91" s="94"/>
      <c r="K91" s="20"/>
      <c r="L91" s="20"/>
      <c r="M91" s="27"/>
      <c r="N91" s="20"/>
      <c r="O91" s="20"/>
      <c r="P91" s="26"/>
      <c r="S91" s="23"/>
      <c r="T91" s="24"/>
      <c r="U91" s="25"/>
      <c r="V91" s="25" t="str">
        <f>IF(U91="","",VLOOKUP(U91,LISTAS!$F$5:$G$204,2,0))</f>
        <v/>
      </c>
      <c r="W91" s="25" t="str">
        <f>IF(U91="","",VLOOKUP(U91,LISTAS!$F$5:$I$204,4,0))</f>
        <v/>
      </c>
      <c r="X91" s="25"/>
      <c r="Y91" s="25"/>
    </row>
    <row r="92" spans="2:25" ht="17.25" thickBot="1" x14ac:dyDescent="0.3">
      <c r="B92" s="132"/>
      <c r="C92" s="91" t="str">
        <f>IF(C91="","",VLOOKUP(C91,LISTAS!$F$5:$H$204,2,0))</f>
        <v/>
      </c>
      <c r="D92" s="130"/>
      <c r="E92" s="61"/>
      <c r="F92" s="47"/>
      <c r="G92" s="47"/>
      <c r="H92" s="47"/>
      <c r="I92" s="95"/>
      <c r="J92" s="94"/>
      <c r="K92" s="20"/>
      <c r="L92" s="20"/>
      <c r="M92" s="27"/>
      <c r="N92" s="20"/>
      <c r="O92" s="20"/>
      <c r="P92" s="26"/>
      <c r="S92" s="23"/>
      <c r="T92" s="24"/>
      <c r="U92" s="25"/>
      <c r="V92" s="25" t="str">
        <f>IF(U92="","",VLOOKUP(U92,LISTAS!$F$5:$G$204,2,0))</f>
        <v/>
      </c>
      <c r="W92" s="25" t="str">
        <f>IF(U92="","",VLOOKUP(U92,LISTAS!$F$5:$I$204,4,0))</f>
        <v/>
      </c>
      <c r="X92" s="25"/>
      <c r="Y92" s="25"/>
    </row>
    <row r="93" spans="2:25" x14ac:dyDescent="0.25">
      <c r="B93" s="63"/>
      <c r="C93" s="20"/>
      <c r="D93" s="20"/>
      <c r="E93" s="94"/>
      <c r="F93" s="98"/>
      <c r="G93" s="90" t="str">
        <f>IF(D89&lt;&gt;"",IF(D91&lt;&gt;"",IF(D89=D91,"",IF(D89&gt;D91,C89,C91)),""),"")</f>
        <v/>
      </c>
      <c r="H93" s="129">
        <v>0</v>
      </c>
      <c r="I93" s="46">
        <f>IF(H93&lt;&gt;"",H93,"")</f>
        <v>0</v>
      </c>
      <c r="J93" s="47" t="str">
        <f>IF(H93&lt;&gt;"",IF(G93="","",G93),"")</f>
        <v/>
      </c>
      <c r="K93" s="47">
        <f>IF(I93&lt;&gt;"",IF(I95&lt;&gt;"",SMALL(I93:J95,1),""),"")</f>
        <v>0</v>
      </c>
      <c r="L93" s="20"/>
      <c r="M93" s="27"/>
      <c r="N93" s="20"/>
      <c r="O93" s="20"/>
      <c r="P93" s="26"/>
      <c r="S93" s="23"/>
      <c r="T93" s="24"/>
      <c r="U93" s="25"/>
      <c r="V93" s="25" t="str">
        <f>IF(U93="","",VLOOKUP(U93,LISTAS!$F$5:$G$204,2,0))</f>
        <v/>
      </c>
      <c r="W93" s="25" t="str">
        <f>IF(U93="","",VLOOKUP(U93,LISTAS!$F$5:$I$204,4,0))</f>
        <v/>
      </c>
      <c r="X93" s="25"/>
      <c r="Y93" s="25"/>
    </row>
    <row r="94" spans="2:25" ht="17.25" thickBot="1" x14ac:dyDescent="0.3">
      <c r="B94" s="63"/>
      <c r="C94" s="20"/>
      <c r="D94" s="20"/>
      <c r="E94" s="94"/>
      <c r="F94" s="98"/>
      <c r="G94" s="91" t="str">
        <f>IF(G93="","",VLOOKUP(G93,LISTAS!$F$5:$H$204,2,0))</f>
        <v/>
      </c>
      <c r="H94" s="130"/>
      <c r="I94" s="49" t="str">
        <f>IF(H94&lt;&gt;"",H94,"")</f>
        <v/>
      </c>
      <c r="J94" s="47"/>
      <c r="K94" s="47"/>
      <c r="L94" s="20"/>
      <c r="M94" s="27"/>
      <c r="N94" s="20"/>
      <c r="O94" s="20"/>
      <c r="P94" s="26"/>
      <c r="S94" s="23"/>
      <c r="T94" s="24"/>
      <c r="U94" s="25"/>
      <c r="V94" s="25" t="str">
        <f>IF(U94="","",VLOOKUP(U94,LISTAS!$F$5:$G$204,2,0))</f>
        <v/>
      </c>
      <c r="W94" s="25" t="str">
        <f>IF(U94="","",VLOOKUP(U94,LISTAS!$F$5:$I$204,4,0))</f>
        <v/>
      </c>
      <c r="X94" s="25"/>
      <c r="Y94" s="25"/>
    </row>
    <row r="95" spans="2:25" x14ac:dyDescent="0.25">
      <c r="B95" s="63"/>
      <c r="C95" s="20"/>
      <c r="D95" s="20"/>
      <c r="E95" s="95"/>
      <c r="F95" s="28"/>
      <c r="G95" s="90" t="str">
        <f>IF(D97&lt;&gt;"",IF(D99&lt;&gt;"",IF(D97=D99,"",IF(D97&gt;D99,C97,C99)),""),"")</f>
        <v>ALEJANDRO/MATEUS/JOAO</v>
      </c>
      <c r="H95" s="129">
        <v>1</v>
      </c>
      <c r="I95" s="50">
        <f>IF(H95&lt;&gt;"",H95,"")</f>
        <v>1</v>
      </c>
      <c r="J95" s="47" t="str">
        <f>IF(H95&lt;&gt;"",IF(G95="","",G95),"")</f>
        <v>ALEJANDRO/MATEUS/JOAO</v>
      </c>
      <c r="K95" s="47" t="str">
        <f>VLOOKUP(K93,I93:J95,2,0)</f>
        <v/>
      </c>
      <c r="L95" s="20"/>
      <c r="M95" s="27"/>
      <c r="N95" s="20"/>
      <c r="O95" s="20"/>
      <c r="P95" s="26"/>
      <c r="S95" s="23"/>
      <c r="T95" s="24"/>
      <c r="U95" s="25"/>
      <c r="V95" s="25" t="str">
        <f>IF(U95="","",VLOOKUP(U95,LISTAS!$F$5:$G$204,2,0))</f>
        <v/>
      </c>
      <c r="W95" s="25" t="str">
        <f>IF(U95="","",VLOOKUP(U95,LISTAS!$F$5:$I$204,4,0))</f>
        <v/>
      </c>
      <c r="X95" s="25"/>
      <c r="Y95" s="25"/>
    </row>
    <row r="96" spans="2:25" ht="17.25" thickBot="1" x14ac:dyDescent="0.3">
      <c r="B96" s="63"/>
      <c r="C96" s="20"/>
      <c r="D96" s="20"/>
      <c r="E96" s="95"/>
      <c r="F96" s="20"/>
      <c r="G96" s="91" t="str">
        <f>IF(G95="","",VLOOKUP(G95,LISTAS!$F$5:$H$204,2,0))</f>
        <v>CCDA - DIAD</v>
      </c>
      <c r="H96" s="130"/>
      <c r="I96" s="47"/>
      <c r="J96" s="47"/>
      <c r="K96" s="47"/>
      <c r="L96" s="20"/>
      <c r="M96" s="27"/>
      <c r="N96" s="20"/>
      <c r="O96" s="20"/>
      <c r="P96" s="26"/>
      <c r="S96" s="23"/>
      <c r="T96" s="24"/>
      <c r="U96" s="25"/>
      <c r="V96" s="25" t="str">
        <f>IF(U96="","",VLOOKUP(U96,LISTAS!$F$5:$G$204,2,0))</f>
        <v/>
      </c>
      <c r="W96" s="25" t="str">
        <f>IF(U96="","",VLOOKUP(U96,LISTAS!$F$5:$I$204,4,0))</f>
        <v/>
      </c>
      <c r="X96" s="25"/>
      <c r="Y96" s="25"/>
    </row>
    <row r="97" spans="2:25" x14ac:dyDescent="0.25">
      <c r="B97" s="131">
        <v>4</v>
      </c>
      <c r="C97" s="90"/>
      <c r="D97" s="129">
        <v>0</v>
      </c>
      <c r="E97" s="46">
        <f>IF(D97&lt;&gt;"",D97,"")</f>
        <v>0</v>
      </c>
      <c r="F97" s="47" t="str">
        <f>IF(D97&lt;&gt;"",IF(C97="","",C97),"")</f>
        <v/>
      </c>
      <c r="G97" s="47">
        <f>IF(E97&lt;&gt;"",IF(E99&lt;&gt;"",SMALL(E97:F99,1),""),"")</f>
        <v>0</v>
      </c>
      <c r="H97" s="47"/>
      <c r="I97" s="94"/>
      <c r="J97" s="94"/>
      <c r="K97" s="94"/>
      <c r="L97" s="94"/>
      <c r="M97" s="95"/>
      <c r="N97" s="94"/>
      <c r="O97" s="20"/>
      <c r="P97" s="26"/>
      <c r="S97" s="23"/>
      <c r="T97" s="24"/>
      <c r="U97" s="25"/>
      <c r="V97" s="25" t="str">
        <f>IF(U97="","",VLOOKUP(U97,LISTAS!$F$5:$G$204,2,0))</f>
        <v/>
      </c>
      <c r="W97" s="25" t="str">
        <f>IF(U97="","",VLOOKUP(U97,LISTAS!$F$5:$I$204,4,0))</f>
        <v/>
      </c>
      <c r="X97" s="25"/>
      <c r="Y97" s="25"/>
    </row>
    <row r="98" spans="2:25" ht="17.25" thickBot="1" x14ac:dyDescent="0.3">
      <c r="B98" s="131"/>
      <c r="C98" s="91" t="str">
        <f>IF(C97="","",VLOOKUP(C97,LISTAS!$F$5:$H$204,2,0))</f>
        <v/>
      </c>
      <c r="D98" s="130"/>
      <c r="E98" s="49" t="str">
        <f>IF(D98&lt;&gt;"",D98,"")</f>
        <v/>
      </c>
      <c r="F98" s="47"/>
      <c r="G98" s="47"/>
      <c r="H98" s="47"/>
      <c r="I98" s="94"/>
      <c r="J98" s="94"/>
      <c r="K98" s="94"/>
      <c r="L98" s="94"/>
      <c r="M98" s="95"/>
      <c r="N98" s="94"/>
      <c r="O98" s="20"/>
      <c r="P98" s="26"/>
      <c r="S98" s="23"/>
      <c r="T98" s="24"/>
      <c r="U98" s="25"/>
      <c r="V98" s="25" t="str">
        <f>IF(U98="","",VLOOKUP(U98,LISTAS!$F$5:$G$204,2,0))</f>
        <v/>
      </c>
      <c r="W98" s="25" t="str">
        <f>IF(U98="","",VLOOKUP(U98,LISTAS!$F$5:$I$204,4,0))</f>
        <v/>
      </c>
      <c r="X98" s="25"/>
      <c r="Y98" s="25"/>
    </row>
    <row r="99" spans="2:25" x14ac:dyDescent="0.25">
      <c r="B99" s="132">
        <v>13</v>
      </c>
      <c r="C99" s="90" t="s">
        <v>158</v>
      </c>
      <c r="D99" s="129">
        <v>1</v>
      </c>
      <c r="E99" s="50">
        <f>IF(D99&lt;&gt;"",D99,"")</f>
        <v>1</v>
      </c>
      <c r="F99" s="47" t="str">
        <f>IF(D99&lt;&gt;"",IF(C99="","",C99),"")</f>
        <v>ALEJANDRO/MATEUS/JOAO</v>
      </c>
      <c r="G99" s="47" t="str">
        <f>VLOOKUP(G97,E97:F99,2,0)</f>
        <v/>
      </c>
      <c r="H99" s="47"/>
      <c r="I99" s="94"/>
      <c r="J99" s="94"/>
      <c r="K99" s="94"/>
      <c r="L99" s="94"/>
      <c r="M99" s="95"/>
      <c r="N99" s="94"/>
      <c r="O99" s="20"/>
      <c r="P99" s="26"/>
      <c r="S99" s="23"/>
      <c r="T99" s="24"/>
      <c r="U99" s="25"/>
      <c r="V99" s="25" t="str">
        <f>IF(U99="","",VLOOKUP(U99,LISTAS!$F$5:$G$204,2,0))</f>
        <v/>
      </c>
      <c r="W99" s="25" t="str">
        <f>IF(U99="","",VLOOKUP(U99,LISTAS!$F$5:$I$204,4,0))</f>
        <v/>
      </c>
      <c r="X99" s="25"/>
      <c r="Y99" s="25"/>
    </row>
    <row r="100" spans="2:25" ht="17.25" thickBot="1" x14ac:dyDescent="0.3">
      <c r="B100" s="132"/>
      <c r="C100" s="91" t="str">
        <f>IF(C99="","",VLOOKUP(C99,LISTAS!$F$5:$H$204,2,0))</f>
        <v>CCDA - DIAD</v>
      </c>
      <c r="D100" s="130"/>
      <c r="E100" s="47"/>
      <c r="F100" s="47"/>
      <c r="G100" s="47"/>
      <c r="H100" s="47"/>
      <c r="I100" s="94"/>
      <c r="J100" s="94"/>
      <c r="K100" s="94"/>
      <c r="L100" s="94"/>
      <c r="M100" s="95"/>
      <c r="N100" s="94"/>
      <c r="O100" s="20"/>
      <c r="P100" s="20"/>
      <c r="S100" s="23"/>
      <c r="T100" s="24"/>
      <c r="U100" s="25"/>
      <c r="V100" s="25" t="str">
        <f>IF(U100="","",VLOOKUP(U100,LISTAS!$F$5:$G$204,2,0))</f>
        <v/>
      </c>
      <c r="W100" s="25" t="str">
        <f>IF(U100="","",VLOOKUP(U100,LISTAS!$F$5:$I$204,4,0))</f>
        <v/>
      </c>
      <c r="X100" s="25"/>
      <c r="Y100" s="25"/>
    </row>
    <row r="101" spans="2:25" x14ac:dyDescent="0.25">
      <c r="B101" s="63"/>
      <c r="C101" s="20"/>
      <c r="D101" s="20"/>
      <c r="E101" s="47"/>
      <c r="F101" s="47"/>
      <c r="G101" s="47"/>
      <c r="H101" s="47"/>
      <c r="I101" s="94"/>
      <c r="J101" s="94"/>
      <c r="K101" s="94"/>
      <c r="L101" s="94"/>
      <c r="M101" s="95"/>
      <c r="N101" s="94"/>
      <c r="O101" s="90" t="str">
        <f>IF(L85&lt;&gt;"",IF(L87&lt;&gt;"",IF(L85=L87,"",IF(L85&gt;L87,K85,K87)),""),"")</f>
        <v>ALAN/BERNARDO/JOÃO/LORENZO</v>
      </c>
      <c r="P101" s="129">
        <v>1</v>
      </c>
      <c r="S101" s="23"/>
      <c r="T101" s="24"/>
      <c r="U101" s="25"/>
      <c r="V101" s="25" t="str">
        <f>IF(U101="","",VLOOKUP(U101,LISTAS!$F$5:$G$204,2,0))</f>
        <v/>
      </c>
      <c r="W101" s="25" t="str">
        <f>IF(U101="","",VLOOKUP(U101,LISTAS!$F$5:$I$204,4,0))</f>
        <v/>
      </c>
      <c r="X101" s="25"/>
      <c r="Y101" s="25"/>
    </row>
    <row r="102" spans="2:25" ht="17.25" thickBot="1" x14ac:dyDescent="0.3">
      <c r="B102" s="63"/>
      <c r="C102" s="20"/>
      <c r="D102" s="20"/>
      <c r="E102" s="94"/>
      <c r="F102" s="94"/>
      <c r="G102" s="94"/>
      <c r="H102" s="94"/>
      <c r="I102" s="94"/>
      <c r="J102" s="94"/>
      <c r="K102" s="94"/>
      <c r="L102" s="94"/>
      <c r="M102" s="95"/>
      <c r="N102" s="94"/>
      <c r="O102" s="91" t="str">
        <f>IF(O101="","",VLOOKUP(O101,LISTAS!$F$5:$H$204,2,0))</f>
        <v>ARBOS - S.A</v>
      </c>
      <c r="P102" s="130"/>
      <c r="S102" s="23"/>
      <c r="T102" s="24"/>
      <c r="U102" s="25"/>
      <c r="V102" s="25" t="str">
        <f>IF(U102="","",VLOOKUP(U102,LISTAS!$F$5:$G$204,2,0))</f>
        <v/>
      </c>
      <c r="W102" s="25" t="str">
        <f>IF(U102="","",VLOOKUP(U102,LISTAS!$F$5:$I$204,4,0))</f>
        <v/>
      </c>
      <c r="X102" s="25"/>
      <c r="Y102" s="25"/>
    </row>
    <row r="103" spans="2:25" x14ac:dyDescent="0.25">
      <c r="B103" s="63"/>
      <c r="C103" s="20"/>
      <c r="D103" s="20"/>
      <c r="E103" s="94"/>
      <c r="F103" s="94"/>
      <c r="G103" s="94"/>
      <c r="H103" s="94"/>
      <c r="I103" s="94"/>
      <c r="J103" s="94"/>
      <c r="K103" s="94"/>
      <c r="L103" s="94"/>
      <c r="M103" s="95"/>
      <c r="N103" s="97"/>
      <c r="O103" s="90" t="str">
        <f>IF(L117&lt;&gt;"",IF(L119&lt;&gt;"",IF(L117=L119,"",IF(L117&gt;L119,K117,K119)),""),"")</f>
        <v>LUCAS/LUCAS/RAFAEL/JOAQUIM/JOÃO</v>
      </c>
      <c r="P103" s="129">
        <v>0</v>
      </c>
      <c r="S103" s="23"/>
      <c r="T103" s="24"/>
      <c r="U103" s="25"/>
      <c r="V103" s="25" t="str">
        <f>IF(U103="","",VLOOKUP(U103,LISTAS!$F$5:$G$204,2,0))</f>
        <v/>
      </c>
      <c r="W103" s="25" t="str">
        <f>IF(U103="","",VLOOKUP(U103,LISTAS!$F$5:$I$204,4,0))</f>
        <v/>
      </c>
      <c r="X103" s="25"/>
      <c r="Y103" s="25"/>
    </row>
    <row r="104" spans="2:25" ht="17.25" thickBot="1" x14ac:dyDescent="0.3">
      <c r="B104" s="63"/>
      <c r="C104" s="20"/>
      <c r="D104" s="20"/>
      <c r="E104" s="94"/>
      <c r="F104" s="94"/>
      <c r="G104" s="94"/>
      <c r="H104" s="94"/>
      <c r="I104" s="94"/>
      <c r="J104" s="94"/>
      <c r="K104" s="94"/>
      <c r="L104" s="94"/>
      <c r="M104" s="95"/>
      <c r="N104" s="94"/>
      <c r="O104" s="91" t="str">
        <f>IF(O103="","",VLOOKUP(O103,LISTAS!$F$5:$H$204,2,0))</f>
        <v>ARBOS - SBC</v>
      </c>
      <c r="P104" s="130"/>
      <c r="S104" s="23"/>
      <c r="T104" s="24"/>
      <c r="U104" s="25"/>
      <c r="V104" s="25" t="str">
        <f>IF(U104="","",VLOOKUP(U104,LISTAS!$F$5:$G$204,2,0))</f>
        <v/>
      </c>
      <c r="W104" s="25" t="str">
        <f>IF(U104="","",VLOOKUP(U104,LISTAS!$F$5:$I$204,4,0))</f>
        <v/>
      </c>
      <c r="X104" s="25"/>
      <c r="Y104" s="25"/>
    </row>
    <row r="105" spans="2:25" x14ac:dyDescent="0.25">
      <c r="B105" s="131">
        <v>3</v>
      </c>
      <c r="C105" s="90" t="s">
        <v>185</v>
      </c>
      <c r="D105" s="129">
        <v>1</v>
      </c>
      <c r="E105" s="47">
        <f>IF(D105&lt;&gt;"",D105,"")</f>
        <v>1</v>
      </c>
      <c r="F105" s="47" t="str">
        <f>IF(D105&lt;&gt;"",IF(C105="","",C105),"")</f>
        <v>ARTHUR/ENRICO/JOAO/MATEUS</v>
      </c>
      <c r="G105" s="47">
        <f>IF(E105&lt;&gt;"",IF(E107&lt;&gt;"",SMALL(E105:F107,1),""),"")</f>
        <v>0</v>
      </c>
      <c r="H105" s="94"/>
      <c r="I105" s="94"/>
      <c r="J105" s="94"/>
      <c r="K105" s="94"/>
      <c r="L105" s="94"/>
      <c r="M105" s="95"/>
      <c r="N105" s="94"/>
      <c r="O105" s="20"/>
      <c r="P105" s="26"/>
      <c r="S105" s="23"/>
      <c r="T105" s="24"/>
      <c r="U105" s="25"/>
      <c r="V105" s="25" t="str">
        <f>IF(U105="","",VLOOKUP(U105,LISTAS!$F$5:$G$204,2,0))</f>
        <v/>
      </c>
      <c r="W105" s="25" t="str">
        <f>IF(U105="","",VLOOKUP(U105,LISTAS!$F$5:$I$204,4,0))</f>
        <v/>
      </c>
      <c r="X105" s="25"/>
      <c r="Y105" s="25"/>
    </row>
    <row r="106" spans="2:25" ht="17.25" thickBot="1" x14ac:dyDescent="0.3">
      <c r="B106" s="131"/>
      <c r="C106" s="91" t="str">
        <f>IF(C105="","",VLOOKUP(C105,LISTAS!$F$5:$H$204,2,0))</f>
        <v>ARBOS - S.A</v>
      </c>
      <c r="D106" s="130"/>
      <c r="E106" s="47"/>
      <c r="F106" s="47"/>
      <c r="G106" s="47"/>
      <c r="H106" s="94"/>
      <c r="I106" s="94"/>
      <c r="J106" s="94"/>
      <c r="K106" s="94"/>
      <c r="L106" s="94"/>
      <c r="M106" s="95"/>
      <c r="N106" s="94"/>
      <c r="O106" s="20"/>
      <c r="P106" s="26"/>
      <c r="S106" s="23"/>
      <c r="T106" s="24"/>
      <c r="U106" s="25"/>
      <c r="V106" s="25" t="str">
        <f>IF(U106="","",VLOOKUP(U106,LISTAS!$F$5:$G$204,2,0))</f>
        <v/>
      </c>
      <c r="W106" s="25" t="str">
        <f>IF(U106="","",VLOOKUP(U106,LISTAS!$F$5:$I$204,4,0))</f>
        <v/>
      </c>
      <c r="X106" s="25"/>
      <c r="Y106" s="25"/>
    </row>
    <row r="107" spans="2:25" x14ac:dyDescent="0.25">
      <c r="B107" s="132">
        <v>14</v>
      </c>
      <c r="C107" s="90"/>
      <c r="D107" s="129">
        <v>0</v>
      </c>
      <c r="E107" s="48">
        <f>IF(D107&lt;&gt;"",D107,"")</f>
        <v>0</v>
      </c>
      <c r="F107" s="47" t="str">
        <f>IF(D107&lt;&gt;"",IF(C107="","",C107),"")</f>
        <v/>
      </c>
      <c r="G107" s="47" t="str">
        <f>VLOOKUP(G105,E105:F107,2,0)</f>
        <v/>
      </c>
      <c r="H107" s="94"/>
      <c r="I107" s="94"/>
      <c r="J107" s="94"/>
      <c r="K107" s="94"/>
      <c r="L107" s="94"/>
      <c r="M107" s="95"/>
      <c r="N107" s="94"/>
      <c r="O107" s="20"/>
      <c r="P107" s="26"/>
      <c r="S107" s="23"/>
      <c r="T107" s="24"/>
      <c r="U107" s="25"/>
      <c r="V107" s="25" t="str">
        <f>IF(U107="","",VLOOKUP(U107,LISTAS!$F$5:$G$204,2,0))</f>
        <v/>
      </c>
      <c r="W107" s="25" t="str">
        <f>IF(U107="","",VLOOKUP(U107,LISTAS!$F$5:$I$204,4,0))</f>
        <v/>
      </c>
      <c r="X107" s="25"/>
      <c r="Y107" s="25"/>
    </row>
    <row r="108" spans="2:25" ht="17.25" thickBot="1" x14ac:dyDescent="0.3">
      <c r="B108" s="132"/>
      <c r="C108" s="91" t="str">
        <f>IF(C107="","",VLOOKUP(C107,LISTAS!$F$5:$H$204,2,0))</f>
        <v/>
      </c>
      <c r="D108" s="130"/>
      <c r="E108" s="95"/>
      <c r="F108" s="94"/>
      <c r="G108" s="94"/>
      <c r="H108" s="94"/>
      <c r="I108" s="94"/>
      <c r="J108" s="94"/>
      <c r="K108" s="94"/>
      <c r="L108" s="94"/>
      <c r="M108" s="95"/>
      <c r="N108" s="94"/>
      <c r="O108" s="20"/>
      <c r="P108" s="26"/>
      <c r="S108" s="23"/>
      <c r="T108" s="24"/>
      <c r="U108" s="25"/>
      <c r="V108" s="25" t="str">
        <f>IF(U108="","",VLOOKUP(U108,LISTAS!$F$5:$G$204,2,0))</f>
        <v/>
      </c>
      <c r="W108" s="25" t="str">
        <f>IF(U108="","",VLOOKUP(U108,LISTAS!$F$5:$I$204,4,0))</f>
        <v/>
      </c>
      <c r="X108" s="25"/>
      <c r="Y108" s="25"/>
    </row>
    <row r="109" spans="2:25" x14ac:dyDescent="0.25">
      <c r="B109" s="63"/>
      <c r="C109" s="20"/>
      <c r="D109" s="20"/>
      <c r="E109" s="94"/>
      <c r="F109" s="98"/>
      <c r="G109" s="90" t="str">
        <f>IF(D105&lt;&gt;"",IF(D107&lt;&gt;"",IF(D105=D107,"",IF(D105&gt;D107,C105,C107)),""),"")</f>
        <v>ARTHUR/ENRICO/JOAO/MATEUS</v>
      </c>
      <c r="H109" s="129">
        <v>1</v>
      </c>
      <c r="I109" s="47">
        <f>IF(H109&lt;&gt;"",H109,"")</f>
        <v>1</v>
      </c>
      <c r="J109" s="47" t="str">
        <f>IF(H109&lt;&gt;"",IF(G109="","",G109),"")</f>
        <v>ARTHUR/ENRICO/JOAO/MATEUS</v>
      </c>
      <c r="K109" s="47">
        <f>IF(I109&lt;&gt;"",IF(I111&lt;&gt;"",SMALL(I109:J111,1),""),"")</f>
        <v>0</v>
      </c>
      <c r="L109" s="20"/>
      <c r="M109" s="27"/>
      <c r="N109" s="20"/>
      <c r="O109" s="20"/>
      <c r="P109" s="26"/>
      <c r="S109" s="23"/>
      <c r="T109" s="24"/>
      <c r="U109" s="25"/>
      <c r="V109" s="25" t="str">
        <f>IF(U109="","",VLOOKUP(U109,LISTAS!$F$5:$G$204,2,0))</f>
        <v/>
      </c>
      <c r="W109" s="25" t="str">
        <f>IF(U109="","",VLOOKUP(U109,LISTAS!$F$5:$I$204,4,0))</f>
        <v/>
      </c>
      <c r="X109" s="25"/>
      <c r="Y109" s="25"/>
    </row>
    <row r="110" spans="2:25" ht="17.25" thickBot="1" x14ac:dyDescent="0.3">
      <c r="B110" s="63"/>
      <c r="C110" s="20"/>
      <c r="D110" s="20"/>
      <c r="E110" s="94"/>
      <c r="F110" s="98"/>
      <c r="G110" s="91" t="str">
        <f>IF(G109="","",VLOOKUP(G109,LISTAS!$F$5:$H$204,2,0))</f>
        <v>ARBOS - S.A</v>
      </c>
      <c r="H110" s="130"/>
      <c r="I110" s="47"/>
      <c r="J110" s="47"/>
      <c r="K110" s="47"/>
      <c r="L110" s="20"/>
      <c r="M110" s="27"/>
      <c r="N110" s="20"/>
      <c r="O110" s="20"/>
      <c r="P110" s="26"/>
      <c r="S110" s="23"/>
      <c r="T110" s="24"/>
      <c r="U110" s="25"/>
      <c r="V110" s="25" t="str">
        <f>IF(U110="","",VLOOKUP(U110,LISTAS!$F$5:$G$204,2,0))</f>
        <v/>
      </c>
      <c r="W110" s="25" t="str">
        <f>IF(U110="","",VLOOKUP(U110,LISTAS!$F$5:$I$204,4,0))</f>
        <v/>
      </c>
      <c r="X110" s="25"/>
      <c r="Y110" s="25"/>
    </row>
    <row r="111" spans="2:25" x14ac:dyDescent="0.25">
      <c r="B111" s="63"/>
      <c r="C111" s="20"/>
      <c r="D111" s="20"/>
      <c r="E111" s="95"/>
      <c r="F111" s="28"/>
      <c r="G111" s="90" t="str">
        <f>IF(D113&lt;&gt;"",IF(D115&lt;&gt;"",IF(D113=D115,"",IF(D113&gt;D115,C113,C115)),""),"")</f>
        <v/>
      </c>
      <c r="H111" s="129">
        <v>0</v>
      </c>
      <c r="I111" s="48">
        <f>IF(H111&lt;&gt;"",H111,"")</f>
        <v>0</v>
      </c>
      <c r="J111" s="47" t="str">
        <f>IF(H111&lt;&gt;"",IF(G111="","",G111),"")</f>
        <v/>
      </c>
      <c r="K111" s="47" t="str">
        <f>VLOOKUP(K109,I109:J111,2,0)</f>
        <v/>
      </c>
      <c r="L111" s="20"/>
      <c r="M111" s="27"/>
      <c r="N111" s="20"/>
      <c r="O111" s="20"/>
      <c r="P111" s="26"/>
      <c r="S111" s="23"/>
      <c r="T111" s="24"/>
      <c r="U111" s="25"/>
      <c r="V111" s="25" t="str">
        <f>IF(U111="","",VLOOKUP(U111,LISTAS!$F$5:$G$204,2,0))</f>
        <v/>
      </c>
      <c r="W111" s="25" t="str">
        <f>IF(U111="","",VLOOKUP(U111,LISTAS!$F$5:$I$204,4,0))</f>
        <v/>
      </c>
      <c r="X111" s="25"/>
      <c r="Y111" s="25"/>
    </row>
    <row r="112" spans="2:25" ht="17.25" thickBot="1" x14ac:dyDescent="0.3">
      <c r="B112" s="63"/>
      <c r="C112" s="20"/>
      <c r="D112" s="20"/>
      <c r="E112" s="95"/>
      <c r="F112" s="20"/>
      <c r="G112" s="91" t="str">
        <f>IF(G111="","",VLOOKUP(G111,LISTAS!$F$5:$H$204,2,0))</f>
        <v/>
      </c>
      <c r="H112" s="130"/>
      <c r="I112" s="61"/>
      <c r="J112" s="47"/>
      <c r="K112" s="47"/>
      <c r="L112" s="20"/>
      <c r="M112" s="27"/>
      <c r="N112" s="20"/>
      <c r="O112" s="20"/>
      <c r="P112" s="26"/>
      <c r="S112" s="23"/>
      <c r="T112" s="24"/>
      <c r="U112" s="25"/>
      <c r="V112" s="25" t="str">
        <f>IF(U112="","",VLOOKUP(U112,LISTAS!$F$5:$G$204,2,0))</f>
        <v/>
      </c>
      <c r="W112" s="25" t="str">
        <f>IF(U112="","",VLOOKUP(U112,LISTAS!$F$5:$I$204,4,0))</f>
        <v/>
      </c>
      <c r="X112" s="25"/>
      <c r="Y112" s="25"/>
    </row>
    <row r="113" spans="2:25" x14ac:dyDescent="0.25">
      <c r="B113" s="131">
        <v>5</v>
      </c>
      <c r="C113" s="90"/>
      <c r="D113" s="129">
        <v>0</v>
      </c>
      <c r="E113" s="46">
        <f>IF(D113&lt;&gt;"",D113,"")</f>
        <v>0</v>
      </c>
      <c r="F113" s="47" t="str">
        <f>IF(D113&lt;&gt;"",IF(C113="","",C113),"")</f>
        <v/>
      </c>
      <c r="G113" s="47">
        <f>IF(E113&lt;&gt;"",IF(E115&lt;&gt;"",SMALL(E113:F115,1),""),"")</f>
        <v>0</v>
      </c>
      <c r="H113" s="94"/>
      <c r="I113" s="95"/>
      <c r="J113" s="94"/>
      <c r="K113" s="20"/>
      <c r="L113" s="20"/>
      <c r="M113" s="27"/>
      <c r="N113" s="20"/>
      <c r="O113" s="20"/>
      <c r="P113" s="26"/>
      <c r="S113" s="23"/>
      <c r="T113" s="24"/>
      <c r="U113" s="25"/>
      <c r="V113" s="25" t="str">
        <f>IF(U113="","",VLOOKUP(U113,LISTAS!$F$5:$G$204,2,0))</f>
        <v/>
      </c>
      <c r="W113" s="25" t="str">
        <f>IF(U113="","",VLOOKUP(U113,LISTAS!$F$5:$I$204,4,0))</f>
        <v/>
      </c>
      <c r="X113" s="25"/>
      <c r="Y113" s="25"/>
    </row>
    <row r="114" spans="2:25" ht="17.25" thickBot="1" x14ac:dyDescent="0.3">
      <c r="B114" s="131"/>
      <c r="C114" s="91" t="str">
        <f>IF(C113="","",VLOOKUP(C113,LISTAS!$F$5:$H$204,2,0))</f>
        <v/>
      </c>
      <c r="D114" s="130"/>
      <c r="E114" s="49" t="str">
        <f>IF(D114&lt;&gt;"",D114,"")</f>
        <v/>
      </c>
      <c r="F114" s="47"/>
      <c r="G114" s="47"/>
      <c r="H114" s="94"/>
      <c r="I114" s="95"/>
      <c r="J114" s="94"/>
      <c r="K114" s="20"/>
      <c r="L114" s="20"/>
      <c r="M114" s="27"/>
      <c r="N114" s="20"/>
      <c r="O114" s="20"/>
      <c r="P114" s="26"/>
      <c r="S114" s="23"/>
      <c r="T114" s="24"/>
      <c r="U114" s="25"/>
      <c r="V114" s="25" t="str">
        <f>IF(U114="","",VLOOKUP(U114,LISTAS!$F$5:$G$204,2,0))</f>
        <v/>
      </c>
      <c r="W114" s="25" t="str">
        <f>IF(U114="","",VLOOKUP(U114,LISTAS!$F$5:$I$204,4,0))</f>
        <v/>
      </c>
      <c r="X114" s="25"/>
      <c r="Y114" s="25"/>
    </row>
    <row r="115" spans="2:25" x14ac:dyDescent="0.25">
      <c r="B115" s="132">
        <v>12</v>
      </c>
      <c r="C115" s="90"/>
      <c r="D115" s="129">
        <v>0</v>
      </c>
      <c r="E115" s="50">
        <f>IF(D115&lt;&gt;"",D115,"")</f>
        <v>0</v>
      </c>
      <c r="F115" s="47" t="str">
        <f>IF(D115&lt;&gt;"",IF(C115="","",C115),"")</f>
        <v/>
      </c>
      <c r="G115" s="47" t="str">
        <f>VLOOKUP(G113,E113:F115,2,0)</f>
        <v/>
      </c>
      <c r="H115" s="94"/>
      <c r="I115" s="95"/>
      <c r="J115" s="94"/>
      <c r="K115" s="20"/>
      <c r="L115" s="20"/>
      <c r="M115" s="27"/>
      <c r="N115" s="20"/>
      <c r="O115" s="20"/>
      <c r="P115" s="26"/>
      <c r="S115" s="23"/>
      <c r="T115" s="24"/>
      <c r="U115" s="25"/>
      <c r="V115" s="25" t="str">
        <f>IF(U115="","",VLOOKUP(U115,LISTAS!$F$5:$G$204,2,0))</f>
        <v/>
      </c>
      <c r="W115" s="25" t="str">
        <f>IF(U115="","",VLOOKUP(U115,LISTAS!$F$5:$I$204,4,0))</f>
        <v/>
      </c>
      <c r="X115" s="25"/>
      <c r="Y115" s="25"/>
    </row>
    <row r="116" spans="2:25" ht="17.25" thickBot="1" x14ac:dyDescent="0.3">
      <c r="B116" s="132"/>
      <c r="C116" s="91" t="str">
        <f>IF(C115="","",VLOOKUP(C115,LISTAS!$F$5:$H$204,2,0))</f>
        <v/>
      </c>
      <c r="D116" s="130"/>
      <c r="E116" s="47"/>
      <c r="F116" s="47"/>
      <c r="G116" s="47"/>
      <c r="H116" s="94"/>
      <c r="I116" s="95"/>
      <c r="J116" s="94"/>
      <c r="K116" s="20"/>
      <c r="L116" s="20"/>
      <c r="M116" s="27"/>
      <c r="N116" s="20"/>
      <c r="O116" s="20"/>
      <c r="P116" s="26"/>
      <c r="S116" s="23"/>
      <c r="T116" s="24"/>
      <c r="U116" s="25"/>
      <c r="V116" s="25" t="str">
        <f>IF(U116="","",VLOOKUP(U116,LISTAS!$F$5:$G$204,2,0))</f>
        <v/>
      </c>
      <c r="W116" s="25" t="str">
        <f>IF(U116="","",VLOOKUP(U116,LISTAS!$F$5:$I$204,4,0))</f>
        <v/>
      </c>
      <c r="X116" s="25"/>
      <c r="Y116" s="25"/>
    </row>
    <row r="117" spans="2:25" x14ac:dyDescent="0.25">
      <c r="B117" s="63"/>
      <c r="C117" s="20"/>
      <c r="D117" s="20"/>
      <c r="E117" s="47"/>
      <c r="F117" s="47"/>
      <c r="G117" s="47"/>
      <c r="H117" s="94"/>
      <c r="I117" s="95"/>
      <c r="J117" s="94"/>
      <c r="K117" s="90" t="str">
        <f>IF(H109&lt;&gt;"",IF(H111&lt;&gt;"",IF(H109=H111,"",IF(H109&gt;H111,G109,G111)),""),"")</f>
        <v>ARTHUR/ENRICO/JOAO/MATEUS</v>
      </c>
      <c r="L117" s="129">
        <v>0</v>
      </c>
      <c r="M117" s="46">
        <f>IF(L117&lt;&gt;"",L117,"")</f>
        <v>0</v>
      </c>
      <c r="N117" s="47" t="str">
        <f>IF(L117&lt;&gt;"",IF(K117="","",K117),"")</f>
        <v>ARTHUR/ENRICO/JOAO/MATEUS</v>
      </c>
      <c r="O117" s="47">
        <f>IF(M117&lt;&gt;"",IF(M119&lt;&gt;"",SMALL(M117:N119,1),""),"")</f>
        <v>0</v>
      </c>
      <c r="P117" s="26"/>
      <c r="S117" s="23"/>
      <c r="T117" s="24"/>
      <c r="U117" s="25"/>
      <c r="V117" s="25" t="str">
        <f>IF(U117="","",VLOOKUP(U117,LISTAS!$F$5:$G$204,2,0))</f>
        <v/>
      </c>
      <c r="W117" s="25" t="str">
        <f>IF(U117="","",VLOOKUP(U117,LISTAS!$F$5:$I$204,4,0))</f>
        <v/>
      </c>
      <c r="X117" s="25"/>
      <c r="Y117" s="25"/>
    </row>
    <row r="118" spans="2:25" ht="17.25" thickBot="1" x14ac:dyDescent="0.3">
      <c r="B118" s="63"/>
      <c r="C118" s="20"/>
      <c r="D118" s="20"/>
      <c r="E118" s="94"/>
      <c r="F118" s="94"/>
      <c r="G118" s="94"/>
      <c r="H118" s="94"/>
      <c r="I118" s="95"/>
      <c r="J118" s="94"/>
      <c r="K118" s="91" t="str">
        <f>IF(K117="","",VLOOKUP(K117,LISTAS!$F$5:$H$204,2,0))</f>
        <v>ARBOS - S.A</v>
      </c>
      <c r="L118" s="130"/>
      <c r="M118" s="49" t="str">
        <f>IF(L118&lt;&gt;"",L118,"")</f>
        <v/>
      </c>
      <c r="N118" s="47"/>
      <c r="O118" s="47"/>
      <c r="P118" s="26"/>
      <c r="S118" s="23"/>
      <c r="T118" s="24"/>
      <c r="U118" s="25"/>
      <c r="V118" s="25" t="str">
        <f>IF(U118="","",VLOOKUP(U118,LISTAS!$F$5:$G$204,2,0))</f>
        <v/>
      </c>
      <c r="W118" s="25" t="str">
        <f>IF(U118="","",VLOOKUP(U118,LISTAS!$F$5:$I$204,4,0))</f>
        <v/>
      </c>
      <c r="X118" s="25"/>
      <c r="Y118" s="25"/>
    </row>
    <row r="119" spans="2:25" x14ac:dyDescent="0.25">
      <c r="B119" s="63"/>
      <c r="C119" s="20"/>
      <c r="D119" s="20"/>
      <c r="E119" s="94"/>
      <c r="F119" s="94"/>
      <c r="G119" s="94"/>
      <c r="H119" s="94"/>
      <c r="I119" s="95"/>
      <c r="J119" s="97"/>
      <c r="K119" s="90" t="str">
        <f>IF(H125&lt;&gt;"",IF(H127&lt;&gt;"",IF(H125=H127,"",IF(H125&gt;H127,G125,G127)),""),"")</f>
        <v>LUCAS/LUCAS/RAFAEL/JOAQUIM/JOÃO</v>
      </c>
      <c r="L119" s="129">
        <v>1</v>
      </c>
      <c r="M119" s="50">
        <f>IF(L119&lt;&gt;"",L119,"")</f>
        <v>1</v>
      </c>
      <c r="N119" s="47" t="str">
        <f>IF(L119&lt;&gt;"",IF(K119="","",K119),"")</f>
        <v>LUCAS/LUCAS/RAFAEL/JOAQUIM/JOÃO</v>
      </c>
      <c r="O119" s="47" t="str">
        <f>VLOOKUP(O117,M117:N119,2,0)</f>
        <v>ARTHUR/ENRICO/JOAO/MATEUS</v>
      </c>
      <c r="P119" s="26"/>
      <c r="S119" s="23"/>
      <c r="T119" s="24"/>
      <c r="U119" s="25"/>
      <c r="V119" s="25" t="str">
        <f>IF(U119="","",VLOOKUP(U119,LISTAS!$F$5:$G$204,2,0))</f>
        <v/>
      </c>
      <c r="W119" s="25" t="str">
        <f>IF(U119="","",VLOOKUP(U119,LISTAS!$F$5:$I$204,4,0))</f>
        <v/>
      </c>
      <c r="X119" s="25"/>
      <c r="Y119" s="25"/>
    </row>
    <row r="120" spans="2:25" ht="17.25" thickBot="1" x14ac:dyDescent="0.3">
      <c r="B120" s="63"/>
      <c r="C120" s="20"/>
      <c r="D120" s="20"/>
      <c r="E120" s="94"/>
      <c r="F120" s="94"/>
      <c r="G120" s="94"/>
      <c r="H120" s="94"/>
      <c r="I120" s="95"/>
      <c r="J120" s="94"/>
      <c r="K120" s="91" t="str">
        <f>IF(K119="","",VLOOKUP(K119,LISTAS!$F$5:$H$204,2,0))</f>
        <v>ARBOS - SBC</v>
      </c>
      <c r="L120" s="130"/>
      <c r="M120" s="47"/>
      <c r="N120" s="47"/>
      <c r="O120" s="47"/>
      <c r="P120" s="26"/>
      <c r="S120" s="23"/>
      <c r="T120" s="24"/>
      <c r="U120" s="25"/>
      <c r="V120" s="25" t="str">
        <f>IF(U120="","",VLOOKUP(U120,LISTAS!$F$5:$G$204,2,0))</f>
        <v/>
      </c>
      <c r="W120" s="25" t="str">
        <f>IF(U120="","",VLOOKUP(U120,LISTAS!$F$5:$I$204,4,0))</f>
        <v/>
      </c>
      <c r="X120" s="25"/>
      <c r="Y120" s="25"/>
    </row>
    <row r="121" spans="2:25" x14ac:dyDescent="0.25">
      <c r="B121" s="131">
        <v>8</v>
      </c>
      <c r="C121" s="90"/>
      <c r="D121" s="129">
        <v>0</v>
      </c>
      <c r="E121" s="47" t="s">
        <v>36</v>
      </c>
      <c r="F121" s="47" t="str">
        <f>IF(D121&lt;&gt;"",IF(C121="","",C121),"")</f>
        <v/>
      </c>
      <c r="G121" s="47">
        <f>IF(E121&lt;&gt;"",IF(E123&lt;&gt;"",SMALL(E121:F123,1),""),"")</f>
        <v>0</v>
      </c>
      <c r="H121" s="94"/>
      <c r="I121" s="95"/>
      <c r="J121" s="94"/>
      <c r="K121" s="94"/>
      <c r="L121" s="94"/>
      <c r="M121" s="94"/>
      <c r="N121" s="94"/>
      <c r="O121" s="94"/>
      <c r="P121" s="26"/>
      <c r="S121" s="23"/>
      <c r="T121" s="24"/>
      <c r="U121" s="25"/>
      <c r="V121" s="25" t="str">
        <f>IF(U121="","",VLOOKUP(U121,LISTAS!$F$5:$G$204,2,0))</f>
        <v/>
      </c>
      <c r="W121" s="25" t="str">
        <f>IF(U121="","",VLOOKUP(U121,LISTAS!$F$5:$I$204,4,0))</f>
        <v/>
      </c>
      <c r="X121" s="25"/>
      <c r="Y121" s="25"/>
    </row>
    <row r="122" spans="2:25" ht="17.25" thickBot="1" x14ac:dyDescent="0.3">
      <c r="B122" s="131"/>
      <c r="C122" s="91" t="str">
        <f>IF(C121="","",VLOOKUP(C121,LISTAS!$F$5:$H$204,2,0))</f>
        <v/>
      </c>
      <c r="D122" s="130"/>
      <c r="E122" s="47"/>
      <c r="F122" s="47"/>
      <c r="G122" s="47"/>
      <c r="H122" s="94"/>
      <c r="I122" s="95"/>
      <c r="J122" s="94"/>
      <c r="K122" s="94"/>
      <c r="L122" s="94"/>
      <c r="M122" s="94"/>
      <c r="N122" s="94"/>
      <c r="O122" s="94"/>
      <c r="P122" s="26"/>
      <c r="S122" s="23"/>
      <c r="T122" s="24"/>
      <c r="U122" s="25"/>
      <c r="V122" s="25" t="str">
        <f>IF(U122="","",VLOOKUP(U122,LISTAS!$F$5:$G$204,2,0))</f>
        <v/>
      </c>
      <c r="W122" s="25" t="str">
        <f>IF(U122="","",VLOOKUP(U122,LISTAS!$F$5:$I$204,4,0))</f>
        <v/>
      </c>
      <c r="X122" s="25"/>
      <c r="Y122" s="25"/>
    </row>
    <row r="123" spans="2:25" x14ac:dyDescent="0.25">
      <c r="B123" s="132">
        <v>10</v>
      </c>
      <c r="C123" s="90"/>
      <c r="D123" s="129">
        <v>0</v>
      </c>
      <c r="E123" s="48">
        <f>IF(D123&lt;&gt;"",D123,"")</f>
        <v>0</v>
      </c>
      <c r="F123" s="47" t="str">
        <f>IF(D123&lt;&gt;"",IF(C123="","",C123),"")</f>
        <v/>
      </c>
      <c r="G123" s="47" t="str">
        <f>VLOOKUP(G121,E121:F123,2,0)</f>
        <v/>
      </c>
      <c r="H123" s="94"/>
      <c r="I123" s="95"/>
      <c r="J123" s="94"/>
      <c r="K123" s="94"/>
      <c r="L123" s="94"/>
      <c r="M123" s="94"/>
      <c r="N123" s="94"/>
      <c r="O123" s="94"/>
      <c r="P123" s="26"/>
      <c r="S123" s="23"/>
      <c r="T123" s="24"/>
      <c r="U123" s="25"/>
      <c r="V123" s="25" t="str">
        <f>IF(U123="","",VLOOKUP(U123,LISTAS!$F$5:$G$204,2,0))</f>
        <v/>
      </c>
      <c r="W123" s="25" t="str">
        <f>IF(U123="","",VLOOKUP(U123,LISTAS!$F$5:$I$204,4,0))</f>
        <v/>
      </c>
      <c r="X123" s="25"/>
      <c r="Y123" s="25"/>
    </row>
    <row r="124" spans="2:25" ht="17.25" thickBot="1" x14ac:dyDescent="0.3">
      <c r="B124" s="132"/>
      <c r="C124" s="91" t="str">
        <f>IF(C123="","",VLOOKUP(C123,LISTAS!$F$5:$H$204,2,0))</f>
        <v/>
      </c>
      <c r="D124" s="130"/>
      <c r="E124" s="95"/>
      <c r="F124" s="94"/>
      <c r="G124" s="94"/>
      <c r="H124" s="94"/>
      <c r="I124" s="95"/>
      <c r="J124" s="94"/>
      <c r="K124" s="94"/>
      <c r="L124" s="94"/>
      <c r="M124" s="94"/>
      <c r="N124" s="94"/>
      <c r="O124" s="94"/>
      <c r="P124" s="26"/>
      <c r="S124" s="23"/>
      <c r="T124" s="24"/>
      <c r="U124" s="25"/>
      <c r="V124" s="25" t="str">
        <f>IF(U124="","",VLOOKUP(U124,LISTAS!$F$5:$G$204,2,0))</f>
        <v/>
      </c>
      <c r="W124" s="25" t="str">
        <f>IF(U124="","",VLOOKUP(U124,LISTAS!$F$5:$I$204,4,0))</f>
        <v/>
      </c>
      <c r="X124" s="25"/>
      <c r="Y124" s="25"/>
    </row>
    <row r="125" spans="2:25" x14ac:dyDescent="0.25">
      <c r="B125" s="63"/>
      <c r="C125" s="20"/>
      <c r="D125" s="20"/>
      <c r="E125" s="94"/>
      <c r="F125" s="98"/>
      <c r="G125" s="90" t="str">
        <f>IF(D121&lt;&gt;"",IF(D123&lt;&gt;"",IF(D121=D123,"",IF(D121&gt;D123,C121,C123)),""),"")</f>
        <v/>
      </c>
      <c r="H125" s="129">
        <v>0</v>
      </c>
      <c r="I125" s="46">
        <f>IF(H125&lt;&gt;"",H125,"")</f>
        <v>0</v>
      </c>
      <c r="J125" s="47" t="str">
        <f>IF(H125&lt;&gt;"",IF(G125="","",G125),"")</f>
        <v/>
      </c>
      <c r="K125" s="47">
        <f>IF(I125&lt;&gt;"",IF(I127&lt;&gt;"",SMALL(I125:J127,1),""),"")</f>
        <v>0</v>
      </c>
      <c r="L125" s="94"/>
      <c r="M125" s="94"/>
      <c r="N125" s="94"/>
      <c r="O125" s="94"/>
      <c r="P125" s="26"/>
      <c r="S125" s="23"/>
      <c r="T125" s="24"/>
      <c r="U125" s="25"/>
      <c r="V125" s="25" t="str">
        <f>IF(U125="","",VLOOKUP(U125,LISTAS!$F$5:$G$204,2,0))</f>
        <v/>
      </c>
      <c r="W125" s="25" t="str">
        <f>IF(U125="","",VLOOKUP(U125,LISTAS!$F$5:$I$204,4,0))</f>
        <v/>
      </c>
      <c r="X125" s="25"/>
      <c r="Y125" s="25"/>
    </row>
    <row r="126" spans="2:25" ht="17.25" thickBot="1" x14ac:dyDescent="0.3">
      <c r="B126" s="63"/>
      <c r="C126" s="20"/>
      <c r="D126" s="20"/>
      <c r="E126" s="94"/>
      <c r="F126" s="98"/>
      <c r="G126" s="91" t="str">
        <f>IF(G125="","",VLOOKUP(G125,LISTAS!$F$5:$H$204,2,0))</f>
        <v/>
      </c>
      <c r="H126" s="130"/>
      <c r="I126" s="49" t="str">
        <f>IF(H126&lt;&gt;"",H126,"")</f>
        <v/>
      </c>
      <c r="J126" s="47"/>
      <c r="K126" s="47"/>
      <c r="L126" s="94"/>
      <c r="M126" s="94"/>
      <c r="N126" s="94"/>
      <c r="O126" s="94"/>
      <c r="P126" s="26"/>
      <c r="S126" s="23"/>
      <c r="T126" s="24"/>
      <c r="U126" s="25"/>
      <c r="V126" s="25" t="str">
        <f>IF(U126="","",VLOOKUP(U126,LISTAS!$F$5:$G$204,2,0))</f>
        <v/>
      </c>
      <c r="W126" s="25" t="str">
        <f>IF(U126="","",VLOOKUP(U126,LISTAS!$F$5:$I$204,4,0))</f>
        <v/>
      </c>
      <c r="X126" s="25"/>
      <c r="Y126" s="25"/>
    </row>
    <row r="127" spans="2:25" x14ac:dyDescent="0.25">
      <c r="B127" s="63"/>
      <c r="C127" s="20"/>
      <c r="D127" s="20"/>
      <c r="E127" s="95"/>
      <c r="F127" s="28"/>
      <c r="G127" s="90" t="str">
        <f>IF(D129&lt;&gt;"",IF(D131&lt;&gt;"",IF(D129=D131,"",IF(D129&gt;D131,C129,C131)),""),"")</f>
        <v>LUCAS/LUCAS/RAFAEL/JOAQUIM/JOÃO</v>
      </c>
      <c r="H127" s="129">
        <v>1</v>
      </c>
      <c r="I127" s="50">
        <f>IF(H127&lt;&gt;"",H127,"")</f>
        <v>1</v>
      </c>
      <c r="J127" s="47" t="str">
        <f>IF(H127&lt;&gt;"",IF(G127="","",G127),"")</f>
        <v>LUCAS/LUCAS/RAFAEL/JOAQUIM/JOÃO</v>
      </c>
      <c r="K127" s="47" t="str">
        <f>VLOOKUP(K125,I125:J127,2,0)</f>
        <v/>
      </c>
      <c r="L127" s="94"/>
      <c r="M127" s="94"/>
      <c r="N127" s="94"/>
      <c r="O127" s="94"/>
      <c r="P127" s="26"/>
      <c r="S127" s="23"/>
      <c r="T127" s="24"/>
      <c r="U127" s="25"/>
      <c r="V127" s="25" t="str">
        <f>IF(U127="","",VLOOKUP(U127,LISTAS!$F$5:$G$204,2,0))</f>
        <v/>
      </c>
      <c r="W127" s="25" t="str">
        <f>IF(U127="","",VLOOKUP(U127,LISTAS!$F$5:$I$204,4,0))</f>
        <v/>
      </c>
      <c r="X127" s="25"/>
      <c r="Y127" s="25"/>
    </row>
    <row r="128" spans="2:25" ht="17.25" thickBot="1" x14ac:dyDescent="0.3">
      <c r="B128" s="63"/>
      <c r="C128" s="20"/>
      <c r="D128" s="20"/>
      <c r="E128" s="95"/>
      <c r="F128" s="20"/>
      <c r="G128" s="91" t="str">
        <f>IF(G127="","",VLOOKUP(G127,LISTAS!$F$5:$H$204,2,0))</f>
        <v>ARBOS - SBC</v>
      </c>
      <c r="H128" s="130"/>
      <c r="I128" s="47"/>
      <c r="J128" s="47"/>
      <c r="K128" s="47"/>
      <c r="L128" s="94"/>
      <c r="M128" s="94"/>
      <c r="N128" s="94"/>
      <c r="O128" s="94"/>
      <c r="P128" s="26"/>
      <c r="S128" s="23"/>
      <c r="T128" s="24"/>
      <c r="U128" s="25"/>
      <c r="V128" s="25" t="str">
        <f>IF(U128="","",VLOOKUP(U128,LISTAS!$F$5:$G$204,2,0))</f>
        <v/>
      </c>
      <c r="W128" s="25" t="str">
        <f>IF(U128="","",VLOOKUP(U128,LISTAS!$F$5:$I$204,4,0))</f>
        <v/>
      </c>
      <c r="X128" s="25"/>
      <c r="Y128" s="25"/>
    </row>
    <row r="129" spans="2:25" x14ac:dyDescent="0.25">
      <c r="B129" s="131">
        <v>2</v>
      </c>
      <c r="C129" s="90"/>
      <c r="D129" s="129">
        <v>0</v>
      </c>
      <c r="E129" s="46">
        <f>IF(D129&lt;&gt;"",D129,"")</f>
        <v>0</v>
      </c>
      <c r="F129" s="47" t="str">
        <f>IF(D129&lt;&gt;"",IF(C129="","",C129),"")</f>
        <v/>
      </c>
      <c r="G129" s="47">
        <f>IF(E129&lt;&gt;"",IF(E131&lt;&gt;"",SMALL(E129:F131,1),""),"")</f>
        <v>0</v>
      </c>
      <c r="H129" s="47"/>
      <c r="I129" s="94"/>
      <c r="J129" s="94"/>
      <c r="K129" s="94"/>
      <c r="L129" s="94"/>
      <c r="M129" s="94"/>
      <c r="N129" s="94"/>
      <c r="O129" s="94"/>
      <c r="P129" s="99"/>
      <c r="S129" s="23"/>
      <c r="T129" s="24"/>
      <c r="U129" s="25"/>
      <c r="V129" s="25" t="str">
        <f>IF(U129="","",VLOOKUP(U129,LISTAS!$F$5:$G$204,2,0))</f>
        <v/>
      </c>
      <c r="W129" s="25" t="str">
        <f>IF(U129="","",VLOOKUP(U129,LISTAS!$F$5:$I$204,4,0))</f>
        <v/>
      </c>
      <c r="X129" s="25"/>
      <c r="Y129" s="25"/>
    </row>
    <row r="130" spans="2:25" ht="17.25" thickBot="1" x14ac:dyDescent="0.3">
      <c r="B130" s="131"/>
      <c r="C130" s="91" t="str">
        <f>IF(C129="","",VLOOKUP(C129,LISTAS!$F$5:$H$204,2,0))</f>
        <v/>
      </c>
      <c r="D130" s="130"/>
      <c r="E130" s="49" t="str">
        <f>IF(D130&lt;&gt;"",D130,"")</f>
        <v/>
      </c>
      <c r="F130" s="47"/>
      <c r="G130" s="47"/>
      <c r="H130" s="47"/>
      <c r="I130" s="94"/>
      <c r="J130" s="94"/>
      <c r="K130" s="94"/>
      <c r="L130" s="94"/>
      <c r="M130" s="94"/>
      <c r="N130" s="94"/>
      <c r="O130" s="94"/>
      <c r="P130" s="99"/>
      <c r="S130" s="23"/>
      <c r="T130" s="24"/>
      <c r="U130" s="25"/>
      <c r="V130" s="25" t="str">
        <f>IF(U130="","",VLOOKUP(U130,LISTAS!$F$5:$G$204,2,0))</f>
        <v/>
      </c>
      <c r="W130" s="25" t="str">
        <f>IF(U130="","",VLOOKUP(U130,LISTAS!$F$5:$I$204,4,0))</f>
        <v/>
      </c>
      <c r="X130" s="25"/>
      <c r="Y130" s="25"/>
    </row>
    <row r="131" spans="2:25" x14ac:dyDescent="0.25">
      <c r="B131" s="132">
        <v>15</v>
      </c>
      <c r="C131" s="90" t="s">
        <v>184</v>
      </c>
      <c r="D131" s="129">
        <v>1</v>
      </c>
      <c r="E131" s="50">
        <f>IF(D131&lt;&gt;"",D131,"")</f>
        <v>1</v>
      </c>
      <c r="F131" s="47" t="str">
        <f>IF(D131&lt;&gt;"",IF(C131="","",C131),"")</f>
        <v>LUCAS/LUCAS/RAFAEL/JOAQUIM/JOÃO</v>
      </c>
      <c r="G131" s="47" t="str">
        <f>VLOOKUP(G129,E129:F131,2,0)</f>
        <v/>
      </c>
      <c r="H131" s="47"/>
      <c r="I131" s="94"/>
      <c r="J131" s="94"/>
      <c r="K131" s="94"/>
      <c r="L131" s="94"/>
      <c r="M131" s="94"/>
      <c r="N131" s="94"/>
      <c r="O131" s="94"/>
      <c r="P131" s="99"/>
      <c r="S131" s="23"/>
      <c r="T131" s="24"/>
      <c r="U131" s="25"/>
      <c r="V131" s="25" t="str">
        <f>IF(U131="","",VLOOKUP(U131,LISTAS!$F$5:$G$204,2,0))</f>
        <v/>
      </c>
      <c r="W131" s="25" t="str">
        <f>IF(U131="","",VLOOKUP(U131,LISTAS!$F$5:$I$204,4,0))</f>
        <v/>
      </c>
      <c r="X131" s="25"/>
      <c r="Y131" s="25"/>
    </row>
    <row r="132" spans="2:25" ht="17.25" thickBot="1" x14ac:dyDescent="0.3">
      <c r="B132" s="132"/>
      <c r="C132" s="91" t="str">
        <f>IF(C131="","",VLOOKUP(C131,LISTAS!$F$5:$H$204,2,0))</f>
        <v>ARBOS - SBC</v>
      </c>
      <c r="D132" s="130"/>
      <c r="E132" s="47"/>
      <c r="F132" s="47"/>
      <c r="G132" s="47"/>
      <c r="H132" s="47"/>
      <c r="I132" s="94"/>
      <c r="J132" s="94"/>
      <c r="K132" s="94"/>
      <c r="L132" s="94"/>
      <c r="M132" s="94"/>
      <c r="N132" s="94"/>
      <c r="O132" s="94"/>
      <c r="P132" s="99"/>
      <c r="S132" s="23"/>
      <c r="T132" s="24"/>
      <c r="U132" s="25"/>
      <c r="V132" s="25" t="str">
        <f>IF(U132="","",VLOOKUP(U132,LISTAS!$F$5:$G$204,2,0))</f>
        <v/>
      </c>
      <c r="W132" s="25" t="str">
        <f>IF(U132="","",VLOOKUP(U132,LISTAS!$F$5:$I$204,4,0))</f>
        <v/>
      </c>
      <c r="X132" s="25"/>
      <c r="Y132" s="25"/>
    </row>
    <row r="133" spans="2:25" x14ac:dyDescent="0.25">
      <c r="B133" s="64"/>
      <c r="C133" s="29"/>
      <c r="D133" s="29"/>
      <c r="E133" s="100"/>
      <c r="F133" s="100"/>
      <c r="G133" s="100"/>
      <c r="H133" s="100"/>
      <c r="I133" s="100"/>
      <c r="J133" s="100"/>
      <c r="K133" s="100"/>
      <c r="L133" s="100"/>
      <c r="M133" s="100"/>
      <c r="N133" s="100"/>
      <c r="O133" s="100"/>
      <c r="P133" s="101"/>
      <c r="S133" s="23"/>
      <c r="T133" s="24"/>
      <c r="U133" s="25"/>
      <c r="V133" s="25" t="str">
        <f>IF(U133="","",VLOOKUP(U133,LISTAS!$F$5:$G$204,2,0))</f>
        <v/>
      </c>
      <c r="W133" s="25" t="str">
        <f>IF(U133="","",VLOOKUP(U133,LISTAS!$F$5:$I$204,4,0))</f>
        <v/>
      </c>
      <c r="X133" s="25"/>
      <c r="Y133" s="25"/>
    </row>
  </sheetData>
  <mergeCells count="102">
    <mergeCell ref="B2:P4"/>
    <mergeCell ref="S2:Y3"/>
    <mergeCell ref="B5:D5"/>
    <mergeCell ref="S5:T5"/>
    <mergeCell ref="B6:P6"/>
    <mergeCell ref="S6:Y6"/>
    <mergeCell ref="H14:H15"/>
    <mergeCell ref="B16:B17"/>
    <mergeCell ref="D16:D17"/>
    <mergeCell ref="B18:B19"/>
    <mergeCell ref="D18:D19"/>
    <mergeCell ref="L20:L21"/>
    <mergeCell ref="S7:T7"/>
    <mergeCell ref="B8:B9"/>
    <mergeCell ref="D8:D9"/>
    <mergeCell ref="B10:B11"/>
    <mergeCell ref="D10:D11"/>
    <mergeCell ref="H12:H13"/>
    <mergeCell ref="H30:H31"/>
    <mergeCell ref="B32:B33"/>
    <mergeCell ref="D32:D33"/>
    <mergeCell ref="B34:B35"/>
    <mergeCell ref="D34:D35"/>
    <mergeCell ref="P36:P37"/>
    <mergeCell ref="L22:L23"/>
    <mergeCell ref="B24:B25"/>
    <mergeCell ref="D24:D25"/>
    <mergeCell ref="B26:B27"/>
    <mergeCell ref="D26:D27"/>
    <mergeCell ref="H28:H29"/>
    <mergeCell ref="H46:H47"/>
    <mergeCell ref="B48:B49"/>
    <mergeCell ref="D48:D49"/>
    <mergeCell ref="B50:B51"/>
    <mergeCell ref="D50:D51"/>
    <mergeCell ref="L52:L53"/>
    <mergeCell ref="P38:P39"/>
    <mergeCell ref="B40:B41"/>
    <mergeCell ref="D40:D41"/>
    <mergeCell ref="B42:B43"/>
    <mergeCell ref="D42:D43"/>
    <mergeCell ref="H44:H45"/>
    <mergeCell ref="H62:H63"/>
    <mergeCell ref="B64:B65"/>
    <mergeCell ref="D64:D65"/>
    <mergeCell ref="B66:B67"/>
    <mergeCell ref="D66:D67"/>
    <mergeCell ref="B71:P71"/>
    <mergeCell ref="L54:L55"/>
    <mergeCell ref="B56:B57"/>
    <mergeCell ref="D56:D57"/>
    <mergeCell ref="B58:B59"/>
    <mergeCell ref="D58:D59"/>
    <mergeCell ref="H60:H61"/>
    <mergeCell ref="H77:H78"/>
    <mergeCell ref="H79:H80"/>
    <mergeCell ref="B81:B82"/>
    <mergeCell ref="D81:D82"/>
    <mergeCell ref="B83:B84"/>
    <mergeCell ref="D83:D84"/>
    <mergeCell ref="S71:Y71"/>
    <mergeCell ref="S72:T72"/>
    <mergeCell ref="B73:B74"/>
    <mergeCell ref="D73:D74"/>
    <mergeCell ref="B75:B76"/>
    <mergeCell ref="D75:D76"/>
    <mergeCell ref="H93:H94"/>
    <mergeCell ref="H95:H96"/>
    <mergeCell ref="B97:B98"/>
    <mergeCell ref="D97:D98"/>
    <mergeCell ref="B99:B100"/>
    <mergeCell ref="D99:D100"/>
    <mergeCell ref="L85:L86"/>
    <mergeCell ref="L87:L88"/>
    <mergeCell ref="B89:B90"/>
    <mergeCell ref="D89:D90"/>
    <mergeCell ref="B91:B92"/>
    <mergeCell ref="D91:D92"/>
    <mergeCell ref="H109:H110"/>
    <mergeCell ref="H111:H112"/>
    <mergeCell ref="B113:B114"/>
    <mergeCell ref="D113:D114"/>
    <mergeCell ref="B115:B116"/>
    <mergeCell ref="D115:D116"/>
    <mergeCell ref="P101:P102"/>
    <mergeCell ref="P103:P104"/>
    <mergeCell ref="B105:B106"/>
    <mergeCell ref="D105:D106"/>
    <mergeCell ref="B107:B108"/>
    <mergeCell ref="D107:D108"/>
    <mergeCell ref="H125:H126"/>
    <mergeCell ref="H127:H128"/>
    <mergeCell ref="B129:B130"/>
    <mergeCell ref="D129:D130"/>
    <mergeCell ref="B131:B132"/>
    <mergeCell ref="D131:D132"/>
    <mergeCell ref="L117:L118"/>
    <mergeCell ref="L119:L120"/>
    <mergeCell ref="B121:B122"/>
    <mergeCell ref="D121:D122"/>
    <mergeCell ref="B123:B124"/>
    <mergeCell ref="D123:D124"/>
  </mergeCells>
  <pageMargins left="0.51181102362204722" right="0.51181102362204722" top="0.78740157480314965" bottom="0.78740157480314965" header="0.31496062992125984" footer="0.31496062992125984"/>
  <pageSetup paperSize="9" scale="55"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0000000}">
          <x14:formula1>
            <xm:f>LISTAS!$F$5:$F$204</xm:f>
          </x14:formula1>
          <xm:sqref>C16 C24 C32 C40 C48 C56 C64 C66 C58 C10 C18 C26 C34 C42 C50 C8 C81 C89 C97 C105 C113 C121 C129 C131 C123 C75 C83 C91 C99 C107 C115 C73</xm:sqref>
        </x14:dataValidation>
        <x14:dataValidation type="list" allowBlank="1" showInputMessage="1" showErrorMessage="1" xr:uid="{00000000-0002-0000-0300-000001000000}">
          <x14:formula1>
            <xm:f>LISTAS!$D$5:$D$6</xm:f>
          </x14:formula1>
          <xm:sqref>V5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66FF"/>
  </sheetPr>
  <dimension ref="B1:AA133"/>
  <sheetViews>
    <sheetView showGridLines="0" topLeftCell="A76" zoomScale="85" zoomScaleNormal="85" workbookViewId="0">
      <selection activeCell="H95" sqref="H95:H96"/>
    </sheetView>
  </sheetViews>
  <sheetFormatPr defaultColWidth="25.28515625" defaultRowHeight="16.5" x14ac:dyDescent="0.25"/>
  <cols>
    <col min="1" max="1" width="1.42578125" style="1" customWidth="1"/>
    <col min="2" max="2" width="3.140625" style="55" bestFit="1" customWidth="1"/>
    <col min="3" max="3" width="18.7109375" style="2" customWidth="1"/>
    <col min="4" max="4" width="7.7109375" style="1" customWidth="1"/>
    <col min="5" max="6" width="3.7109375" style="1" customWidth="1"/>
    <col min="7" max="7" width="18.7109375" style="1" customWidth="1"/>
    <col min="8" max="8" width="7.7109375" style="1" customWidth="1"/>
    <col min="9" max="9" width="3.7109375" style="1" customWidth="1"/>
    <col min="10" max="10" width="3.5703125" style="1" customWidth="1"/>
    <col min="11" max="11" width="18.7109375" style="1" customWidth="1"/>
    <col min="12" max="12" width="7.7109375" style="1" customWidth="1"/>
    <col min="13" max="14" width="3.7109375" style="1" customWidth="1"/>
    <col min="15" max="15" width="18.7109375" style="1" customWidth="1"/>
    <col min="16" max="16" width="7.7109375" style="1" customWidth="1"/>
    <col min="17" max="17" width="2.28515625" style="17" customWidth="1"/>
    <col min="18" max="18" width="1.42578125" style="13" customWidth="1"/>
    <col min="19" max="19" width="9.7109375" style="1" customWidth="1"/>
    <col min="20" max="20" width="15.5703125" style="1" customWidth="1"/>
    <col min="21" max="21" width="39" style="1" customWidth="1"/>
    <col min="22" max="16384" width="25.28515625" style="1"/>
  </cols>
  <sheetData>
    <row r="1" spans="2:27" ht="7.5" customHeight="1" x14ac:dyDescent="0.25">
      <c r="Q1" s="13"/>
    </row>
    <row r="2" spans="2:27" s="3" customFormat="1" ht="60.75" customHeight="1" x14ac:dyDescent="0.25">
      <c r="B2" s="127"/>
      <c r="C2" s="127"/>
      <c r="D2" s="127"/>
      <c r="E2" s="127"/>
      <c r="F2" s="127"/>
      <c r="G2" s="127"/>
      <c r="H2" s="127"/>
      <c r="I2" s="127"/>
      <c r="J2" s="127"/>
      <c r="K2" s="127"/>
      <c r="L2" s="127"/>
      <c r="M2" s="127"/>
      <c r="N2" s="127"/>
      <c r="O2" s="127"/>
      <c r="P2" s="127"/>
      <c r="Q2" s="18"/>
      <c r="R2" s="18"/>
      <c r="S2" s="127"/>
      <c r="T2" s="127"/>
      <c r="U2" s="127"/>
      <c r="V2" s="127"/>
      <c r="W2" s="127"/>
      <c r="X2" s="127"/>
      <c r="Y2" s="127"/>
    </row>
    <row r="3" spans="2:27" s="3" customFormat="1" ht="60.75" customHeight="1" x14ac:dyDescent="0.25">
      <c r="B3" s="127"/>
      <c r="C3" s="127"/>
      <c r="D3" s="127"/>
      <c r="E3" s="127"/>
      <c r="F3" s="127"/>
      <c r="G3" s="127"/>
      <c r="H3" s="127"/>
      <c r="I3" s="127"/>
      <c r="J3" s="127"/>
      <c r="K3" s="127"/>
      <c r="L3" s="127"/>
      <c r="M3" s="127"/>
      <c r="N3" s="127"/>
      <c r="O3" s="127"/>
      <c r="P3" s="127"/>
      <c r="Q3" s="18"/>
      <c r="R3" s="18"/>
      <c r="S3" s="127"/>
      <c r="T3" s="127"/>
      <c r="U3" s="127"/>
      <c r="V3" s="127"/>
      <c r="W3" s="127"/>
      <c r="X3" s="127"/>
      <c r="Y3" s="127"/>
      <c r="Z3" s="1"/>
      <c r="AA3" s="1"/>
    </row>
    <row r="4" spans="2:27" s="3" customFormat="1" ht="13.5" customHeight="1" x14ac:dyDescent="0.25">
      <c r="B4" s="127"/>
      <c r="C4" s="127"/>
      <c r="D4" s="127"/>
      <c r="E4" s="127"/>
      <c r="F4" s="127"/>
      <c r="G4" s="127"/>
      <c r="H4" s="127"/>
      <c r="I4" s="127"/>
      <c r="J4" s="127"/>
      <c r="K4" s="127"/>
      <c r="L4" s="127"/>
      <c r="M4" s="127"/>
      <c r="N4" s="127"/>
      <c r="O4" s="127"/>
      <c r="P4" s="127"/>
      <c r="Q4" s="18"/>
      <c r="R4" s="18"/>
      <c r="S4" s="4"/>
      <c r="T4" s="4"/>
      <c r="U4" s="4"/>
      <c r="V4" s="4"/>
      <c r="W4" s="4"/>
      <c r="X4" s="4"/>
      <c r="Y4" s="4"/>
    </row>
    <row r="5" spans="2:27" s="3" customFormat="1" ht="30" customHeight="1" x14ac:dyDescent="0.25">
      <c r="B5" s="124" t="s">
        <v>69</v>
      </c>
      <c r="C5" s="124"/>
      <c r="D5" s="125"/>
      <c r="E5" s="5"/>
      <c r="G5" s="4"/>
      <c r="H5" s="4"/>
      <c r="Q5" s="18"/>
      <c r="R5" s="18"/>
      <c r="S5" s="124" t="s">
        <v>30</v>
      </c>
      <c r="T5" s="124"/>
      <c r="U5" s="6" t="s">
        <v>12</v>
      </c>
      <c r="V5" s="7" t="s">
        <v>13</v>
      </c>
      <c r="X5" s="4"/>
      <c r="Y5" s="4"/>
    </row>
    <row r="6" spans="2:27" ht="30" customHeight="1" x14ac:dyDescent="0.25">
      <c r="B6" s="126" t="s">
        <v>23</v>
      </c>
      <c r="C6" s="126"/>
      <c r="D6" s="126"/>
      <c r="E6" s="126"/>
      <c r="F6" s="126"/>
      <c r="G6" s="126"/>
      <c r="H6" s="126"/>
      <c r="I6" s="126"/>
      <c r="J6" s="126"/>
      <c r="K6" s="126"/>
      <c r="L6" s="126"/>
      <c r="M6" s="126"/>
      <c r="N6" s="126"/>
      <c r="O6" s="126"/>
      <c r="P6" s="126"/>
      <c r="S6" s="126" t="s">
        <v>23</v>
      </c>
      <c r="T6" s="126"/>
      <c r="U6" s="126"/>
      <c r="V6" s="126"/>
      <c r="W6" s="126"/>
      <c r="X6" s="126"/>
      <c r="Y6" s="126"/>
    </row>
    <row r="7" spans="2:27" ht="28.5" customHeight="1" thickBot="1" x14ac:dyDescent="0.3">
      <c r="B7" s="56"/>
      <c r="C7" s="75"/>
      <c r="D7" s="76"/>
      <c r="E7" s="51"/>
      <c r="F7" s="51"/>
      <c r="G7" s="39"/>
      <c r="H7" s="51"/>
      <c r="I7" s="51"/>
      <c r="J7" s="51"/>
      <c r="K7" s="76"/>
      <c r="L7" s="76"/>
      <c r="M7" s="76"/>
      <c r="N7" s="76"/>
      <c r="O7" s="76"/>
      <c r="P7" s="77"/>
      <c r="S7" s="122" t="s">
        <v>3</v>
      </c>
      <c r="T7" s="123"/>
      <c r="U7" s="38" t="s">
        <v>14</v>
      </c>
      <c r="V7" s="38" t="s">
        <v>0</v>
      </c>
      <c r="W7" s="38" t="s">
        <v>15</v>
      </c>
      <c r="X7" s="38" t="s">
        <v>16</v>
      </c>
      <c r="Y7" s="38" t="s">
        <v>17</v>
      </c>
    </row>
    <row r="8" spans="2:27" ht="18" customHeight="1" x14ac:dyDescent="0.25">
      <c r="B8" s="121">
        <v>1</v>
      </c>
      <c r="C8" s="88"/>
      <c r="D8" s="119">
        <v>0</v>
      </c>
      <c r="E8" s="39">
        <f>IF(D8&lt;&gt;"",D8,"")</f>
        <v>0</v>
      </c>
      <c r="F8" s="39" t="str">
        <f>IF(D8&lt;&gt;"",IF(C8="","",C8),"")</f>
        <v/>
      </c>
      <c r="G8" s="39">
        <f>IF(E8&lt;&gt;"",IF(E10&lt;&gt;"",SMALL(E8:F10,1),""),"")</f>
        <v>0</v>
      </c>
      <c r="H8" s="39"/>
      <c r="I8" s="39"/>
      <c r="J8" s="39"/>
      <c r="K8" s="8"/>
      <c r="L8" s="8"/>
      <c r="M8" s="78"/>
      <c r="N8" s="78"/>
      <c r="O8" s="78"/>
      <c r="P8" s="79"/>
      <c r="S8" s="9">
        <f>IF(U8&lt;&gt;"",1,"")</f>
        <v>1</v>
      </c>
      <c r="T8" s="10" t="str">
        <f>IF(S8&lt;&gt;"","LUGAR","")</f>
        <v>LUGAR</v>
      </c>
      <c r="U8" s="11" t="str">
        <f>IF(P36&lt;&gt;"",IF(P38&lt;&gt;"",IF(P36=P38,"",IF(P36&gt;P38,O36,O38)),""),"")</f>
        <v>ISABELA/MARIA</v>
      </c>
      <c r="V8" s="11" t="str">
        <f>IF(U8="","",VLOOKUP(U8,LISTAS!$F$5:$G$204,2,0))</f>
        <v>PETROPOLIS - SBC</v>
      </c>
      <c r="W8" s="11" t="str">
        <f>IF(U8="","",VLOOKUP(U8,LISTAS!$F$5:$I$204,4,0))</f>
        <v>SUB 16 FEMININO</v>
      </c>
      <c r="X8" s="11">
        <f t="shared" ref="X8:X68" si="0">IF(S8="","",IF(S8=1,400,IF(S8=2,340,IF(S8=3,300,IF(S8=4,280,IF(S8=5,270,IF(S8=6,260,IF(S8=7,250,IF(S8=8,240,IF(S8=9,200,IF(S8=10,200,IF(S8=11,200,IF(S8=12,200,IF(S8=13,200,IF(S8=14,200,IF(S8=15,200,IF(S8=16,200,IF(S8&gt;16,"",""))))))))))))))))))</f>
        <v>400</v>
      </c>
      <c r="Y8" s="11">
        <f>IF(S8="","",IF($V$5="NÃO","",IF(S8=1,400,IF(S8=2,340,IF(S8=3,300,IF(S8=4,280,IF(S8=5,270,IF(S8=6,260,IF(S8=7,250,IF(S8=8,240,IF(S8=9,200,IF(S8=10,200,IF(S8=11,200,IF(S8=12,200,IF(S8=13,200,IF(S8=14,200,IF(S8=15,200,IF(S8=16,200,IF(S8&gt;16,"","")))))))))))))))))))</f>
        <v>400</v>
      </c>
    </row>
    <row r="9" spans="2:27" ht="18" customHeight="1" thickBot="1" x14ac:dyDescent="0.3">
      <c r="B9" s="121"/>
      <c r="C9" s="89" t="str">
        <f>IF(C8="","",VLOOKUP(C8,LISTAS!$F$5:$H$204,2,0))</f>
        <v/>
      </c>
      <c r="D9" s="120"/>
      <c r="E9" s="39"/>
      <c r="F9" s="39"/>
      <c r="G9" s="39"/>
      <c r="H9" s="39"/>
      <c r="I9" s="39"/>
      <c r="J9" s="39"/>
      <c r="K9" s="8"/>
      <c r="L9" s="8"/>
      <c r="M9" s="78"/>
      <c r="N9" s="78"/>
      <c r="O9" s="78"/>
      <c r="P9" s="79"/>
      <c r="S9" s="9">
        <f>IF(U9&lt;&gt;"",1+COUNTIF(S8,"1"),"")</f>
        <v>2</v>
      </c>
      <c r="T9" s="10" t="str">
        <f t="shared" ref="T9:T23" si="1">IF(S9&lt;&gt;"","LUGAR","")</f>
        <v>LUGAR</v>
      </c>
      <c r="U9" s="11" t="str">
        <f>IF(P36&lt;&gt;"",IF(P38&lt;&gt;"",IF(P36=P38,"",IF(P36&lt;P38,O36,O38)),""),"")</f>
        <v>JULIA/LETICIA</v>
      </c>
      <c r="V9" s="11" t="str">
        <f>IF(U9="","",VLOOKUP(U9,LISTAS!$F$5:$G$204,2,0))</f>
        <v>PEN LIFE - SBC</v>
      </c>
      <c r="W9" s="11" t="str">
        <f>IF(U9="","",VLOOKUP(U9,LISTAS!$F$5:$I$204,4,0))</f>
        <v>SUB 16 FEMININO</v>
      </c>
      <c r="X9" s="11">
        <f t="shared" si="0"/>
        <v>340</v>
      </c>
      <c r="Y9" s="11">
        <f t="shared" ref="Y9:Y68" si="2">IF(S9="","",IF($V$5="NÃO","",IF(S9=1,400,IF(S9=2,340,IF(S9=3,300,IF(S9=4,280,IF(S9=5,270,IF(S9=6,260,IF(S9=7,250,IF(S9=8,240,IF(S9=9,200,IF(S9=10,200,IF(S9=11,200,IF(S9=12,200,IF(S9=13,200,IF(S9=14,200,IF(S9=15,200,IF(S9=16,200,IF(S9&gt;16,"","")))))))))))))))))))</f>
        <v>340</v>
      </c>
    </row>
    <row r="10" spans="2:27" ht="18" customHeight="1" x14ac:dyDescent="0.25">
      <c r="B10" s="118">
        <v>16</v>
      </c>
      <c r="C10" s="88"/>
      <c r="D10" s="119">
        <v>0</v>
      </c>
      <c r="E10" s="40">
        <f>IF(D10&lt;&gt;"",D10,"")</f>
        <v>0</v>
      </c>
      <c r="F10" s="39" t="str">
        <f>IF(D10&lt;&gt;"",IF(C10="","",C10),"")</f>
        <v/>
      </c>
      <c r="G10" s="39" t="str">
        <f>VLOOKUP(G8,E8:F10,2,0)</f>
        <v/>
      </c>
      <c r="H10" s="39"/>
      <c r="I10" s="39"/>
      <c r="J10" s="39"/>
      <c r="K10" s="8"/>
      <c r="L10" s="8"/>
      <c r="M10" s="78"/>
      <c r="N10" s="78"/>
      <c r="O10" s="78"/>
      <c r="P10" s="79"/>
      <c r="S10" s="9" t="str">
        <f>IF(U10&lt;&gt;"",1+COUNTIF(S8:S9,"1")+COUNTIF(S8:S9,"2"),"")</f>
        <v/>
      </c>
      <c r="T10" s="10" t="str">
        <f t="shared" si="1"/>
        <v/>
      </c>
      <c r="U10" s="14" t="str">
        <f>IF(U8&lt;&gt;"",IF(K20=U8,K22,IF(K22=U8,K20,IF(K52=U8,K54,IF(K54=U8,K52)))),"")</f>
        <v/>
      </c>
      <c r="V10" s="11" t="str">
        <f>IF(U10="","",VLOOKUP(U10,LISTAS!$F$5:$G$204,2,0))</f>
        <v/>
      </c>
      <c r="W10" s="11" t="str">
        <f>IF(U10="","",VLOOKUP(U10,LISTAS!$F$5:$I$204,4,0))</f>
        <v/>
      </c>
      <c r="X10" s="11" t="str">
        <f t="shared" si="0"/>
        <v/>
      </c>
      <c r="Y10" s="11" t="str">
        <f t="shared" si="2"/>
        <v/>
      </c>
    </row>
    <row r="11" spans="2:27" ht="18" customHeight="1" thickBot="1" x14ac:dyDescent="0.3">
      <c r="B11" s="118"/>
      <c r="C11" s="89" t="str">
        <f>IF(C10="","",VLOOKUP(C10,LISTAS!$F$5:$H$204,2,0))</f>
        <v/>
      </c>
      <c r="D11" s="120"/>
      <c r="E11" s="42"/>
      <c r="F11" s="39"/>
      <c r="G11" s="39"/>
      <c r="H11" s="39"/>
      <c r="I11" s="39"/>
      <c r="J11" s="39"/>
      <c r="K11" s="8"/>
      <c r="L11" s="8"/>
      <c r="M11" s="78"/>
      <c r="N11" s="78"/>
      <c r="O11" s="78"/>
      <c r="P11" s="79"/>
      <c r="S11" s="9" t="str">
        <f>IF(U11&lt;&gt;"",1+COUNTIF(S8:S10,"1")+COUNTIF(S8:S10,"2")+COUNTIF(S8:S10,"3"),"")</f>
        <v/>
      </c>
      <c r="T11" s="10" t="str">
        <f t="shared" si="1"/>
        <v/>
      </c>
      <c r="U11" s="14" t="str">
        <f>IF(U9&lt;&gt;"",IF(K20=U9,K22,IF(K22=U9,K20,IF(K52=U9,K54,IF(K54=U9,K52)))),"")</f>
        <v/>
      </c>
      <c r="V11" s="11" t="str">
        <f>IF(U11="","",VLOOKUP(U11,LISTAS!$F$5:$G$204,2,0))</f>
        <v/>
      </c>
      <c r="W11" s="11" t="str">
        <f>IF(U11="","",VLOOKUP(U11,LISTAS!$F$5:$I$204,4,0))</f>
        <v/>
      </c>
      <c r="X11" s="11" t="str">
        <f t="shared" si="0"/>
        <v/>
      </c>
      <c r="Y11" s="11" t="str">
        <f t="shared" si="2"/>
        <v/>
      </c>
    </row>
    <row r="12" spans="2:27" ht="18" customHeight="1" x14ac:dyDescent="0.25">
      <c r="B12" s="57"/>
      <c r="C12" s="8"/>
      <c r="D12" s="8"/>
      <c r="E12" s="39"/>
      <c r="F12" s="41"/>
      <c r="G12" s="88" t="str">
        <f>IF(D8&lt;&gt;"",IF(D10&lt;&gt;"",IF(D8=D10,"",IF(D8&gt;D10,C8,C10)),""),"")</f>
        <v/>
      </c>
      <c r="H12" s="119">
        <v>0</v>
      </c>
      <c r="I12" s="39">
        <f>IF(H12&lt;&gt;"",H12,"")</f>
        <v>0</v>
      </c>
      <c r="J12" s="39" t="str">
        <f>IF(H12&lt;&gt;"",IF(G12="","",G12),"")</f>
        <v/>
      </c>
      <c r="K12" s="39">
        <f>IF(I12&lt;&gt;"",IF(I14&lt;&gt;"",SMALL(I12:J14,1),""),"")</f>
        <v>0</v>
      </c>
      <c r="L12" s="8"/>
      <c r="M12" s="8"/>
      <c r="N12" s="8"/>
      <c r="O12" s="8"/>
      <c r="P12" s="12"/>
      <c r="S12" s="9" t="str">
        <f>IF(U12&lt;&gt;"",1+COUNTIF(S8:S11,"1")+COUNTIF(S8:S11,"2")+COUNTIF(S8:S11,"3")+COUNTIF(S8:S11,"4"),"")</f>
        <v/>
      </c>
      <c r="T12" s="10" t="str">
        <f t="shared" si="1"/>
        <v/>
      </c>
      <c r="U12" s="14" t="str">
        <f>IF(U8&lt;&gt;"",IF(G12=U8,G14,IF(G14=U8,G12,IF(G28=U8,G30,IF(G30=U8,G28,IF(G44=U8,G46,IF(G46=U8,G44,IF(G60=U8,G62,IF(G62=U8,G60)))))))),"")</f>
        <v/>
      </c>
      <c r="V12" s="11" t="str">
        <f>IF(U12="","",VLOOKUP(U12,LISTAS!$F$5:$G$204,2,0))</f>
        <v/>
      </c>
      <c r="W12" s="11" t="str">
        <f>IF(U12="","",VLOOKUP(U12,LISTAS!$F$5:$I$204,4,0))</f>
        <v/>
      </c>
      <c r="X12" s="11" t="str">
        <f t="shared" si="0"/>
        <v/>
      </c>
      <c r="Y12" s="11" t="str">
        <f t="shared" si="2"/>
        <v/>
      </c>
    </row>
    <row r="13" spans="2:27" ht="18" customHeight="1" thickBot="1" x14ac:dyDescent="0.3">
      <c r="B13" s="57"/>
      <c r="C13" s="8"/>
      <c r="D13" s="8"/>
      <c r="E13" s="39"/>
      <c r="F13" s="41"/>
      <c r="G13" s="89" t="str">
        <f>IF(G12="","",VLOOKUP(G12,LISTAS!$F$5:$H$204,2,0))</f>
        <v/>
      </c>
      <c r="H13" s="120"/>
      <c r="I13" s="39"/>
      <c r="J13" s="39"/>
      <c r="K13" s="39"/>
      <c r="L13" s="8"/>
      <c r="M13" s="8"/>
      <c r="N13" s="8"/>
      <c r="O13" s="8"/>
      <c r="P13" s="12"/>
      <c r="S13" s="9" t="str">
        <f>IF(U13&lt;&gt;"",1+COUNTIF(S8:S12,"1")+COUNTIF(S8:S12,"2")+COUNTIF(S8:S12,"3")+COUNTIF(S8:S12,"4")+COUNTIF(S8:S12,"5"),"")</f>
        <v/>
      </c>
      <c r="T13" s="10" t="str">
        <f t="shared" si="1"/>
        <v/>
      </c>
      <c r="U13" s="14" t="str">
        <f>IF(U9&lt;&gt;"",IF(G12=U9,G14,IF(G14=U9,G12,IF(G28=U9,G30,IF(G30=U9,G28,IF(G44=U9,G46,IF(G46=U9,G44,IF(G60=U9,G62,IF(G62=U9,G60)))))))),"")</f>
        <v/>
      </c>
      <c r="V13" s="11" t="str">
        <f>IF(U13="","",VLOOKUP(U13,LISTAS!$F$5:$G$204,2,0))</f>
        <v/>
      </c>
      <c r="W13" s="11" t="str">
        <f>IF(U13="","",VLOOKUP(U13,LISTAS!$F$5:$I$204,4,0))</f>
        <v/>
      </c>
      <c r="X13" s="11" t="str">
        <f t="shared" si="0"/>
        <v/>
      </c>
      <c r="Y13" s="11" t="str">
        <f t="shared" si="2"/>
        <v/>
      </c>
    </row>
    <row r="14" spans="2:27" ht="18" customHeight="1" x14ac:dyDescent="0.25">
      <c r="B14" s="57"/>
      <c r="C14" s="8"/>
      <c r="D14" s="8"/>
      <c r="E14" s="42"/>
      <c r="F14" s="43"/>
      <c r="G14" s="88" t="str">
        <f>IF(D16&lt;&gt;"",IF(D18&lt;&gt;"",IF(D16=D18,"",IF(D16&gt;D18,C16,C18)),""),"")</f>
        <v>JULIA/LETICIA</v>
      </c>
      <c r="H14" s="119">
        <v>1</v>
      </c>
      <c r="I14" s="40">
        <f>IF(H14&lt;&gt;"",H14,"")</f>
        <v>1</v>
      </c>
      <c r="J14" s="39" t="str">
        <f>IF(H14&lt;&gt;"",IF(G14="","",G14),"")</f>
        <v>JULIA/LETICIA</v>
      </c>
      <c r="K14" s="39" t="str">
        <f>VLOOKUP(K12,I12:J14,2,0)</f>
        <v/>
      </c>
      <c r="L14" s="8"/>
      <c r="M14" s="8"/>
      <c r="N14" s="8"/>
      <c r="O14" s="8"/>
      <c r="P14" s="12"/>
      <c r="S14" s="9" t="str">
        <f>IF(U14&lt;&gt;"",1+COUNTIF(S8:S13,"1")+COUNTIF(S8:S13,"2")+COUNTIF(S8:S13,"3")+COUNTIF(S8:S13,"4")+COUNTIF(S8:S13,"5")+COUNTIF(S8:S13,"6"),"")</f>
        <v/>
      </c>
      <c r="T14" s="10" t="str">
        <f t="shared" si="1"/>
        <v/>
      </c>
      <c r="U14" s="14" t="str">
        <f>IF(U10&lt;&gt;"",IF(G12=U10,G14,IF(G14=U10,G12,IF(G28=U10,G30,IF(G30=U10,G28,IF(G44=U10,G46,IF(G46=U10,G44,IF(G60=U10,G62,IF(G62=U10,G60)))))))),"")</f>
        <v/>
      </c>
      <c r="V14" s="11" t="str">
        <f>IF(U14="","",VLOOKUP(U14,LISTAS!$F$5:$G$204,2,0))</f>
        <v/>
      </c>
      <c r="W14" s="11" t="str">
        <f>IF(U14="","",VLOOKUP(U14,LISTAS!$F$5:$I$204,4,0))</f>
        <v/>
      </c>
      <c r="X14" s="11" t="str">
        <f t="shared" si="0"/>
        <v/>
      </c>
      <c r="Y14" s="11" t="str">
        <f t="shared" si="2"/>
        <v/>
      </c>
    </row>
    <row r="15" spans="2:27" ht="18" customHeight="1" thickBot="1" x14ac:dyDescent="0.3">
      <c r="B15" s="57"/>
      <c r="C15" s="8"/>
      <c r="D15" s="8"/>
      <c r="E15" s="42"/>
      <c r="F15" s="39"/>
      <c r="G15" s="89" t="str">
        <f>IF(G14="","",VLOOKUP(G14,LISTAS!$F$5:$H$204,2,0))</f>
        <v>PEN LIFE - SBC</v>
      </c>
      <c r="H15" s="120"/>
      <c r="I15" s="42"/>
      <c r="J15" s="39"/>
      <c r="K15" s="39"/>
      <c r="L15" s="8"/>
      <c r="M15" s="8"/>
      <c r="N15" s="8"/>
      <c r="O15" s="8"/>
      <c r="P15" s="12"/>
      <c r="S15" s="9" t="str">
        <f>IF(U15&lt;&gt;"",1+COUNTIF(S8:S14,"1")+COUNTIF(S8:S14,"2")+COUNTIF(S8:S14,"3")+COUNTIF(S8:S14,"4")+COUNTIF(S8:S14,"5")+COUNTIF(S8:S14,"6")+COUNTIF(S8:S14,"7"),"")</f>
        <v/>
      </c>
      <c r="T15" s="10" t="str">
        <f t="shared" si="1"/>
        <v/>
      </c>
      <c r="U15" s="14" t="str">
        <f>IF(U11&lt;&gt;"",IF(G12=U11,G14,IF(G14=U11,G12,IF(G28=U11,G30,IF(G30=U11,G28,IF(G44=U11,G46,IF(G46=U11,G44,IF(G60=U11,G62,IF(G62=U11,G60)))))))),"")</f>
        <v/>
      </c>
      <c r="V15" s="11" t="str">
        <f>IF(U15="","",VLOOKUP(U15,LISTAS!$F$5:$G$204,2,0))</f>
        <v/>
      </c>
      <c r="W15" s="11" t="str">
        <f>IF(U15="","",VLOOKUP(U15,LISTAS!$F$5:$I$204,4,0))</f>
        <v/>
      </c>
      <c r="X15" s="11" t="str">
        <f t="shared" si="0"/>
        <v/>
      </c>
      <c r="Y15" s="11" t="str">
        <f t="shared" si="2"/>
        <v/>
      </c>
    </row>
    <row r="16" spans="2:27" ht="18" customHeight="1" x14ac:dyDescent="0.25">
      <c r="B16" s="121">
        <v>7</v>
      </c>
      <c r="C16" s="88"/>
      <c r="D16" s="119">
        <v>0</v>
      </c>
      <c r="E16" s="87">
        <f>IF(D16&lt;&gt;"",D16,"")</f>
        <v>0</v>
      </c>
      <c r="F16" s="39" t="str">
        <f>IF(D16&lt;&gt;"",IF(C16="","",C16),"")</f>
        <v/>
      </c>
      <c r="G16" s="39">
        <f>IF(E16&lt;&gt;"",IF(E18&lt;&gt;"",SMALL(E16:F18,1),""),"")</f>
        <v>0</v>
      </c>
      <c r="H16" s="39"/>
      <c r="I16" s="42"/>
      <c r="J16" s="39"/>
      <c r="K16" s="39"/>
      <c r="L16" s="8"/>
      <c r="M16" s="8"/>
      <c r="N16" s="8"/>
      <c r="O16" s="8"/>
      <c r="P16" s="12"/>
      <c r="S16" s="9" t="str">
        <f>IF(U16&lt;&gt;"",1+COUNTIF(S8:S15,"1")+COUNTIF(S8:S15,"2")+COUNTIF(S8:S15,"3")+COUNTIF(S8:S15,"4")+COUNTIF(S8:S15,"5")+COUNTIF(S8:S15,"6")+COUNTIF(S8:S15,"7")+COUNTIF(S8:S15,"8"),"")</f>
        <v/>
      </c>
      <c r="T16" s="10" t="str">
        <f t="shared" si="1"/>
        <v/>
      </c>
      <c r="U16" s="14" t="str">
        <f>IF(U8&lt;&gt;"",IF(C8=U8,G10,IF(C10=U8,G10,IF(C16=U8,G18,IF(C18=U8,G18,IF(C24=U8,G26,IF(C26=U8,G26,IF(C32=U8,G34,IF(C34=U8,G34,IF(C40=U8,G42,IF(C42=U8,G42,IF(C48=U8,G50,IF(C50=U8,G50,IF(C56=U8,G58,IF(C58=U8,G58,IF(C64=U8,G66,IF(C66=U8,G66)))))))))))))))),"")</f>
        <v/>
      </c>
      <c r="V16" s="11" t="str">
        <f>IF(U16="","",VLOOKUP(U16,LISTAS!$F$5:$G$204,2,0))</f>
        <v/>
      </c>
      <c r="W16" s="11" t="str">
        <f>IF(U16="","",VLOOKUP(U16,LISTAS!$F$5:$I$204,4,0))</f>
        <v/>
      </c>
      <c r="X16" s="11" t="str">
        <f t="shared" si="0"/>
        <v/>
      </c>
      <c r="Y16" s="11" t="str">
        <f t="shared" si="2"/>
        <v/>
      </c>
    </row>
    <row r="17" spans="2:25" ht="18" customHeight="1" thickBot="1" x14ac:dyDescent="0.3">
      <c r="B17" s="121"/>
      <c r="C17" s="89" t="str">
        <f>IF(C16="","",VLOOKUP(C16,LISTAS!$F$5:$H$204,2,0))</f>
        <v/>
      </c>
      <c r="D17" s="120"/>
      <c r="E17" s="44" t="str">
        <f>IF(D17&lt;&gt;"",D17,"")</f>
        <v/>
      </c>
      <c r="F17" s="39"/>
      <c r="G17" s="39"/>
      <c r="H17" s="39"/>
      <c r="I17" s="42"/>
      <c r="J17" s="39"/>
      <c r="K17" s="39"/>
      <c r="L17" s="8"/>
      <c r="M17" s="8"/>
      <c r="N17" s="8"/>
      <c r="O17" s="8"/>
      <c r="P17" s="12"/>
      <c r="S17" s="9" t="str">
        <f>IF(U17&lt;&gt;"",1+COUNTIF(S8:S16,"1")+COUNTIF(S8:S16,"2")+COUNTIF(S8:S16,"3")+COUNTIF(S8:S16,"4")+COUNTIF(S8:S16,"5")+COUNTIF(S8:S16,"6")+COUNTIF(S8:S16,"7")+COUNTIF(S8:S16,"8")+COUNTIF(S8:S16,"9"),"")</f>
        <v/>
      </c>
      <c r="T17" s="10" t="str">
        <f t="shared" si="1"/>
        <v/>
      </c>
      <c r="U17" s="14" t="str">
        <f>IF(U9&lt;&gt;"",IF(C8=U9,G10,IF(C10=U9,G10,IF(C16=U9,G18,IF(C18=U9,G18,IF(C24=U9,G26,IF(C26=U9,G26,IF(C32=U9,G34,IF(C34=U9,G34,IF(C40=U9,G42,IF(C42=U9,G42,IF(C48=U9,G50,IF(C50=U9,G50,IF(C56=U9,G58,IF(C58=U9,G58,IF(C64=U9,G66,IF(C66=U9,G66)))))))))))))))),"")</f>
        <v/>
      </c>
      <c r="V17" s="11" t="str">
        <f>IF(U17="","",VLOOKUP(U17,LISTAS!$F$5:$G$204,2,0))</f>
        <v/>
      </c>
      <c r="W17" s="11" t="str">
        <f>IF(U17="","",VLOOKUP(U17,LISTAS!$F$5:$I$204,4,0))</f>
        <v/>
      </c>
      <c r="X17" s="11" t="str">
        <f t="shared" si="0"/>
        <v/>
      </c>
      <c r="Y17" s="11" t="str">
        <f t="shared" si="2"/>
        <v/>
      </c>
    </row>
    <row r="18" spans="2:25" ht="18" customHeight="1" x14ac:dyDescent="0.25">
      <c r="B18" s="118">
        <v>9</v>
      </c>
      <c r="C18" s="88" t="s">
        <v>133</v>
      </c>
      <c r="D18" s="119">
        <v>1</v>
      </c>
      <c r="E18" s="45">
        <f>IF(D18&lt;&gt;"",D18,"")</f>
        <v>1</v>
      </c>
      <c r="F18" s="39" t="str">
        <f>IF(D18&lt;&gt;"",IF(C18="","",C18),"")</f>
        <v>JULIA/LETICIA</v>
      </c>
      <c r="G18" s="39" t="str">
        <f>VLOOKUP(G16,E16:F18,2,0)</f>
        <v/>
      </c>
      <c r="H18" s="39"/>
      <c r="I18" s="42"/>
      <c r="J18" s="39"/>
      <c r="K18" s="8"/>
      <c r="L18" s="8"/>
      <c r="M18" s="39"/>
      <c r="N18" s="39"/>
      <c r="O18" s="39"/>
      <c r="P18" s="12"/>
      <c r="S18" s="9" t="str">
        <f>IF(U18&lt;&gt;"",1+COUNTIF(S8:S17,"1")+COUNTIF(S8:S17,"2")+COUNTIF(S8:S17,"3")+COUNTIF(S8:S17,"4")+COUNTIF(S8:S17,"5")+COUNTIF(S8:S17,"6")+COUNTIF(S8:S17,"7")+COUNTIF(S8:S17,"8")+COUNTIF(S8:S17,"9")+COUNTIF(S8:S17,"10"),"")</f>
        <v/>
      </c>
      <c r="T18" s="10" t="str">
        <f t="shared" si="1"/>
        <v/>
      </c>
      <c r="U18" s="14" t="str">
        <f>IF(U10&lt;&gt;"",IF(C8=U10,G10,IF(C10=U10,G10,IF(C16=U10,G18,IF(C18=U10,G18,IF(C24=U10,G26,IF(C26=U10,G26,IF(C32=U10,G34,IF(C34=U10,G34,IF(C40=U10,G42,IF(C42=U10,G42,IF(C48=U10,G50,IF(C50=U10,G50,IF(C56=U10,G58,IF(C58=U10,G58,IF(C64=U10,G66,IF(C66=U10,G66)))))))))))))))),"")</f>
        <v/>
      </c>
      <c r="V18" s="11" t="str">
        <f>IF(U18="","",VLOOKUP(U18,LISTAS!$F$5:$G$204,2,0))</f>
        <v/>
      </c>
      <c r="W18" s="11" t="str">
        <f>IF(U18="","",VLOOKUP(U18,LISTAS!$F$5:$I$204,4,0))</f>
        <v/>
      </c>
      <c r="X18" s="11" t="str">
        <f t="shared" si="0"/>
        <v/>
      </c>
      <c r="Y18" s="11" t="str">
        <f t="shared" si="2"/>
        <v/>
      </c>
    </row>
    <row r="19" spans="2:25" ht="18" customHeight="1" thickBot="1" x14ac:dyDescent="0.3">
      <c r="B19" s="118"/>
      <c r="C19" s="89" t="str">
        <f>IF(C18="","",VLOOKUP(C18,LISTAS!$F$5:$H$204,2,0))</f>
        <v>PEN LIFE - SBC</v>
      </c>
      <c r="D19" s="120"/>
      <c r="E19" s="39"/>
      <c r="F19" s="39"/>
      <c r="G19" s="39"/>
      <c r="H19" s="39"/>
      <c r="I19" s="42"/>
      <c r="J19" s="39"/>
      <c r="K19" s="8"/>
      <c r="L19" s="8"/>
      <c r="M19" s="39"/>
      <c r="N19" s="39"/>
      <c r="O19" s="39"/>
      <c r="P19" s="12"/>
      <c r="S19" s="9" t="str">
        <f>IF(U19&lt;&gt;"",1+COUNTIF(S8:S18,"1")+COUNTIF(S8:S18,"2")+COUNTIF(S8:S18,"3")+COUNTIF(S8:S18,"4")+COUNTIF(S8:S18,"5")+COUNTIF(S8:S18,"6")+COUNTIF(S8:S18,"7")+COUNTIF(S8:S18,"8")+COUNTIF(S8:S18,"9")+COUNTIF(S8:S18,"10")+COUNTIF(S8:S18,"11"),"")</f>
        <v/>
      </c>
      <c r="T19" s="10" t="str">
        <f t="shared" si="1"/>
        <v/>
      </c>
      <c r="U19" s="14" t="str">
        <f>IF(U11&lt;&gt;"",IF(C8=U11,G10,IF(C10=U11,G10,IF(C16=U11,G18,IF(C18=U11,G18,IF(C24=U11,G26,IF(C26=U11,G26,IF(C32=U11,G34,IF(C34=U11,G34,IF(C40=U11,G42,IF(C42=U11,G42,IF(C48=U11,G50,IF(C50=U11,G50,IF(C56=U11,G58,IF(C58=U11,G58,IF(C64=U11,G66,IF(C66=U11,G66)))))))))))))))),"")</f>
        <v/>
      </c>
      <c r="V19" s="11" t="str">
        <f>IF(U19="","",VLOOKUP(U19,LISTAS!$F$5:$G$204,2,0))</f>
        <v/>
      </c>
      <c r="W19" s="11" t="str">
        <f>IF(U19="","",VLOOKUP(U19,LISTAS!$F$5:$I$204,4,0))</f>
        <v/>
      </c>
      <c r="X19" s="11" t="str">
        <f t="shared" si="0"/>
        <v/>
      </c>
      <c r="Y19" s="11" t="str">
        <f t="shared" si="2"/>
        <v/>
      </c>
    </row>
    <row r="20" spans="2:25" ht="18" customHeight="1" x14ac:dyDescent="0.25">
      <c r="B20" s="57"/>
      <c r="C20" s="8"/>
      <c r="D20" s="8"/>
      <c r="E20" s="39"/>
      <c r="F20" s="39"/>
      <c r="G20" s="39"/>
      <c r="H20" s="39"/>
      <c r="I20" s="42"/>
      <c r="J20" s="39"/>
      <c r="K20" s="88" t="str">
        <f>IF(H12&lt;&gt;"",IF(H14&lt;&gt;"",IF(H12=H14,"",IF(H12&gt;H14,G12,G14)),""),"")</f>
        <v>JULIA/LETICIA</v>
      </c>
      <c r="L20" s="119">
        <v>1</v>
      </c>
      <c r="M20" s="39">
        <f>IF(L20&lt;&gt;"",L20,"")</f>
        <v>1</v>
      </c>
      <c r="N20" s="39" t="str">
        <f>IF(L20&lt;&gt;"",IF(K20="","",K20),"")</f>
        <v>JULIA/LETICIA</v>
      </c>
      <c r="O20" s="39">
        <f>IF(M20&lt;&gt;"",IF(M22&lt;&gt;"",SMALL(M20:N22,1),""),"")</f>
        <v>0</v>
      </c>
      <c r="P20" s="12"/>
      <c r="R20" s="17"/>
      <c r="S20" s="9" t="str">
        <f>IF(U20&lt;&gt;"",1+COUNTIF(S8:S19,"1")+COUNTIF(S8:S19,"2")+COUNTIF(S8:S19,"3")+COUNTIF(S8:S19,"4")+COUNTIF(S8:S19,"5")+COUNTIF(S8:S19,"6")+COUNTIF(S8:S19,"7")+COUNTIF(S8:S19,"8")+COUNTIF(S8:S19,"9")+COUNTIF(S8:S19,"10")+COUNTIF(S8:S19,"11")+COUNTIF(S8:S19,"12"),"")</f>
        <v/>
      </c>
      <c r="T20" s="10" t="str">
        <f t="shared" si="1"/>
        <v/>
      </c>
      <c r="U20" s="14" t="str">
        <f>IF(U12&lt;&gt;"",IF(C8=U12,G10,IF(C10=U12,G10,IF(C16=U12,G18,IF(C18=U12,G18,IF(C24=U12,G26,IF(C26=U12,G26,IF(C32=U12,G34,IF(C34=U12,G34,IF(C40=U12,G42,IF(C42=U12,G42,IF(C48=U12,G50,IF(C50=U12,G50,IF(C56=U12,G58,IF(C58=U12,G58,IF(C64=U12,G66,IF(C66=U12,G66)))))))))))))))),"")</f>
        <v/>
      </c>
      <c r="V20" s="11" t="str">
        <f>IF(U20="","",VLOOKUP(U20,LISTAS!$F$5:$G$204,2,0))</f>
        <v/>
      </c>
      <c r="W20" s="11" t="str">
        <f>IF(U20="","",VLOOKUP(U20,LISTAS!$F$5:$I$204,4,0))</f>
        <v/>
      </c>
      <c r="X20" s="11" t="str">
        <f t="shared" si="0"/>
        <v/>
      </c>
      <c r="Y20" s="11" t="str">
        <f t="shared" si="2"/>
        <v/>
      </c>
    </row>
    <row r="21" spans="2:25" ht="18" customHeight="1" thickBot="1" x14ac:dyDescent="0.3">
      <c r="B21" s="57"/>
      <c r="C21" s="8"/>
      <c r="D21" s="8"/>
      <c r="E21" s="39"/>
      <c r="F21" s="39"/>
      <c r="G21" s="39"/>
      <c r="H21" s="39"/>
      <c r="I21" s="42"/>
      <c r="J21" s="39"/>
      <c r="K21" s="89" t="str">
        <f>IF(K20="","",VLOOKUP(K20,LISTAS!$F$5:$H$204,2,0))</f>
        <v>PEN LIFE - SBC</v>
      </c>
      <c r="L21" s="120"/>
      <c r="M21" s="39"/>
      <c r="N21" s="39"/>
      <c r="O21" s="39"/>
      <c r="P21" s="12"/>
      <c r="R21" s="17"/>
      <c r="S21" s="9" t="str">
        <f>IF(U21&lt;&gt;"",1+COUNTIF(S8:S20,"1")+COUNTIF(S8:S20,"2")+COUNTIF(S8:S20,"3")+COUNTIF(S8:S20,"4")+COUNTIF(S8:S20,"5")+COUNTIF(S8:S20,"6")+COUNTIF(S8:S20,"7")+COUNTIF(S8:S20,"8")+COUNTIF(S8:S20,"9")+COUNTIF(S8:S20,"10")+COUNTIF(S8:S20,"11")+COUNTIF(S8:S20,"12")+COUNTIF(S8:S20,"13"),"")</f>
        <v/>
      </c>
      <c r="T21" s="10" t="str">
        <f t="shared" si="1"/>
        <v/>
      </c>
      <c r="U21" s="14" t="str">
        <f>IF(U13&lt;&gt;"",IF(C8=U13,G10,IF(C10=U13,G10,IF(C16=U13,G18,IF(C18=U13,G18,IF(C24=U13,G26,IF(C26=U13,G26,IF(C32=U13,G34,IF(C34=U13,G34,IF(C40=U13,G42,IF(C42=U13,G42,IF(C48=U13,G50,IF(C50=U13,G50,IF(C56=U13,G58,IF(C58=U13,G58,IF(C64=U13,G66,IF(C66=U13,G66)))))))))))))))),"")</f>
        <v/>
      </c>
      <c r="V21" s="11" t="str">
        <f>IF(U21="","",VLOOKUP(U21,LISTAS!$F$5:$G$204,2,0))</f>
        <v/>
      </c>
      <c r="W21" s="11" t="str">
        <f>IF(U21="","",VLOOKUP(U21,LISTAS!$F$5:$I$204,4,0))</f>
        <v/>
      </c>
      <c r="X21" s="11" t="str">
        <f t="shared" si="0"/>
        <v/>
      </c>
      <c r="Y21" s="11" t="str">
        <f t="shared" si="2"/>
        <v/>
      </c>
    </row>
    <row r="22" spans="2:25" ht="18" customHeight="1" x14ac:dyDescent="0.25">
      <c r="B22" s="57"/>
      <c r="C22" s="8"/>
      <c r="D22" s="8"/>
      <c r="E22" s="39"/>
      <c r="F22" s="39"/>
      <c r="G22" s="39"/>
      <c r="H22" s="39"/>
      <c r="I22" s="42"/>
      <c r="J22" s="43"/>
      <c r="K22" s="88" t="str">
        <f>IF(H28&lt;&gt;"",IF(H30&lt;&gt;"",IF(H28=H30,"",IF(H28&gt;H30,G28,G30)),""),"")</f>
        <v/>
      </c>
      <c r="L22" s="119">
        <v>0</v>
      </c>
      <c r="M22" s="40">
        <f>IF(L22&lt;&gt;"",L22,"")</f>
        <v>0</v>
      </c>
      <c r="N22" s="39" t="str">
        <f>IF(L22&lt;&gt;"",IF(K22="","",K22),"")</f>
        <v/>
      </c>
      <c r="O22" s="39" t="str">
        <f>VLOOKUP(O20,M20:N22,2,0)</f>
        <v/>
      </c>
      <c r="P22" s="12"/>
      <c r="Q22" s="13"/>
      <c r="S22" s="9" t="str">
        <f>IF(U22&lt;&gt;"",1+COUNTIF(S8:S21,"1")+COUNTIF(S8:S21,"2")+COUNTIF(S8:S21,"3")+COUNTIF(S8:S21,"4")+COUNTIF(S8:S21,"5")+COUNTIF(S8:S21,"6")+COUNTIF(S8:S21,"7")+COUNTIF(S8:S21,"8")+COUNTIF(S8:S21,"9")+COUNTIF(S8:S21,"10")+COUNTIF(S8:S21,"11")+COUNTIF(S8:S21,"12")+COUNTIF(S8:S21,"13")+COUNTIF(S8:S21,"14"),"")</f>
        <v/>
      </c>
      <c r="T22" s="10" t="str">
        <f t="shared" si="1"/>
        <v/>
      </c>
      <c r="U22" s="14" t="str">
        <f>IF(U14&lt;&gt;"",IF(C8=U14,G10,IF(C10=U14,G10,IF(C16=U14,G18,IF(C18=U14,G18,IF(C24=U14,G26,IF(C26=U14,G26,IF(C32=U14,G34,IF(C34=U14,G34,IF(C40=U14,G42,IF(C42=U14,G42,IF(C48=U14,G50,IF(C50=U14,G50,IF(C56=U14,G58,IF(C58=U14,G58,IF(C64=U14,G66,IF(C66=U14,G66)))))))))))))))),"")</f>
        <v/>
      </c>
      <c r="V22" s="11" t="str">
        <f>IF(U22="","",VLOOKUP(U22,LISTAS!$F$5:$G$204,2,0))</f>
        <v/>
      </c>
      <c r="W22" s="11" t="str">
        <f>IF(U22="","",VLOOKUP(U22,LISTAS!$F$5:$I$204,4,0))</f>
        <v/>
      </c>
      <c r="X22" s="11" t="str">
        <f t="shared" si="0"/>
        <v/>
      </c>
      <c r="Y22" s="11" t="str">
        <f t="shared" si="2"/>
        <v/>
      </c>
    </row>
    <row r="23" spans="2:25" ht="18" customHeight="1" thickBot="1" x14ac:dyDescent="0.3">
      <c r="B23" s="57"/>
      <c r="C23" s="8"/>
      <c r="D23" s="8"/>
      <c r="E23" s="39"/>
      <c r="F23" s="39"/>
      <c r="G23" s="39"/>
      <c r="H23" s="39"/>
      <c r="I23" s="42"/>
      <c r="J23" s="39"/>
      <c r="K23" s="89" t="str">
        <f>IF(K22="","",VLOOKUP(K22,LISTAS!$F$5:$H$204,2,0))</f>
        <v/>
      </c>
      <c r="L23" s="120"/>
      <c r="M23" s="42"/>
      <c r="N23" s="39"/>
      <c r="O23" s="39"/>
      <c r="P23" s="12"/>
      <c r="Q23" s="13"/>
      <c r="S23" s="9" t="str">
        <f>IF(U23&lt;&gt;"",1+COUNTIF(S8:S22,"1")+COUNTIF(S8:S22,"2")+COUNTIF(S8:S22,"3")+COUNTIF(S8:S22,"4")+COUNTIF(S8:S22,"5")+COUNTIF(S8:S22,"6")+COUNTIF(S8:S22,"7")+COUNTIF(S8:S22,"8")+COUNTIF(S8:S22,"9")+COUNTIF(S8:S22,"10")+COUNTIF(S8:S22,"11")+COUNTIF(S8:S22,"12")+COUNTIF(S8:S22,"13")+COUNTIF(S8:S22,"14")+COUNTIF(S8:S22,"15"),"")</f>
        <v/>
      </c>
      <c r="T23" s="10" t="str">
        <f t="shared" si="1"/>
        <v/>
      </c>
      <c r="U23" s="14" t="str">
        <f>IF(U15&lt;&gt;"",IF(C8=U15,G10,IF(C10=U15,G10,IF(C16=U15,G18,IF(C18=U15,G18,IF(C24=U15,G26,IF(C26=U15,G26,IF(C32=U15,G34,IF(C34=U15,G34,IF(C40=U15,G42,IF(C42=U15,G42,IF(C48=U15,G50,IF(C50=U15,G50,IF(C56=U15,G58,IF(C58=U15,G58,IF(C64=U15,G66,IF(C66=U15,G66)))))))))))))))),"")</f>
        <v/>
      </c>
      <c r="V23" s="11" t="str">
        <f>IF(U23="","",VLOOKUP(U23,LISTAS!$F$5:$G$204,2,0))</f>
        <v/>
      </c>
      <c r="W23" s="11" t="str">
        <f>IF(U23="","",VLOOKUP(U23,LISTAS!$F$5:$I$204,4,0))</f>
        <v/>
      </c>
      <c r="X23" s="11" t="str">
        <f t="shared" si="0"/>
        <v/>
      </c>
      <c r="Y23" s="11" t="str">
        <f t="shared" si="2"/>
        <v/>
      </c>
    </row>
    <row r="24" spans="2:25" ht="18" customHeight="1" x14ac:dyDescent="0.25">
      <c r="B24" s="121">
        <v>6</v>
      </c>
      <c r="C24" s="88"/>
      <c r="D24" s="119">
        <v>0</v>
      </c>
      <c r="E24" s="39">
        <f>IF(D24&lt;&gt;"",D24,"")</f>
        <v>0</v>
      </c>
      <c r="F24" s="39" t="str">
        <f>IF(D24&lt;&gt;"",IF(C24="","",C24),"")</f>
        <v/>
      </c>
      <c r="G24" s="39">
        <f>IF(E24&lt;&gt;"",IF(E26&lt;&gt;"",SMALL(E24:F26,1),""),"")</f>
        <v>0</v>
      </c>
      <c r="H24" s="39"/>
      <c r="I24" s="42"/>
      <c r="J24" s="39"/>
      <c r="K24" s="8"/>
      <c r="L24" s="8"/>
      <c r="M24" s="42"/>
      <c r="N24" s="39"/>
      <c r="O24" s="39"/>
      <c r="P24" s="12"/>
      <c r="Q24" s="13"/>
      <c r="S24" s="9"/>
      <c r="T24" s="10"/>
      <c r="U24" s="11"/>
      <c r="V24" s="11" t="str">
        <f>IF(U24="","",VLOOKUP(U24,LISTAS!$F$5:$G$204,2,0))</f>
        <v/>
      </c>
      <c r="W24" s="11" t="str">
        <f>IF(U24="","",VLOOKUP(U24,LISTAS!$F$5:$I$204,4,0))</f>
        <v/>
      </c>
      <c r="X24" s="11" t="str">
        <f t="shared" si="0"/>
        <v/>
      </c>
      <c r="Y24" s="11" t="str">
        <f t="shared" si="2"/>
        <v/>
      </c>
    </row>
    <row r="25" spans="2:25" ht="18" customHeight="1" thickBot="1" x14ac:dyDescent="0.3">
      <c r="B25" s="121"/>
      <c r="C25" s="89" t="str">
        <f>IF(C24="","",VLOOKUP(C24,LISTAS!$F$5:$H$204,2,0))</f>
        <v/>
      </c>
      <c r="D25" s="120"/>
      <c r="E25" s="39"/>
      <c r="F25" s="39"/>
      <c r="G25" s="39"/>
      <c r="H25" s="39"/>
      <c r="I25" s="42"/>
      <c r="J25" s="39"/>
      <c r="K25" s="8"/>
      <c r="L25" s="8"/>
      <c r="M25" s="42"/>
      <c r="N25" s="39"/>
      <c r="O25" s="39"/>
      <c r="P25" s="12"/>
      <c r="Q25" s="13"/>
      <c r="S25" s="9"/>
      <c r="T25" s="10"/>
      <c r="U25" s="11"/>
      <c r="V25" s="11" t="str">
        <f>IF(U25="","",VLOOKUP(U25,LISTAS!$F$5:$G$204,2,0))</f>
        <v/>
      </c>
      <c r="W25" s="11" t="str">
        <f>IF(U25="","",VLOOKUP(U25,LISTAS!$F$5:$I$204,4,0))</f>
        <v/>
      </c>
      <c r="X25" s="11" t="str">
        <f t="shared" si="0"/>
        <v/>
      </c>
      <c r="Y25" s="11" t="str">
        <f t="shared" si="2"/>
        <v/>
      </c>
    </row>
    <row r="26" spans="2:25" ht="18" customHeight="1" x14ac:dyDescent="0.25">
      <c r="B26" s="118">
        <v>11</v>
      </c>
      <c r="C26" s="88"/>
      <c r="D26" s="119">
        <v>0</v>
      </c>
      <c r="E26" s="40">
        <f>IF(D26&lt;&gt;"",D26,"")</f>
        <v>0</v>
      </c>
      <c r="F26" s="39" t="str">
        <f>IF(D26&lt;&gt;"",IF(C26="","",C26),"")</f>
        <v/>
      </c>
      <c r="G26" s="39" t="str">
        <f>VLOOKUP(G24,E24:F26,2,0)</f>
        <v/>
      </c>
      <c r="H26" s="39"/>
      <c r="I26" s="42"/>
      <c r="J26" s="39"/>
      <c r="K26" s="8"/>
      <c r="L26" s="8"/>
      <c r="M26" s="80"/>
      <c r="N26" s="8"/>
      <c r="O26" s="8"/>
      <c r="P26" s="12"/>
      <c r="R26" s="17"/>
      <c r="S26" s="9"/>
      <c r="T26" s="10"/>
      <c r="U26" s="11"/>
      <c r="V26" s="11" t="str">
        <f>IF(U26="","",VLOOKUP(U26,LISTAS!$F$5:$G$204,2,0))</f>
        <v/>
      </c>
      <c r="W26" s="11" t="str">
        <f>IF(U26="","",VLOOKUP(U26,LISTAS!$F$5:$I$204,4,0))</f>
        <v/>
      </c>
      <c r="X26" s="11" t="str">
        <f t="shared" si="0"/>
        <v/>
      </c>
      <c r="Y26" s="11" t="str">
        <f t="shared" si="2"/>
        <v/>
      </c>
    </row>
    <row r="27" spans="2:25" ht="18" customHeight="1" thickBot="1" x14ac:dyDescent="0.3">
      <c r="B27" s="118"/>
      <c r="C27" s="89" t="str">
        <f>IF(C26="","",VLOOKUP(C26,LISTAS!$F$5:$H$204,2,0))</f>
        <v/>
      </c>
      <c r="D27" s="120"/>
      <c r="E27" s="42"/>
      <c r="F27" s="39"/>
      <c r="G27" s="39"/>
      <c r="H27" s="39"/>
      <c r="I27" s="42"/>
      <c r="J27" s="39"/>
      <c r="K27" s="8"/>
      <c r="L27" s="8"/>
      <c r="M27" s="80"/>
      <c r="N27" s="8"/>
      <c r="O27" s="8"/>
      <c r="P27" s="12"/>
      <c r="S27" s="9"/>
      <c r="T27" s="10"/>
      <c r="U27" s="11"/>
      <c r="V27" s="11" t="str">
        <f>IF(U27="","",VLOOKUP(U27,LISTAS!$F$5:$G$204,2,0))</f>
        <v/>
      </c>
      <c r="W27" s="11" t="str">
        <f>IF(U27="","",VLOOKUP(U27,LISTAS!$F$5:$I$204,4,0))</f>
        <v/>
      </c>
      <c r="X27" s="11" t="str">
        <f t="shared" si="0"/>
        <v/>
      </c>
      <c r="Y27" s="11" t="str">
        <f t="shared" si="2"/>
        <v/>
      </c>
    </row>
    <row r="28" spans="2:25" ht="18" customHeight="1" x14ac:dyDescent="0.25">
      <c r="B28" s="57"/>
      <c r="C28" s="8"/>
      <c r="D28" s="8"/>
      <c r="E28" s="39"/>
      <c r="F28" s="81"/>
      <c r="G28" s="88" t="str">
        <f>IF(D24&lt;&gt;"",IF(D26&lt;&gt;"",IF(D24=D26,"",IF(D24&gt;D26,C24,C26)),""),"")</f>
        <v/>
      </c>
      <c r="H28" s="119">
        <v>0</v>
      </c>
      <c r="I28" s="87">
        <f>IF(H28&lt;&gt;"",H28,"")</f>
        <v>0</v>
      </c>
      <c r="J28" s="39" t="str">
        <f>IF(H28&lt;&gt;"",IF(G28="","",G28),"")</f>
        <v/>
      </c>
      <c r="K28" s="39">
        <f>IF(I28&lt;&gt;"",IF(I30&lt;&gt;"",SMALL(I28:J30,1),""),"")</f>
        <v>0</v>
      </c>
      <c r="L28" s="8"/>
      <c r="M28" s="80"/>
      <c r="N28" s="8"/>
      <c r="O28" s="8"/>
      <c r="P28" s="12"/>
      <c r="S28" s="9"/>
      <c r="T28" s="10"/>
      <c r="U28" s="11"/>
      <c r="V28" s="11" t="str">
        <f>IF(U28="","",VLOOKUP(U28,LISTAS!$F$5:$G$204,2,0))</f>
        <v/>
      </c>
      <c r="W28" s="11" t="str">
        <f>IF(U28="","",VLOOKUP(U28,LISTAS!$F$5:$I$204,4,0))</f>
        <v/>
      </c>
      <c r="X28" s="11" t="str">
        <f t="shared" si="0"/>
        <v/>
      </c>
      <c r="Y28" s="11" t="str">
        <f t="shared" si="2"/>
        <v/>
      </c>
    </row>
    <row r="29" spans="2:25" ht="18" customHeight="1" thickBot="1" x14ac:dyDescent="0.3">
      <c r="B29" s="57"/>
      <c r="C29" s="8"/>
      <c r="D29" s="8"/>
      <c r="E29" s="39"/>
      <c r="F29" s="81"/>
      <c r="G29" s="89" t="str">
        <f>IF(G28="","",VLOOKUP(G28,LISTAS!$F$5:$H$204,2,0))</f>
        <v/>
      </c>
      <c r="H29" s="120"/>
      <c r="I29" s="44" t="str">
        <f>IF(H29&lt;&gt;"",H29,"")</f>
        <v/>
      </c>
      <c r="J29" s="39"/>
      <c r="K29" s="39"/>
      <c r="L29" s="8"/>
      <c r="M29" s="80"/>
      <c r="N29" s="8"/>
      <c r="O29" s="8"/>
      <c r="P29" s="12"/>
      <c r="S29" s="9"/>
      <c r="T29" s="10"/>
      <c r="U29" s="11"/>
      <c r="V29" s="11" t="str">
        <f>IF(U29="","",VLOOKUP(U29,LISTAS!$F$5:$G$204,2,0))</f>
        <v/>
      </c>
      <c r="W29" s="11" t="str">
        <f>IF(U29="","",VLOOKUP(U29,LISTAS!$F$5:$I$204,4,0))</f>
        <v/>
      </c>
      <c r="X29" s="11" t="str">
        <f t="shared" si="0"/>
        <v/>
      </c>
      <c r="Y29" s="11" t="str">
        <f t="shared" si="2"/>
        <v/>
      </c>
    </row>
    <row r="30" spans="2:25" ht="18" customHeight="1" x14ac:dyDescent="0.25">
      <c r="B30" s="57"/>
      <c r="C30" s="8"/>
      <c r="D30" s="8"/>
      <c r="E30" s="42"/>
      <c r="F30" s="82"/>
      <c r="G30" s="88" t="str">
        <f>IF(D32&lt;&gt;"",IF(D34&lt;&gt;"",IF(D32=D34,"",IF(D32&gt;D34,C32,C34)),""),"")</f>
        <v/>
      </c>
      <c r="H30" s="119">
        <v>0</v>
      </c>
      <c r="I30" s="45">
        <f>IF(H30&lt;&gt;"",H30,"")</f>
        <v>0</v>
      </c>
      <c r="J30" s="39" t="str">
        <f>IF(H30&lt;&gt;"",IF(G30="","",G30),"")</f>
        <v/>
      </c>
      <c r="K30" s="39" t="str">
        <f>VLOOKUP(K28,I28:J30,2,0)</f>
        <v/>
      </c>
      <c r="L30" s="8"/>
      <c r="M30" s="80"/>
      <c r="N30" s="8"/>
      <c r="O30" s="8"/>
      <c r="P30" s="12"/>
      <c r="S30" s="9"/>
      <c r="T30" s="10"/>
      <c r="U30" s="11"/>
      <c r="V30" s="11" t="str">
        <f>IF(U30="","",VLOOKUP(U30,LISTAS!$F$5:$G$204,2,0))</f>
        <v/>
      </c>
      <c r="W30" s="11" t="str">
        <f>IF(U30="","",VLOOKUP(U30,LISTAS!$F$5:$I$204,4,0))</f>
        <v/>
      </c>
      <c r="X30" s="11" t="str">
        <f t="shared" si="0"/>
        <v/>
      </c>
      <c r="Y30" s="11" t="str">
        <f t="shared" si="2"/>
        <v/>
      </c>
    </row>
    <row r="31" spans="2:25" ht="18" customHeight="1" thickBot="1" x14ac:dyDescent="0.3">
      <c r="B31" s="57"/>
      <c r="C31" s="8"/>
      <c r="D31" s="8"/>
      <c r="E31" s="42"/>
      <c r="F31" s="8"/>
      <c r="G31" s="89" t="str">
        <f>IF(G30="","",VLOOKUP(G30,LISTAS!$F$5:$H$204,2,0))</f>
        <v/>
      </c>
      <c r="H31" s="120"/>
      <c r="I31" s="39"/>
      <c r="J31" s="39"/>
      <c r="K31" s="39"/>
      <c r="L31" s="8"/>
      <c r="M31" s="80"/>
      <c r="N31" s="8"/>
      <c r="O31" s="8"/>
      <c r="P31" s="12"/>
      <c r="S31" s="9"/>
      <c r="T31" s="10"/>
      <c r="U31" s="11"/>
      <c r="V31" s="11" t="str">
        <f>IF(U31="","",VLOOKUP(U31,LISTAS!$F$5:$G$204,2,0))</f>
        <v/>
      </c>
      <c r="W31" s="11" t="str">
        <f>IF(U31="","",VLOOKUP(U31,LISTAS!$F$5:$I$204,4,0))</f>
        <v/>
      </c>
      <c r="X31" s="11" t="str">
        <f t="shared" si="0"/>
        <v/>
      </c>
      <c r="Y31" s="11" t="str">
        <f t="shared" si="2"/>
        <v/>
      </c>
    </row>
    <row r="32" spans="2:25" ht="18" customHeight="1" x14ac:dyDescent="0.25">
      <c r="B32" s="121">
        <v>4</v>
      </c>
      <c r="C32" s="88"/>
      <c r="D32" s="119">
        <v>0</v>
      </c>
      <c r="E32" s="87">
        <f>IF(D32&lt;&gt;"",D32,"")</f>
        <v>0</v>
      </c>
      <c r="F32" s="39" t="str">
        <f>IF(D32&lt;&gt;"",IF(C32="","",C32),"")</f>
        <v/>
      </c>
      <c r="G32" s="39">
        <f>IF(E32&lt;&gt;"",IF(E34&lt;&gt;"",SMALL(E32:F34,1),""),"")</f>
        <v>0</v>
      </c>
      <c r="H32" s="39"/>
      <c r="I32" s="39"/>
      <c r="J32" s="39"/>
      <c r="K32" s="39"/>
      <c r="L32" s="39"/>
      <c r="M32" s="42"/>
      <c r="N32" s="39"/>
      <c r="O32" s="8"/>
      <c r="P32" s="12"/>
      <c r="S32" s="9"/>
      <c r="T32" s="10"/>
      <c r="U32" s="11"/>
      <c r="V32" s="11" t="str">
        <f>IF(U32="","",VLOOKUP(U32,LISTAS!$F$5:$G$204,2,0))</f>
        <v/>
      </c>
      <c r="W32" s="11" t="str">
        <f>IF(U32="","",VLOOKUP(U32,LISTAS!$F$5:$I$204,4,0))</f>
        <v/>
      </c>
      <c r="X32" s="11" t="str">
        <f t="shared" si="0"/>
        <v/>
      </c>
      <c r="Y32" s="11" t="str">
        <f t="shared" si="2"/>
        <v/>
      </c>
    </row>
    <row r="33" spans="2:25" ht="18" customHeight="1" thickBot="1" x14ac:dyDescent="0.3">
      <c r="B33" s="121"/>
      <c r="C33" s="89" t="str">
        <f>IF(C32="","",VLOOKUP(C32,LISTAS!$F$5:$H$204,2,0))</f>
        <v/>
      </c>
      <c r="D33" s="120"/>
      <c r="E33" s="44" t="str">
        <f>IF(D33&lt;&gt;"",D33,"")</f>
        <v/>
      </c>
      <c r="F33" s="39"/>
      <c r="G33" s="39"/>
      <c r="H33" s="39"/>
      <c r="I33" s="39"/>
      <c r="J33" s="39"/>
      <c r="K33" s="39"/>
      <c r="L33" s="39"/>
      <c r="M33" s="42"/>
      <c r="N33" s="39"/>
      <c r="O33" s="8"/>
      <c r="P33" s="12"/>
      <c r="S33" s="9"/>
      <c r="T33" s="10"/>
      <c r="U33" s="11"/>
      <c r="V33" s="11" t="str">
        <f>IF(U33="","",VLOOKUP(U33,LISTAS!$F$5:$G$204,2,0))</f>
        <v/>
      </c>
      <c r="W33" s="11" t="str">
        <f>IF(U33="","",VLOOKUP(U33,LISTAS!$F$5:$I$204,4,0))</f>
        <v/>
      </c>
      <c r="X33" s="11" t="str">
        <f t="shared" si="0"/>
        <v/>
      </c>
      <c r="Y33" s="11" t="str">
        <f t="shared" si="2"/>
        <v/>
      </c>
    </row>
    <row r="34" spans="2:25" ht="18" customHeight="1" x14ac:dyDescent="0.25">
      <c r="B34" s="118">
        <v>13</v>
      </c>
      <c r="C34" s="88"/>
      <c r="D34" s="119">
        <v>0</v>
      </c>
      <c r="E34" s="45">
        <f>IF(D34&lt;&gt;"",D34,"")</f>
        <v>0</v>
      </c>
      <c r="F34" s="39" t="str">
        <f>IF(D34&lt;&gt;"",IF(C34="","",C34),"")</f>
        <v/>
      </c>
      <c r="G34" s="39" t="str">
        <f>VLOOKUP(G32,E32:F34,2,0)</f>
        <v/>
      </c>
      <c r="H34" s="39"/>
      <c r="I34" s="39"/>
      <c r="J34" s="39"/>
      <c r="K34" s="39"/>
      <c r="L34" s="39"/>
      <c r="M34" s="42"/>
      <c r="N34" s="39"/>
      <c r="O34" s="8"/>
      <c r="P34" s="12"/>
      <c r="S34" s="9"/>
      <c r="T34" s="10"/>
      <c r="U34" s="11"/>
      <c r="V34" s="11" t="str">
        <f>IF(U34="","",VLOOKUP(U34,LISTAS!$F$5:$G$204,2,0))</f>
        <v/>
      </c>
      <c r="W34" s="11" t="str">
        <f>IF(U34="","",VLOOKUP(U34,LISTAS!$F$5:$I$204,4,0))</f>
        <v/>
      </c>
      <c r="X34" s="11" t="str">
        <f t="shared" si="0"/>
        <v/>
      </c>
      <c r="Y34" s="11" t="str">
        <f t="shared" si="2"/>
        <v/>
      </c>
    </row>
    <row r="35" spans="2:25" ht="18" customHeight="1" thickBot="1" x14ac:dyDescent="0.3">
      <c r="B35" s="118"/>
      <c r="C35" s="89" t="str">
        <f>IF(C34="","",VLOOKUP(C34,LISTAS!$F$5:$H$204,2,0))</f>
        <v/>
      </c>
      <c r="D35" s="120"/>
      <c r="E35" s="39"/>
      <c r="F35" s="39"/>
      <c r="G35" s="39"/>
      <c r="H35" s="39"/>
      <c r="I35" s="39"/>
      <c r="J35" s="39"/>
      <c r="K35" s="39"/>
      <c r="L35" s="39"/>
      <c r="M35" s="42"/>
      <c r="N35" s="39"/>
      <c r="O35" s="8"/>
      <c r="P35" s="8"/>
      <c r="S35" s="9"/>
      <c r="T35" s="10"/>
      <c r="U35" s="11"/>
      <c r="V35" s="11" t="str">
        <f>IF(U35="","",VLOOKUP(U35,LISTAS!$F$5:$G$204,2,0))</f>
        <v/>
      </c>
      <c r="W35" s="11" t="str">
        <f>IF(U35="","",VLOOKUP(U35,LISTAS!$F$5:$I$204,4,0))</f>
        <v/>
      </c>
      <c r="X35" s="11" t="str">
        <f t="shared" si="0"/>
        <v/>
      </c>
      <c r="Y35" s="11" t="str">
        <f t="shared" si="2"/>
        <v/>
      </c>
    </row>
    <row r="36" spans="2:25" ht="18" customHeight="1" x14ac:dyDescent="0.25">
      <c r="B36" s="57"/>
      <c r="C36" s="8"/>
      <c r="D36" s="8"/>
      <c r="E36" s="39"/>
      <c r="F36" s="39"/>
      <c r="G36" s="39"/>
      <c r="H36" s="39"/>
      <c r="I36" s="39"/>
      <c r="J36" s="39"/>
      <c r="K36" s="39"/>
      <c r="L36" s="39"/>
      <c r="M36" s="42"/>
      <c r="N36" s="39"/>
      <c r="O36" s="88" t="str">
        <f>IF(L20&lt;&gt;"",IF(L22&lt;&gt;"",IF(L20=L22,"",IF(L20&gt;L22,K20,K22)),""),"")</f>
        <v>JULIA/LETICIA</v>
      </c>
      <c r="P36" s="119">
        <v>0</v>
      </c>
      <c r="S36" s="9"/>
      <c r="T36" s="10"/>
      <c r="U36" s="11"/>
      <c r="V36" s="11" t="str">
        <f>IF(U36="","",VLOOKUP(U36,LISTAS!$F$5:$G$204,2,0))</f>
        <v/>
      </c>
      <c r="W36" s="11" t="str">
        <f>IF(U36="","",VLOOKUP(U36,LISTAS!$F$5:$I$204,4,0))</f>
        <v/>
      </c>
      <c r="X36" s="11" t="str">
        <f t="shared" si="0"/>
        <v/>
      </c>
      <c r="Y36" s="11" t="str">
        <f t="shared" si="2"/>
        <v/>
      </c>
    </row>
    <row r="37" spans="2:25" ht="18" customHeight="1" thickBot="1" x14ac:dyDescent="0.3">
      <c r="B37" s="57"/>
      <c r="C37" s="8"/>
      <c r="D37" s="8"/>
      <c r="E37" s="39"/>
      <c r="F37" s="39"/>
      <c r="G37" s="39"/>
      <c r="H37" s="39"/>
      <c r="I37" s="39"/>
      <c r="J37" s="39"/>
      <c r="K37" s="39"/>
      <c r="L37" s="39"/>
      <c r="M37" s="42"/>
      <c r="N37" s="39"/>
      <c r="O37" s="89" t="str">
        <f>IF(O36="","",VLOOKUP(O36,LISTAS!$F$5:$H$204,2,0))</f>
        <v>PEN LIFE - SBC</v>
      </c>
      <c r="P37" s="120"/>
      <c r="S37" s="9"/>
      <c r="T37" s="10"/>
      <c r="U37" s="11"/>
      <c r="V37" s="11" t="str">
        <f>IF(U37="","",VLOOKUP(U37,LISTAS!$F$5:$G$204,2,0))</f>
        <v/>
      </c>
      <c r="W37" s="11" t="str">
        <f>IF(U37="","",VLOOKUP(U37,LISTAS!$F$5:$I$204,4,0))</f>
        <v/>
      </c>
      <c r="X37" s="11" t="str">
        <f t="shared" si="0"/>
        <v/>
      </c>
      <c r="Y37" s="11" t="str">
        <f t="shared" si="2"/>
        <v/>
      </c>
    </row>
    <row r="38" spans="2:25" ht="18" customHeight="1" x14ac:dyDescent="0.25">
      <c r="B38" s="57"/>
      <c r="C38" s="8"/>
      <c r="D38" s="8"/>
      <c r="E38" s="39"/>
      <c r="F38" s="39"/>
      <c r="G38" s="39"/>
      <c r="H38" s="39"/>
      <c r="I38" s="39"/>
      <c r="J38" s="39"/>
      <c r="K38" s="39"/>
      <c r="L38" s="39"/>
      <c r="M38" s="42"/>
      <c r="N38" s="43"/>
      <c r="O38" s="88" t="str">
        <f>IF(L52&lt;&gt;"",IF(L54&lt;&gt;"",IF(L52=L54,"",IF(L52&gt;L54,K52,K54)),""),"")</f>
        <v>ISABELA/MARIA</v>
      </c>
      <c r="P38" s="119">
        <v>1</v>
      </c>
      <c r="S38" s="9"/>
      <c r="T38" s="10"/>
      <c r="U38" s="11"/>
      <c r="V38" s="11" t="str">
        <f>IF(U38="","",VLOOKUP(U38,LISTAS!$F$5:$G$204,2,0))</f>
        <v/>
      </c>
      <c r="W38" s="11" t="str">
        <f>IF(U38="","",VLOOKUP(U38,LISTAS!$F$5:$I$204,4,0))</f>
        <v/>
      </c>
      <c r="X38" s="11" t="str">
        <f t="shared" si="0"/>
        <v/>
      </c>
      <c r="Y38" s="11" t="str">
        <f t="shared" si="2"/>
        <v/>
      </c>
    </row>
    <row r="39" spans="2:25" ht="18" customHeight="1" thickBot="1" x14ac:dyDescent="0.3">
      <c r="B39" s="57"/>
      <c r="C39" s="8"/>
      <c r="D39" s="8"/>
      <c r="E39" s="39"/>
      <c r="F39" s="39"/>
      <c r="G39" s="39"/>
      <c r="H39" s="39"/>
      <c r="I39" s="39"/>
      <c r="J39" s="39"/>
      <c r="K39" s="39"/>
      <c r="L39" s="39"/>
      <c r="M39" s="42"/>
      <c r="N39" s="39"/>
      <c r="O39" s="89" t="str">
        <f>IF(O38="","",VLOOKUP(O38,LISTAS!$F$5:$H$204,2,0))</f>
        <v>PETROPOLIS - SBC</v>
      </c>
      <c r="P39" s="120"/>
      <c r="S39" s="9"/>
      <c r="T39" s="10"/>
      <c r="U39" s="11"/>
      <c r="V39" s="11" t="str">
        <f>IF(U39="","",VLOOKUP(U39,LISTAS!$F$5:$G$204,2,0))</f>
        <v/>
      </c>
      <c r="W39" s="11" t="str">
        <f>IF(U39="","",VLOOKUP(U39,LISTAS!$F$5:$I$204,4,0))</f>
        <v/>
      </c>
      <c r="X39" s="11" t="str">
        <f t="shared" si="0"/>
        <v/>
      </c>
      <c r="Y39" s="11" t="str">
        <f t="shared" si="2"/>
        <v/>
      </c>
    </row>
    <row r="40" spans="2:25" ht="18" customHeight="1" x14ac:dyDescent="0.25">
      <c r="B40" s="121">
        <v>3</v>
      </c>
      <c r="C40" s="88"/>
      <c r="D40" s="119">
        <v>0</v>
      </c>
      <c r="E40" s="39">
        <f>IF(D40&lt;&gt;"",D40,"")</f>
        <v>0</v>
      </c>
      <c r="F40" s="39" t="str">
        <f>IF(D40&lt;&gt;"",IF(C40="","",C40),"")</f>
        <v/>
      </c>
      <c r="G40" s="39">
        <f>IF(E40&lt;&gt;"",IF(E42&lt;&gt;"",SMALL(E40:F42,1),""),"")</f>
        <v>0</v>
      </c>
      <c r="H40" s="39"/>
      <c r="I40" s="39"/>
      <c r="J40" s="39"/>
      <c r="K40" s="39"/>
      <c r="L40" s="39"/>
      <c r="M40" s="42"/>
      <c r="N40" s="39"/>
      <c r="O40" s="8"/>
      <c r="P40" s="12"/>
      <c r="S40" s="9"/>
      <c r="T40" s="10"/>
      <c r="U40" s="11"/>
      <c r="V40" s="11" t="str">
        <f>IF(U40="","",VLOOKUP(U40,LISTAS!$F$5:$G$204,2,0))</f>
        <v/>
      </c>
      <c r="W40" s="11" t="str">
        <f>IF(U40="","",VLOOKUP(U40,LISTAS!$F$5:$I$204,4,0))</f>
        <v/>
      </c>
      <c r="X40" s="11" t="str">
        <f t="shared" si="0"/>
        <v/>
      </c>
      <c r="Y40" s="11" t="str">
        <f t="shared" si="2"/>
        <v/>
      </c>
    </row>
    <row r="41" spans="2:25" ht="17.25" thickBot="1" x14ac:dyDescent="0.3">
      <c r="B41" s="121"/>
      <c r="C41" s="89" t="str">
        <f>IF(C40="","",VLOOKUP(C40,LISTAS!$F$5:$H$204,2,0))</f>
        <v/>
      </c>
      <c r="D41" s="120"/>
      <c r="E41" s="39"/>
      <c r="F41" s="39"/>
      <c r="G41" s="39"/>
      <c r="H41" s="39"/>
      <c r="I41" s="39"/>
      <c r="J41" s="39"/>
      <c r="K41" s="39"/>
      <c r="L41" s="39"/>
      <c r="M41" s="42"/>
      <c r="N41" s="39"/>
      <c r="O41" s="8"/>
      <c r="P41" s="12"/>
      <c r="S41" s="9"/>
      <c r="T41" s="10"/>
      <c r="U41" s="11"/>
      <c r="V41" s="11" t="str">
        <f>IF(U41="","",VLOOKUP(U41,LISTAS!$F$5:$G$204,2,0))</f>
        <v/>
      </c>
      <c r="W41" s="11" t="str">
        <f>IF(U41="","",VLOOKUP(U41,LISTAS!$F$5:$I$204,4,0))</f>
        <v/>
      </c>
      <c r="X41" s="11" t="str">
        <f t="shared" si="0"/>
        <v/>
      </c>
      <c r="Y41" s="11" t="str">
        <f t="shared" si="2"/>
        <v/>
      </c>
    </row>
    <row r="42" spans="2:25" x14ac:dyDescent="0.25">
      <c r="B42" s="118">
        <v>14</v>
      </c>
      <c r="C42" s="88"/>
      <c r="D42" s="119">
        <v>0</v>
      </c>
      <c r="E42" s="40">
        <f>IF(D42&lt;&gt;"",D42,"")</f>
        <v>0</v>
      </c>
      <c r="F42" s="39" t="str">
        <f>IF(D42&lt;&gt;"",IF(C42="","",C42),"")</f>
        <v/>
      </c>
      <c r="G42" s="39" t="str">
        <f>VLOOKUP(G40,E40:F42,2,0)</f>
        <v/>
      </c>
      <c r="H42" s="39"/>
      <c r="I42" s="39"/>
      <c r="J42" s="39"/>
      <c r="K42" s="39"/>
      <c r="L42" s="39"/>
      <c r="M42" s="42"/>
      <c r="N42" s="39"/>
      <c r="O42" s="8"/>
      <c r="P42" s="12"/>
      <c r="S42" s="9"/>
      <c r="T42" s="10"/>
      <c r="U42" s="11"/>
      <c r="V42" s="11" t="str">
        <f>IF(U42="","",VLOOKUP(U42,LISTAS!$F$5:$G$204,2,0))</f>
        <v/>
      </c>
      <c r="W42" s="11" t="str">
        <f>IF(U42="","",VLOOKUP(U42,LISTAS!$F$5:$I$204,4,0))</f>
        <v/>
      </c>
      <c r="X42" s="11" t="str">
        <f t="shared" si="0"/>
        <v/>
      </c>
      <c r="Y42" s="11" t="str">
        <f t="shared" si="2"/>
        <v/>
      </c>
    </row>
    <row r="43" spans="2:25" ht="18" customHeight="1" thickBot="1" x14ac:dyDescent="0.3">
      <c r="B43" s="118"/>
      <c r="C43" s="89" t="str">
        <f>IF(C42="","",VLOOKUP(C42,LISTAS!$F$5:$H$204,2,0))</f>
        <v/>
      </c>
      <c r="D43" s="120"/>
      <c r="E43" s="42"/>
      <c r="F43" s="39"/>
      <c r="G43" s="39"/>
      <c r="H43" s="39"/>
      <c r="I43" s="39"/>
      <c r="J43" s="39"/>
      <c r="K43" s="39"/>
      <c r="L43" s="39"/>
      <c r="M43" s="42"/>
      <c r="N43" s="39"/>
      <c r="O43" s="8"/>
      <c r="P43" s="12"/>
      <c r="S43" s="9"/>
      <c r="T43" s="10"/>
      <c r="U43" s="11"/>
      <c r="V43" s="11" t="str">
        <f>IF(U43="","",VLOOKUP(U43,LISTAS!$F$5:$G$204,2,0))</f>
        <v/>
      </c>
      <c r="W43" s="11" t="str">
        <f>IF(U43="","",VLOOKUP(U43,LISTAS!$F$5:$I$204,4,0))</f>
        <v/>
      </c>
      <c r="X43" s="11" t="str">
        <f t="shared" si="0"/>
        <v/>
      </c>
      <c r="Y43" s="11" t="str">
        <f t="shared" si="2"/>
        <v/>
      </c>
    </row>
    <row r="44" spans="2:25" ht="18" customHeight="1" x14ac:dyDescent="0.25">
      <c r="B44" s="57"/>
      <c r="C44" s="8"/>
      <c r="D44" s="8"/>
      <c r="E44" s="39"/>
      <c r="F44" s="81"/>
      <c r="G44" s="88" t="str">
        <f>IF(D40&lt;&gt;"",IF(D42&lt;&gt;"",IF(D40=D42,"",IF(D40&gt;D42,C40,C42)),""),"")</f>
        <v/>
      </c>
      <c r="H44" s="119">
        <v>0</v>
      </c>
      <c r="I44" s="39">
        <f>IF(H44&lt;&gt;"",H44,"")</f>
        <v>0</v>
      </c>
      <c r="J44" s="39" t="str">
        <f>IF(H44&lt;&gt;"",IF(G44="","",G44),"")</f>
        <v/>
      </c>
      <c r="K44" s="39">
        <f>IF(I44&lt;&gt;"",IF(I46&lt;&gt;"",SMALL(I44:J46,1),""),"")</f>
        <v>0</v>
      </c>
      <c r="L44" s="8"/>
      <c r="M44" s="80"/>
      <c r="N44" s="8"/>
      <c r="O44" s="8"/>
      <c r="P44" s="12"/>
      <c r="S44" s="9"/>
      <c r="T44" s="10"/>
      <c r="U44" s="11"/>
      <c r="V44" s="11" t="str">
        <f>IF(U44="","",VLOOKUP(U44,LISTAS!$F$5:$G$204,2,0))</f>
        <v/>
      </c>
      <c r="W44" s="11" t="str">
        <f>IF(U44="","",VLOOKUP(U44,LISTAS!$F$5:$I$204,4,0))</f>
        <v/>
      </c>
      <c r="X44" s="11" t="str">
        <f t="shared" si="0"/>
        <v/>
      </c>
      <c r="Y44" s="11" t="str">
        <f t="shared" si="2"/>
        <v/>
      </c>
    </row>
    <row r="45" spans="2:25" ht="18" customHeight="1" thickBot="1" x14ac:dyDescent="0.3">
      <c r="B45" s="57"/>
      <c r="C45" s="8"/>
      <c r="D45" s="8"/>
      <c r="E45" s="39"/>
      <c r="F45" s="81"/>
      <c r="G45" s="89" t="str">
        <f>IF(G44="","",VLOOKUP(G44,LISTAS!$F$5:$H$204,2,0))</f>
        <v/>
      </c>
      <c r="H45" s="120"/>
      <c r="I45" s="39"/>
      <c r="J45" s="39"/>
      <c r="K45" s="39"/>
      <c r="L45" s="8"/>
      <c r="M45" s="80"/>
      <c r="N45" s="8"/>
      <c r="O45" s="8"/>
      <c r="P45" s="12"/>
      <c r="S45" s="9"/>
      <c r="T45" s="10"/>
      <c r="U45" s="11"/>
      <c r="V45" s="11" t="str">
        <f>IF(U45="","",VLOOKUP(U45,LISTAS!$F$5:$G$204,2,0))</f>
        <v/>
      </c>
      <c r="W45" s="11" t="str">
        <f>IF(U45="","",VLOOKUP(U45,LISTAS!$F$5:$I$204,4,0))</f>
        <v/>
      </c>
      <c r="X45" s="11" t="str">
        <f t="shared" si="0"/>
        <v/>
      </c>
      <c r="Y45" s="11" t="str">
        <f t="shared" si="2"/>
        <v/>
      </c>
    </row>
    <row r="46" spans="2:25" ht="18" customHeight="1" x14ac:dyDescent="0.25">
      <c r="B46" s="57"/>
      <c r="C46" s="8"/>
      <c r="D46" s="8"/>
      <c r="E46" s="42"/>
      <c r="F46" s="82"/>
      <c r="G46" s="88" t="str">
        <f>IF(D48&lt;&gt;"",IF(D50&lt;&gt;"",IF(D48=D50,"",IF(D48&gt;D50,C48,C50)),""),"")</f>
        <v/>
      </c>
      <c r="H46" s="119">
        <v>0</v>
      </c>
      <c r="I46" s="40">
        <f>IF(H46&lt;&gt;"",H46,"")</f>
        <v>0</v>
      </c>
      <c r="J46" s="39" t="str">
        <f>IF(H46&lt;&gt;"",IF(G46="","",G46),"")</f>
        <v/>
      </c>
      <c r="K46" s="39" t="str">
        <f>VLOOKUP(K44,I44:J46,2,0)</f>
        <v/>
      </c>
      <c r="L46" s="8"/>
      <c r="M46" s="80"/>
      <c r="N46" s="8"/>
      <c r="O46" s="8"/>
      <c r="P46" s="12"/>
      <c r="S46" s="9"/>
      <c r="T46" s="10"/>
      <c r="U46" s="11"/>
      <c r="V46" s="11" t="str">
        <f>IF(U46="","",VLOOKUP(U46,LISTAS!$F$5:$G$204,2,0))</f>
        <v/>
      </c>
      <c r="W46" s="11" t="str">
        <f>IF(U46="","",VLOOKUP(U46,LISTAS!$F$5:$I$204,4,0))</f>
        <v/>
      </c>
      <c r="X46" s="11" t="str">
        <f t="shared" si="0"/>
        <v/>
      </c>
      <c r="Y46" s="11" t="str">
        <f t="shared" si="2"/>
        <v/>
      </c>
    </row>
    <row r="47" spans="2:25" ht="18" customHeight="1" thickBot="1" x14ac:dyDescent="0.3">
      <c r="B47" s="57"/>
      <c r="C47" s="8"/>
      <c r="D47" s="8"/>
      <c r="E47" s="42"/>
      <c r="F47" s="8"/>
      <c r="G47" s="89" t="str">
        <f>IF(G46="","",VLOOKUP(G46,LISTAS!$F$5:$H$204,2,0))</f>
        <v/>
      </c>
      <c r="H47" s="120"/>
      <c r="I47" s="42"/>
      <c r="J47" s="39"/>
      <c r="K47" s="39"/>
      <c r="L47" s="8"/>
      <c r="M47" s="80"/>
      <c r="N47" s="8"/>
      <c r="O47" s="8"/>
      <c r="P47" s="12"/>
      <c r="S47" s="9"/>
      <c r="T47" s="10"/>
      <c r="U47" s="11"/>
      <c r="V47" s="11" t="str">
        <f>IF(U47="","",VLOOKUP(U47,LISTAS!$F$5:$G$204,2,0))</f>
        <v/>
      </c>
      <c r="W47" s="11" t="str">
        <f>IF(U47="","",VLOOKUP(U47,LISTAS!$F$5:$I$204,4,0))</f>
        <v/>
      </c>
      <c r="X47" s="11" t="str">
        <f t="shared" si="0"/>
        <v/>
      </c>
      <c r="Y47" s="11" t="str">
        <f t="shared" si="2"/>
        <v/>
      </c>
    </row>
    <row r="48" spans="2:25" ht="18" customHeight="1" x14ac:dyDescent="0.25">
      <c r="B48" s="121">
        <v>5</v>
      </c>
      <c r="C48" s="88"/>
      <c r="D48" s="119">
        <v>0</v>
      </c>
      <c r="E48" s="87">
        <f>IF(D48&lt;&gt;"",D48,"")</f>
        <v>0</v>
      </c>
      <c r="F48" s="39" t="str">
        <f>IF(D48&lt;&gt;"",IF(C48="","",C48),"")</f>
        <v/>
      </c>
      <c r="G48" s="39">
        <f>IF(E48&lt;&gt;"",IF(E50&lt;&gt;"",SMALL(E48:F50,1),""),"")</f>
        <v>0</v>
      </c>
      <c r="H48" s="39"/>
      <c r="I48" s="42"/>
      <c r="J48" s="39"/>
      <c r="K48" s="8"/>
      <c r="L48" s="8"/>
      <c r="M48" s="80"/>
      <c r="N48" s="8"/>
      <c r="O48" s="8"/>
      <c r="P48" s="12"/>
      <c r="S48" s="9"/>
      <c r="T48" s="10"/>
      <c r="U48" s="11"/>
      <c r="V48" s="11" t="str">
        <f>IF(U48="","",VLOOKUP(U48,LISTAS!$F$5:$G$204,2,0))</f>
        <v/>
      </c>
      <c r="W48" s="11" t="str">
        <f>IF(U48="","",VLOOKUP(U48,LISTAS!$F$5:$I$204,4,0))</f>
        <v/>
      </c>
      <c r="X48" s="11" t="str">
        <f t="shared" si="0"/>
        <v/>
      </c>
      <c r="Y48" s="11" t="str">
        <f t="shared" si="2"/>
        <v/>
      </c>
    </row>
    <row r="49" spans="2:25" ht="18" customHeight="1" thickBot="1" x14ac:dyDescent="0.3">
      <c r="B49" s="121"/>
      <c r="C49" s="89" t="str">
        <f>IF(C48="","",VLOOKUP(C48,LISTAS!$F$5:$H$204,2,0))</f>
        <v/>
      </c>
      <c r="D49" s="120"/>
      <c r="E49" s="44" t="str">
        <f>IF(D49&lt;&gt;"",D49,"")</f>
        <v/>
      </c>
      <c r="F49" s="39"/>
      <c r="G49" s="39"/>
      <c r="H49" s="39"/>
      <c r="I49" s="42"/>
      <c r="J49" s="39"/>
      <c r="K49" s="8"/>
      <c r="L49" s="8"/>
      <c r="M49" s="80"/>
      <c r="N49" s="8"/>
      <c r="O49" s="8"/>
      <c r="P49" s="12"/>
      <c r="S49" s="9"/>
      <c r="T49" s="10"/>
      <c r="U49" s="11"/>
      <c r="V49" s="11" t="str">
        <f>IF(U49="","",VLOOKUP(U49,LISTAS!$F$5:$G$204,2,0))</f>
        <v/>
      </c>
      <c r="W49" s="11" t="str">
        <f>IF(U49="","",VLOOKUP(U49,LISTAS!$F$5:$I$204,4,0))</f>
        <v/>
      </c>
      <c r="X49" s="11" t="str">
        <f t="shared" si="0"/>
        <v/>
      </c>
      <c r="Y49" s="11" t="str">
        <f t="shared" si="2"/>
        <v/>
      </c>
    </row>
    <row r="50" spans="2:25" ht="18" customHeight="1" x14ac:dyDescent="0.25">
      <c r="B50" s="118">
        <v>12</v>
      </c>
      <c r="C50" s="88"/>
      <c r="D50" s="119">
        <v>0</v>
      </c>
      <c r="E50" s="45">
        <f>IF(D50&lt;&gt;"",D50,"")</f>
        <v>0</v>
      </c>
      <c r="F50" s="39" t="str">
        <f>IF(D50&lt;&gt;"",IF(C50="","",C50),"")</f>
        <v/>
      </c>
      <c r="G50" s="39" t="str">
        <f>VLOOKUP(G48,E48:F50,2,0)</f>
        <v/>
      </c>
      <c r="H50" s="39"/>
      <c r="I50" s="42"/>
      <c r="J50" s="39"/>
      <c r="K50" s="8"/>
      <c r="L50" s="8"/>
      <c r="M50" s="80"/>
      <c r="N50" s="8"/>
      <c r="O50" s="8"/>
      <c r="P50" s="12"/>
      <c r="S50" s="9"/>
      <c r="T50" s="10"/>
      <c r="U50" s="11"/>
      <c r="V50" s="11" t="str">
        <f>IF(U50="","",VLOOKUP(U50,LISTAS!$F$5:$G$204,2,0))</f>
        <v/>
      </c>
      <c r="W50" s="11" t="str">
        <f>IF(U50="","",VLOOKUP(U50,LISTAS!$F$5:$I$204,4,0))</f>
        <v/>
      </c>
      <c r="X50" s="11" t="str">
        <f t="shared" si="0"/>
        <v/>
      </c>
      <c r="Y50" s="11" t="str">
        <f t="shared" si="2"/>
        <v/>
      </c>
    </row>
    <row r="51" spans="2:25" ht="18" customHeight="1" thickBot="1" x14ac:dyDescent="0.3">
      <c r="B51" s="118"/>
      <c r="C51" s="89" t="str">
        <f>IF(C50="","",VLOOKUP(C50,LISTAS!$F$5:$H$204,2,0))</f>
        <v/>
      </c>
      <c r="D51" s="120"/>
      <c r="E51" s="39"/>
      <c r="F51" s="39"/>
      <c r="G51" s="39"/>
      <c r="H51" s="39"/>
      <c r="I51" s="42"/>
      <c r="J51" s="39"/>
      <c r="K51" s="8"/>
      <c r="L51" s="8"/>
      <c r="M51" s="80"/>
      <c r="N51" s="8"/>
      <c r="O51" s="8"/>
      <c r="P51" s="12"/>
      <c r="S51" s="9"/>
      <c r="T51" s="10"/>
      <c r="U51" s="11"/>
      <c r="V51" s="11" t="str">
        <f>IF(U51="","",VLOOKUP(U51,LISTAS!$F$5:$G$204,2,0))</f>
        <v/>
      </c>
      <c r="W51" s="11" t="str">
        <f>IF(U51="","",VLOOKUP(U51,LISTAS!$F$5:$I$204,4,0))</f>
        <v/>
      </c>
      <c r="X51" s="11" t="str">
        <f t="shared" si="0"/>
        <v/>
      </c>
      <c r="Y51" s="11" t="str">
        <f t="shared" si="2"/>
        <v/>
      </c>
    </row>
    <row r="52" spans="2:25" ht="18" customHeight="1" x14ac:dyDescent="0.25">
      <c r="B52" s="57"/>
      <c r="C52" s="8"/>
      <c r="D52" s="8"/>
      <c r="E52" s="39"/>
      <c r="F52" s="39"/>
      <c r="G52" s="39"/>
      <c r="H52" s="39"/>
      <c r="I52" s="42"/>
      <c r="J52" s="39"/>
      <c r="K52" s="88" t="str">
        <f>IF(H44&lt;&gt;"",IF(H46&lt;&gt;"",IF(H44=H46,"",IF(H44&gt;H46,G44,G46)),""),"")</f>
        <v/>
      </c>
      <c r="L52" s="119">
        <v>0</v>
      </c>
      <c r="M52" s="87">
        <f>IF(L52&lt;&gt;"",L52,"")</f>
        <v>0</v>
      </c>
      <c r="N52" s="39" t="str">
        <f>IF(L52&lt;&gt;"",IF(K52="","",K52),"")</f>
        <v/>
      </c>
      <c r="O52" s="39">
        <f>IF(M52&lt;&gt;"",IF(M54&lt;&gt;"",SMALL(M52:N54,1),""),"")</f>
        <v>0</v>
      </c>
      <c r="P52" s="12"/>
      <c r="S52" s="9"/>
      <c r="T52" s="10"/>
      <c r="U52" s="11"/>
      <c r="V52" s="11" t="str">
        <f>IF(U52="","",VLOOKUP(U52,LISTAS!$F$5:$G$204,2,0))</f>
        <v/>
      </c>
      <c r="W52" s="11" t="str">
        <f>IF(U52="","",VLOOKUP(U52,LISTAS!$F$5:$I$204,4,0))</f>
        <v/>
      </c>
      <c r="X52" s="11" t="str">
        <f t="shared" si="0"/>
        <v/>
      </c>
      <c r="Y52" s="11" t="str">
        <f t="shared" si="2"/>
        <v/>
      </c>
    </row>
    <row r="53" spans="2:25" ht="18" customHeight="1" thickBot="1" x14ac:dyDescent="0.3">
      <c r="B53" s="57"/>
      <c r="C53" s="8"/>
      <c r="D53" s="8"/>
      <c r="E53" s="39"/>
      <c r="F53" s="39"/>
      <c r="G53" s="39"/>
      <c r="H53" s="39"/>
      <c r="I53" s="42"/>
      <c r="J53" s="39"/>
      <c r="K53" s="89" t="str">
        <f>IF(K52="","",VLOOKUP(K52,LISTAS!$F$5:$H$204,2,0))</f>
        <v/>
      </c>
      <c r="L53" s="120"/>
      <c r="M53" s="44" t="str">
        <f>IF(L53&lt;&gt;"",L53,"")</f>
        <v/>
      </c>
      <c r="N53" s="39"/>
      <c r="O53" s="39"/>
      <c r="P53" s="12"/>
      <c r="S53" s="9"/>
      <c r="T53" s="10"/>
      <c r="U53" s="11"/>
      <c r="V53" s="11" t="str">
        <f>IF(U53="","",VLOOKUP(U53,LISTAS!$F$5:$G$204,2,0))</f>
        <v/>
      </c>
      <c r="W53" s="11" t="str">
        <f>IF(U53="","",VLOOKUP(U53,LISTAS!$F$5:$I$204,4,0))</f>
        <v/>
      </c>
      <c r="X53" s="11" t="str">
        <f t="shared" si="0"/>
        <v/>
      </c>
      <c r="Y53" s="11" t="str">
        <f t="shared" si="2"/>
        <v/>
      </c>
    </row>
    <row r="54" spans="2:25" ht="18" customHeight="1" x14ac:dyDescent="0.25">
      <c r="B54" s="57"/>
      <c r="C54" s="8"/>
      <c r="D54" s="8"/>
      <c r="E54" s="39"/>
      <c r="F54" s="39"/>
      <c r="G54" s="39"/>
      <c r="H54" s="39"/>
      <c r="I54" s="42"/>
      <c r="J54" s="43"/>
      <c r="K54" s="88" t="str">
        <f>IF(H60&lt;&gt;"",IF(H62&lt;&gt;"",IF(H60=H62,"",IF(H60&gt;H62,G60,G62)),""),"")</f>
        <v>ISABELA/MARIA</v>
      </c>
      <c r="L54" s="119">
        <v>1</v>
      </c>
      <c r="M54" s="45">
        <f>IF(L54&lt;&gt;"",L54,"")</f>
        <v>1</v>
      </c>
      <c r="N54" s="39" t="str">
        <f>IF(L54&lt;&gt;"",IF(K54="","",K54),"")</f>
        <v>ISABELA/MARIA</v>
      </c>
      <c r="O54" s="39" t="str">
        <f>VLOOKUP(O52,M52:N54,2,0)</f>
        <v/>
      </c>
      <c r="P54" s="12"/>
      <c r="S54" s="9"/>
      <c r="T54" s="10"/>
      <c r="U54" s="11"/>
      <c r="V54" s="11" t="str">
        <f>IF(U54="","",VLOOKUP(U54,LISTAS!$F$5:$G$204,2,0))</f>
        <v/>
      </c>
      <c r="W54" s="11" t="str">
        <f>IF(U54="","",VLOOKUP(U54,LISTAS!$F$5:$I$204,4,0))</f>
        <v/>
      </c>
      <c r="X54" s="11" t="str">
        <f t="shared" si="0"/>
        <v/>
      </c>
      <c r="Y54" s="11" t="str">
        <f t="shared" si="2"/>
        <v/>
      </c>
    </row>
    <row r="55" spans="2:25" ht="18" customHeight="1" thickBot="1" x14ac:dyDescent="0.3">
      <c r="B55" s="57"/>
      <c r="C55" s="8"/>
      <c r="D55" s="8"/>
      <c r="E55" s="39"/>
      <c r="F55" s="39"/>
      <c r="G55" s="39"/>
      <c r="H55" s="39"/>
      <c r="I55" s="42"/>
      <c r="J55" s="39"/>
      <c r="K55" s="89" t="str">
        <f>IF(K54="","",VLOOKUP(K54,LISTAS!$F$5:$H$204,2,0))</f>
        <v>PETROPOLIS - SBC</v>
      </c>
      <c r="L55" s="120"/>
      <c r="M55" s="39"/>
      <c r="N55" s="39"/>
      <c r="O55" s="39"/>
      <c r="P55" s="12"/>
      <c r="R55" s="17"/>
      <c r="S55" s="9"/>
      <c r="T55" s="10"/>
      <c r="U55" s="11"/>
      <c r="V55" s="11" t="str">
        <f>IF(U55="","",VLOOKUP(U55,LISTAS!$F$5:$G$204,2,0))</f>
        <v/>
      </c>
      <c r="W55" s="11" t="str">
        <f>IF(U55="","",VLOOKUP(U55,LISTAS!$F$5:$I$204,4,0))</f>
        <v/>
      </c>
      <c r="X55" s="11" t="str">
        <f t="shared" si="0"/>
        <v/>
      </c>
      <c r="Y55" s="11" t="str">
        <f t="shared" si="2"/>
        <v/>
      </c>
    </row>
    <row r="56" spans="2:25" ht="18" customHeight="1" x14ac:dyDescent="0.25">
      <c r="B56" s="121">
        <v>8</v>
      </c>
      <c r="C56" s="88" t="s">
        <v>168</v>
      </c>
      <c r="D56" s="119">
        <v>1</v>
      </c>
      <c r="E56" s="39" t="s">
        <v>36</v>
      </c>
      <c r="F56" s="39" t="str">
        <f>IF(D56&lt;&gt;"",IF(C56="","",C56),"")</f>
        <v>ISABELA/MARIA</v>
      </c>
      <c r="G56" s="39">
        <f>IF(E56&lt;&gt;"",IF(E58&lt;&gt;"",SMALL(E56:F58,1),""),"")</f>
        <v>0</v>
      </c>
      <c r="H56" s="39"/>
      <c r="I56" s="42"/>
      <c r="J56" s="39"/>
      <c r="K56" s="39"/>
      <c r="L56" s="39"/>
      <c r="M56" s="39"/>
      <c r="N56" s="39"/>
      <c r="O56" s="39"/>
      <c r="P56" s="12"/>
      <c r="R56" s="17"/>
      <c r="S56" s="9"/>
      <c r="T56" s="10"/>
      <c r="U56" s="11"/>
      <c r="V56" s="11" t="str">
        <f>IF(U56="","",VLOOKUP(U56,LISTAS!$F$5:$G$204,2,0))</f>
        <v/>
      </c>
      <c r="W56" s="11" t="str">
        <f>IF(U56="","",VLOOKUP(U56,LISTAS!$F$5:$I$204,4,0))</f>
        <v/>
      </c>
      <c r="X56" s="11" t="str">
        <f t="shared" si="0"/>
        <v/>
      </c>
      <c r="Y56" s="11" t="str">
        <f t="shared" si="2"/>
        <v/>
      </c>
    </row>
    <row r="57" spans="2:25" ht="18" customHeight="1" thickBot="1" x14ac:dyDescent="0.3">
      <c r="B57" s="121"/>
      <c r="C57" s="89" t="str">
        <f>IF(C56="","",VLOOKUP(C56,LISTAS!$F$5:$H$204,2,0))</f>
        <v>PETROPOLIS - SBC</v>
      </c>
      <c r="D57" s="120"/>
      <c r="E57" s="39"/>
      <c r="F57" s="39"/>
      <c r="G57" s="39"/>
      <c r="H57" s="39"/>
      <c r="I57" s="42"/>
      <c r="J57" s="39"/>
      <c r="K57" s="39"/>
      <c r="L57" s="39"/>
      <c r="M57" s="39"/>
      <c r="N57" s="39"/>
      <c r="O57" s="39"/>
      <c r="P57" s="12"/>
      <c r="Q57" s="13"/>
      <c r="S57" s="9"/>
      <c r="T57" s="10"/>
      <c r="U57" s="11"/>
      <c r="V57" s="11" t="str">
        <f>IF(U57="","",VLOOKUP(U57,LISTAS!$F$5:$G$204,2,0))</f>
        <v/>
      </c>
      <c r="W57" s="11" t="str">
        <f>IF(U57="","",VLOOKUP(U57,LISTAS!$F$5:$I$204,4,0))</f>
        <v/>
      </c>
      <c r="X57" s="11" t="str">
        <f t="shared" si="0"/>
        <v/>
      </c>
      <c r="Y57" s="11" t="str">
        <f t="shared" si="2"/>
        <v/>
      </c>
    </row>
    <row r="58" spans="2:25" ht="18" customHeight="1" x14ac:dyDescent="0.25">
      <c r="B58" s="118">
        <v>10</v>
      </c>
      <c r="C58" s="88"/>
      <c r="D58" s="119">
        <v>0</v>
      </c>
      <c r="E58" s="40">
        <f>IF(D58&lt;&gt;"",D58,"")</f>
        <v>0</v>
      </c>
      <c r="F58" s="39" t="str">
        <f>IF(D58&lt;&gt;"",IF(C58="","",C58),"")</f>
        <v/>
      </c>
      <c r="G58" s="39" t="str">
        <f>VLOOKUP(G56,E56:F58,2,0)</f>
        <v/>
      </c>
      <c r="H58" s="39"/>
      <c r="I58" s="42"/>
      <c r="J58" s="39"/>
      <c r="K58" s="39"/>
      <c r="L58" s="39"/>
      <c r="M58" s="39"/>
      <c r="N58" s="39"/>
      <c r="O58" s="39"/>
      <c r="P58" s="12"/>
      <c r="Q58" s="13"/>
      <c r="S58" s="9"/>
      <c r="T58" s="10"/>
      <c r="U58" s="11"/>
      <c r="V58" s="11" t="str">
        <f>IF(U58="","",VLOOKUP(U58,LISTAS!$F$5:$G$204,2,0))</f>
        <v/>
      </c>
      <c r="W58" s="11" t="str">
        <f>IF(U58="","",VLOOKUP(U58,LISTAS!$F$5:$I$204,4,0))</f>
        <v/>
      </c>
      <c r="X58" s="11" t="str">
        <f t="shared" si="0"/>
        <v/>
      </c>
      <c r="Y58" s="11" t="str">
        <f t="shared" si="2"/>
        <v/>
      </c>
    </row>
    <row r="59" spans="2:25" ht="18" customHeight="1" thickBot="1" x14ac:dyDescent="0.3">
      <c r="B59" s="118"/>
      <c r="C59" s="89" t="str">
        <f>IF(C58="","",VLOOKUP(C58,LISTAS!$F$5:$H$204,2,0))</f>
        <v/>
      </c>
      <c r="D59" s="120"/>
      <c r="E59" s="42"/>
      <c r="F59" s="39"/>
      <c r="G59" s="39"/>
      <c r="H59" s="39"/>
      <c r="I59" s="42"/>
      <c r="J59" s="39"/>
      <c r="K59" s="39"/>
      <c r="L59" s="39"/>
      <c r="M59" s="39"/>
      <c r="N59" s="39"/>
      <c r="O59" s="39"/>
      <c r="P59" s="12"/>
      <c r="Q59" s="13"/>
      <c r="S59" s="9"/>
      <c r="T59" s="10"/>
      <c r="U59" s="11"/>
      <c r="V59" s="11" t="str">
        <f>IF(U59="","",VLOOKUP(U59,LISTAS!$F$5:$G$204,2,0))</f>
        <v/>
      </c>
      <c r="W59" s="11" t="str">
        <f>IF(U59="","",VLOOKUP(U59,LISTAS!$F$5:$I$204,4,0))</f>
        <v/>
      </c>
      <c r="X59" s="11" t="str">
        <f t="shared" si="0"/>
        <v/>
      </c>
      <c r="Y59" s="11" t="str">
        <f t="shared" si="2"/>
        <v/>
      </c>
    </row>
    <row r="60" spans="2:25" ht="18" customHeight="1" x14ac:dyDescent="0.25">
      <c r="B60" s="57"/>
      <c r="C60" s="8"/>
      <c r="D60" s="8"/>
      <c r="E60" s="39"/>
      <c r="F60" s="81"/>
      <c r="G60" s="88" t="str">
        <f>IF(D56&lt;&gt;"",IF(D58&lt;&gt;"",IF(D56=D58,"",IF(D56&gt;D58,C56,C58)),""),"")</f>
        <v>ISABELA/MARIA</v>
      </c>
      <c r="H60" s="119">
        <v>1</v>
      </c>
      <c r="I60" s="87">
        <f>IF(H60&lt;&gt;"",H60,"")</f>
        <v>1</v>
      </c>
      <c r="J60" s="39" t="str">
        <f>IF(H60&lt;&gt;"",IF(G60="","",G60),"")</f>
        <v>ISABELA/MARIA</v>
      </c>
      <c r="K60" s="39">
        <f>IF(I60&lt;&gt;"",IF(I62&lt;&gt;"",SMALL(I60:J62,1),""),"")</f>
        <v>0</v>
      </c>
      <c r="L60" s="39"/>
      <c r="M60" s="39"/>
      <c r="N60" s="39"/>
      <c r="O60" s="39"/>
      <c r="P60" s="12"/>
      <c r="Q60" s="13"/>
      <c r="S60" s="9"/>
      <c r="T60" s="10"/>
      <c r="U60" s="11"/>
      <c r="V60" s="11" t="str">
        <f>IF(U60="","",VLOOKUP(U60,LISTAS!$F$5:$G$204,2,0))</f>
        <v/>
      </c>
      <c r="W60" s="11" t="str">
        <f>IF(U60="","",VLOOKUP(U60,LISTAS!$F$5:$I$204,4,0))</f>
        <v/>
      </c>
      <c r="X60" s="11" t="str">
        <f t="shared" si="0"/>
        <v/>
      </c>
      <c r="Y60" s="11" t="str">
        <f t="shared" si="2"/>
        <v/>
      </c>
    </row>
    <row r="61" spans="2:25" ht="18" customHeight="1" thickBot="1" x14ac:dyDescent="0.3">
      <c r="B61" s="57"/>
      <c r="C61" s="8"/>
      <c r="D61" s="8"/>
      <c r="E61" s="39"/>
      <c r="F61" s="81"/>
      <c r="G61" s="89" t="str">
        <f>IF(G60="","",VLOOKUP(G60,LISTAS!$F$5:$H$204,2,0))</f>
        <v>PETROPOLIS - SBC</v>
      </c>
      <c r="H61" s="120"/>
      <c r="I61" s="44" t="str">
        <f>IF(H61&lt;&gt;"",H61,"")</f>
        <v/>
      </c>
      <c r="J61" s="39"/>
      <c r="K61" s="39"/>
      <c r="L61" s="39"/>
      <c r="M61" s="39"/>
      <c r="N61" s="39"/>
      <c r="O61" s="39"/>
      <c r="P61" s="12"/>
      <c r="Q61" s="13"/>
      <c r="S61" s="9"/>
      <c r="T61" s="10"/>
      <c r="U61" s="11"/>
      <c r="V61" s="11" t="str">
        <f>IF(U61="","",VLOOKUP(U61,LISTAS!$F$5:$G$204,2,0))</f>
        <v/>
      </c>
      <c r="W61" s="11" t="str">
        <f>IF(U61="","",VLOOKUP(U61,LISTAS!$F$5:$I$204,4,0))</f>
        <v/>
      </c>
      <c r="X61" s="11" t="str">
        <f t="shared" si="0"/>
        <v/>
      </c>
      <c r="Y61" s="11" t="str">
        <f t="shared" si="2"/>
        <v/>
      </c>
    </row>
    <row r="62" spans="2:25" ht="18" customHeight="1" x14ac:dyDescent="0.25">
      <c r="B62" s="57"/>
      <c r="C62" s="8"/>
      <c r="D62" s="8"/>
      <c r="E62" s="42"/>
      <c r="F62" s="82"/>
      <c r="G62" s="88" t="str">
        <f>IF(D64&lt;&gt;"",IF(D66&lt;&gt;"",IF(D64=D66,"",IF(D64&gt;D66,C64,C66)),""),"")</f>
        <v/>
      </c>
      <c r="H62" s="119">
        <v>0</v>
      </c>
      <c r="I62" s="45">
        <f>IF(H62&lt;&gt;"",H62,"")</f>
        <v>0</v>
      </c>
      <c r="J62" s="39" t="str">
        <f>IF(H62&lt;&gt;"",IF(G62="","",G62),"")</f>
        <v/>
      </c>
      <c r="K62" s="39" t="str">
        <f>VLOOKUP(K60,I60:J62,2,0)</f>
        <v/>
      </c>
      <c r="L62" s="39"/>
      <c r="M62" s="39"/>
      <c r="N62" s="39"/>
      <c r="O62" s="39"/>
      <c r="P62" s="12"/>
      <c r="S62" s="9"/>
      <c r="T62" s="10"/>
      <c r="U62" s="11"/>
      <c r="V62" s="11" t="str">
        <f>IF(U62="","",VLOOKUP(U62,LISTAS!$F$5:$G$204,2,0))</f>
        <v/>
      </c>
      <c r="W62" s="11" t="str">
        <f>IF(U62="","",VLOOKUP(U62,LISTAS!$F$5:$I$204,4,0))</f>
        <v/>
      </c>
      <c r="X62" s="11" t="str">
        <f t="shared" si="0"/>
        <v/>
      </c>
      <c r="Y62" s="11" t="str">
        <f t="shared" si="2"/>
        <v/>
      </c>
    </row>
    <row r="63" spans="2:25" ht="18" customHeight="1" thickBot="1" x14ac:dyDescent="0.3">
      <c r="B63" s="57"/>
      <c r="C63" s="8"/>
      <c r="D63" s="8"/>
      <c r="E63" s="42"/>
      <c r="F63" s="8"/>
      <c r="G63" s="89" t="str">
        <f>IF(G62="","",VLOOKUP(G62,LISTAS!$F$5:$H$204,2,0))</f>
        <v/>
      </c>
      <c r="H63" s="120"/>
      <c r="I63" s="39"/>
      <c r="J63" s="39"/>
      <c r="K63" s="39"/>
      <c r="L63" s="39"/>
      <c r="M63" s="39"/>
      <c r="N63" s="39"/>
      <c r="O63" s="39"/>
      <c r="P63" s="12"/>
      <c r="S63" s="9"/>
      <c r="T63" s="10"/>
      <c r="U63" s="11"/>
      <c r="V63" s="11" t="str">
        <f>IF(U63="","",VLOOKUP(U63,LISTAS!$F$5:$G$204,2,0))</f>
        <v/>
      </c>
      <c r="W63" s="11" t="str">
        <f>IF(U63="","",VLOOKUP(U63,LISTAS!$F$5:$I$204,4,0))</f>
        <v/>
      </c>
      <c r="X63" s="11" t="str">
        <f t="shared" si="0"/>
        <v/>
      </c>
      <c r="Y63" s="11" t="str">
        <f t="shared" si="2"/>
        <v/>
      </c>
    </row>
    <row r="64" spans="2:25" ht="18" customHeight="1" x14ac:dyDescent="0.25">
      <c r="B64" s="121">
        <v>2</v>
      </c>
      <c r="C64" s="88"/>
      <c r="D64" s="119">
        <v>0</v>
      </c>
      <c r="E64" s="87">
        <f>IF(D64&lt;&gt;"",D64,"")</f>
        <v>0</v>
      </c>
      <c r="F64" s="39" t="str">
        <f>IF(D64&lt;&gt;"",IF(C64="","",C64),"")</f>
        <v/>
      </c>
      <c r="G64" s="39">
        <f>IF(E64&lt;&gt;"",IF(E66&lt;&gt;"",SMALL(E64:F66,1),""),"")</f>
        <v>0</v>
      </c>
      <c r="H64" s="39"/>
      <c r="I64" s="39"/>
      <c r="J64" s="39"/>
      <c r="K64" s="39"/>
      <c r="L64" s="39"/>
      <c r="M64" s="39"/>
      <c r="N64" s="39"/>
      <c r="O64" s="39"/>
      <c r="P64" s="53"/>
      <c r="S64" s="9"/>
      <c r="T64" s="10"/>
      <c r="U64" s="11"/>
      <c r="V64" s="11" t="str">
        <f>IF(U64="","",VLOOKUP(U64,LISTAS!$F$5:$G$204,2,0))</f>
        <v/>
      </c>
      <c r="W64" s="11" t="str">
        <f>IF(U64="","",VLOOKUP(U64,LISTAS!$F$5:$I$204,4,0))</f>
        <v/>
      </c>
      <c r="X64" s="11" t="str">
        <f t="shared" si="0"/>
        <v/>
      </c>
      <c r="Y64" s="11" t="str">
        <f t="shared" si="2"/>
        <v/>
      </c>
    </row>
    <row r="65" spans="2:25" ht="18" customHeight="1" thickBot="1" x14ac:dyDescent="0.3">
      <c r="B65" s="121"/>
      <c r="C65" s="89" t="str">
        <f>IF(C64="","",VLOOKUP(C64,LISTAS!$F$5:$H$204,2,0))</f>
        <v/>
      </c>
      <c r="D65" s="120"/>
      <c r="E65" s="44" t="str">
        <f>IF(D65&lt;&gt;"",D65,"")</f>
        <v/>
      </c>
      <c r="F65" s="39"/>
      <c r="G65" s="39"/>
      <c r="H65" s="39"/>
      <c r="I65" s="39"/>
      <c r="J65" s="39"/>
      <c r="K65" s="39"/>
      <c r="L65" s="39"/>
      <c r="M65" s="39"/>
      <c r="N65" s="39"/>
      <c r="O65" s="39"/>
      <c r="P65" s="53"/>
      <c r="S65" s="9"/>
      <c r="T65" s="10"/>
      <c r="U65" s="11"/>
      <c r="V65" s="11" t="str">
        <f>IF(U65="","",VLOOKUP(U65,LISTAS!$F$5:$G$204,2,0))</f>
        <v/>
      </c>
      <c r="W65" s="11" t="str">
        <f>IF(U65="","",VLOOKUP(U65,LISTAS!$F$5:$I$204,4,0))</f>
        <v/>
      </c>
      <c r="X65" s="11" t="str">
        <f t="shared" si="0"/>
        <v/>
      </c>
      <c r="Y65" s="11" t="str">
        <f t="shared" si="2"/>
        <v/>
      </c>
    </row>
    <row r="66" spans="2:25" ht="18" customHeight="1" x14ac:dyDescent="0.25">
      <c r="B66" s="118">
        <v>15</v>
      </c>
      <c r="C66" s="88"/>
      <c r="D66" s="119">
        <v>0</v>
      </c>
      <c r="E66" s="45">
        <f>IF(D66&lt;&gt;"",D66,"")</f>
        <v>0</v>
      </c>
      <c r="F66" s="39" t="str">
        <f>IF(D66&lt;&gt;"",IF(C66="","",C66),"")</f>
        <v/>
      </c>
      <c r="G66" s="39" t="str">
        <f>VLOOKUP(G64,E64:F66,2,0)</f>
        <v/>
      </c>
      <c r="H66" s="39"/>
      <c r="I66" s="39"/>
      <c r="J66" s="39"/>
      <c r="K66" s="39"/>
      <c r="L66" s="39"/>
      <c r="M66" s="39"/>
      <c r="N66" s="39"/>
      <c r="O66" s="39"/>
      <c r="P66" s="53"/>
      <c r="S66" s="9"/>
      <c r="T66" s="10"/>
      <c r="U66" s="11"/>
      <c r="V66" s="11" t="str">
        <f>IF(U66="","",VLOOKUP(U66,LISTAS!$F$5:$G$204,2,0))</f>
        <v/>
      </c>
      <c r="W66" s="11" t="str">
        <f>IF(U66="","",VLOOKUP(U66,LISTAS!$F$5:$I$204,4,0))</f>
        <v/>
      </c>
      <c r="X66" s="11" t="str">
        <f t="shared" si="0"/>
        <v/>
      </c>
      <c r="Y66" s="11" t="str">
        <f t="shared" si="2"/>
        <v/>
      </c>
    </row>
    <row r="67" spans="2:25" ht="18" customHeight="1" thickBot="1" x14ac:dyDescent="0.3">
      <c r="B67" s="118"/>
      <c r="C67" s="89" t="str">
        <f>IF(C66="","",VLOOKUP(C66,LISTAS!$F$5:$H$204,2,0))</f>
        <v/>
      </c>
      <c r="D67" s="120"/>
      <c r="E67" s="39"/>
      <c r="F67" s="39"/>
      <c r="G67" s="39"/>
      <c r="H67" s="39"/>
      <c r="I67" s="39"/>
      <c r="J67" s="39"/>
      <c r="K67" s="39"/>
      <c r="L67" s="39"/>
      <c r="M67" s="39"/>
      <c r="N67" s="39"/>
      <c r="O67" s="39"/>
      <c r="P67" s="53"/>
      <c r="S67" s="9"/>
      <c r="T67" s="10"/>
      <c r="U67" s="11"/>
      <c r="V67" s="11" t="str">
        <f>IF(U67="","",VLOOKUP(U67,LISTAS!$F$5:$G$204,2,0))</f>
        <v/>
      </c>
      <c r="W67" s="11" t="str">
        <f>IF(U67="","",VLOOKUP(U67,LISTAS!$F$5:$I$204,4,0))</f>
        <v/>
      </c>
      <c r="X67" s="11" t="str">
        <f t="shared" si="0"/>
        <v/>
      </c>
      <c r="Y67" s="11" t="str">
        <f t="shared" si="2"/>
        <v/>
      </c>
    </row>
    <row r="68" spans="2:25" ht="18" customHeight="1" x14ac:dyDescent="0.25">
      <c r="B68" s="58"/>
      <c r="C68" s="15"/>
      <c r="D68" s="15"/>
      <c r="E68" s="52"/>
      <c r="F68" s="52"/>
      <c r="G68" s="52"/>
      <c r="H68" s="52"/>
      <c r="I68" s="52"/>
      <c r="J68" s="52"/>
      <c r="K68" s="52"/>
      <c r="L68" s="52"/>
      <c r="M68" s="52"/>
      <c r="N68" s="52"/>
      <c r="O68" s="52"/>
      <c r="P68" s="54"/>
      <c r="S68" s="9"/>
      <c r="T68" s="10"/>
      <c r="U68" s="11"/>
      <c r="V68" s="11" t="str">
        <f>IF(U68="","",VLOOKUP(U68,LISTAS!$F$5:$G$204,2,0))</f>
        <v/>
      </c>
      <c r="W68" s="11" t="str">
        <f>IF(U68="","",VLOOKUP(U68,LISTAS!$F$5:$I$204,4,0))</f>
        <v/>
      </c>
      <c r="X68" s="11" t="str">
        <f t="shared" si="0"/>
        <v/>
      </c>
      <c r="Y68" s="11" t="str">
        <f t="shared" si="2"/>
        <v/>
      </c>
    </row>
    <row r="69" spans="2:25" ht="18" customHeight="1" x14ac:dyDescent="0.25">
      <c r="B69" s="59"/>
      <c r="C69" s="16"/>
      <c r="D69" s="16"/>
      <c r="E69" s="16"/>
      <c r="F69" s="16"/>
      <c r="G69" s="16"/>
      <c r="H69" s="16"/>
      <c r="I69" s="16"/>
      <c r="J69" s="16"/>
      <c r="K69" s="16"/>
      <c r="L69" s="16"/>
      <c r="M69" s="16"/>
      <c r="N69" s="16"/>
      <c r="O69" s="16"/>
      <c r="P69" s="16"/>
    </row>
    <row r="70" spans="2:25" ht="18" customHeight="1" x14ac:dyDescent="0.25">
      <c r="B70" s="59"/>
      <c r="C70" s="16"/>
      <c r="D70" s="16"/>
      <c r="E70" s="16"/>
      <c r="F70" s="16"/>
      <c r="G70" s="16"/>
      <c r="H70" s="16"/>
      <c r="I70" s="16"/>
      <c r="J70" s="16"/>
      <c r="K70" s="16"/>
      <c r="L70" s="16"/>
      <c r="M70" s="16"/>
      <c r="N70" s="16"/>
      <c r="O70" s="16"/>
      <c r="P70" s="16"/>
    </row>
    <row r="71" spans="2:25" ht="30" customHeight="1" x14ac:dyDescent="0.25">
      <c r="B71" s="128" t="s">
        <v>22</v>
      </c>
      <c r="C71" s="128"/>
      <c r="D71" s="128"/>
      <c r="E71" s="128"/>
      <c r="F71" s="128"/>
      <c r="G71" s="128"/>
      <c r="H71" s="128"/>
      <c r="I71" s="128"/>
      <c r="J71" s="128"/>
      <c r="K71" s="128"/>
      <c r="L71" s="128"/>
      <c r="M71" s="128"/>
      <c r="N71" s="128"/>
      <c r="O71" s="128"/>
      <c r="P71" s="128"/>
      <c r="S71" s="128" t="s">
        <v>4</v>
      </c>
      <c r="T71" s="128"/>
      <c r="U71" s="128"/>
      <c r="V71" s="128"/>
      <c r="W71" s="128"/>
      <c r="X71" s="128"/>
      <c r="Y71" s="128"/>
    </row>
    <row r="72" spans="2:25" ht="28.5" customHeight="1" thickBot="1" x14ac:dyDescent="0.3">
      <c r="B72" s="56"/>
      <c r="C72" s="75"/>
      <c r="D72" s="76"/>
      <c r="E72" s="51"/>
      <c r="F72" s="51"/>
      <c r="G72" s="39"/>
      <c r="H72" s="51"/>
      <c r="I72" s="51"/>
      <c r="J72" s="51"/>
      <c r="K72" s="76"/>
      <c r="L72" s="76"/>
      <c r="M72" s="76"/>
      <c r="N72" s="76"/>
      <c r="O72" s="76"/>
      <c r="P72" s="77"/>
      <c r="S72" s="122" t="s">
        <v>3</v>
      </c>
      <c r="T72" s="123"/>
      <c r="U72" s="38" t="s">
        <v>14</v>
      </c>
      <c r="V72" s="38" t="s">
        <v>0</v>
      </c>
      <c r="W72" s="38" t="s">
        <v>15</v>
      </c>
      <c r="X72" s="38" t="s">
        <v>16</v>
      </c>
      <c r="Y72" s="38" t="s">
        <v>17</v>
      </c>
    </row>
    <row r="73" spans="2:25" ht="18" customHeight="1" x14ac:dyDescent="0.25">
      <c r="B73" s="121">
        <v>1</v>
      </c>
      <c r="C73" s="90" t="s">
        <v>71</v>
      </c>
      <c r="D73" s="119">
        <v>1</v>
      </c>
      <c r="E73" s="39">
        <f>IF(D73&lt;&gt;"",D73,"")</f>
        <v>1</v>
      </c>
      <c r="F73" s="39" t="str">
        <f>IF(D73&lt;&gt;"",IF(C73="","",C73),"")</f>
        <v>GABRIELE/GIULIA</v>
      </c>
      <c r="G73" s="39">
        <f>IF(E73&lt;&gt;"",IF(E75&lt;&gt;"",SMALL(E73:F75,1),""),"")</f>
        <v>0</v>
      </c>
      <c r="H73" s="39"/>
      <c r="I73" s="39"/>
      <c r="J73" s="39"/>
      <c r="K73" s="8"/>
      <c r="L73" s="8"/>
      <c r="M73" s="78"/>
      <c r="N73" s="78"/>
      <c r="O73" s="78"/>
      <c r="P73" s="79"/>
      <c r="S73" s="9">
        <f>IF(U73&lt;&gt;"",1,"")</f>
        <v>1</v>
      </c>
      <c r="T73" s="10" t="str">
        <f>IF(S73&lt;&gt;"","LUGAR","")</f>
        <v>LUGAR</v>
      </c>
      <c r="U73" s="11" t="str">
        <f>IF(P101&lt;&gt;"",IF(P103&lt;&gt;"",IF(P101=P103,"",IF(P101&gt;P103,O101,O103)),""),"")</f>
        <v>MANUELA/RAFAELA</v>
      </c>
      <c r="V73" s="11" t="str">
        <f>IF(U73="","",VLOOKUP(U73,LISTAS!$F$5:$G$204,2,0))</f>
        <v>ARBOS - SCS</v>
      </c>
      <c r="W73" s="11" t="str">
        <f>IF(U73="","",VLOOKUP(U73,LISTAS!$F$5:$I$204,4,0))</f>
        <v/>
      </c>
      <c r="X73" s="11">
        <f>IF(S73="","",IF(S73=1,180,IF(S73=2,170,IF(S73=3,150,IF(S73=4,140,IF(S73=5,135,IF(S73=6,130,IF(S73=7,120,IF(S73=8,110,IF(S73=9,105,IF(S73=10,105,IF(S73=11,105,IF(S73=12,105,IF(S73=13,105,IF(S73=14,105,IF(S73=15,105,IF(S73=16,105,IF(S73&gt;16,"",""))))))))))))))))))</f>
        <v>180</v>
      </c>
      <c r="Y73" s="11">
        <f>IF(S73="","",IF($V$5="NÃO","",IF(S73=1,180,IF(S73=2,170,IF(S73=3,150,IF(S73=4,140,IF(S73=5,135,IF(S73=6,130,IF(S73=7,120,IF(S73=8,110,IF(S73=9,105,IF(S73=10,105,IF(S73=11,105,IF(S73=12,105,IF(S73=13,105,IF(S73=14,105,IF(S73=15,105,IF(S73=16,105,IF(S73&gt;16,"","")))))))))))))))))))</f>
        <v>180</v>
      </c>
    </row>
    <row r="74" spans="2:25" ht="18" customHeight="1" thickBot="1" x14ac:dyDescent="0.3">
      <c r="B74" s="121"/>
      <c r="C74" s="91" t="str">
        <f>IF(C73="","",VLOOKUP(C73,LISTAS!$F$5:$H$204,2,0))</f>
        <v>ARBOS - SCS</v>
      </c>
      <c r="D74" s="120"/>
      <c r="E74" s="39"/>
      <c r="F74" s="39"/>
      <c r="G74" s="39"/>
      <c r="H74" s="39"/>
      <c r="I74" s="39"/>
      <c r="J74" s="39"/>
      <c r="K74" s="8"/>
      <c r="L74" s="8"/>
      <c r="M74" s="78"/>
      <c r="N74" s="78"/>
      <c r="O74" s="78"/>
      <c r="P74" s="79"/>
      <c r="S74" s="9">
        <f>IF(U74&lt;&gt;"",1+COUNTIF(S73,"1"),"")</f>
        <v>2</v>
      </c>
      <c r="T74" s="10" t="str">
        <f t="shared" ref="T74:T88" si="3">IF(S74&lt;&gt;"","LUGAR","")</f>
        <v>LUGAR</v>
      </c>
      <c r="U74" s="11" t="str">
        <f>IF(P101&lt;&gt;"",IF(P103&lt;&gt;"",IF(P101=P103,"",IF(P101&lt;P103,O101,O103)),""),"")</f>
        <v>GABRIELE/GIULIA</v>
      </c>
      <c r="V74" s="11" t="str">
        <f>IF(U74="","",VLOOKUP(U74,LISTAS!$F$5:$G$204,2,0))</f>
        <v>ARBOS - SCS</v>
      </c>
      <c r="W74" s="11" t="str">
        <f>IF(U74="","",VLOOKUP(U74,LISTAS!$F$5:$I$204,4,0))</f>
        <v>SUB 16 FEMININO</v>
      </c>
      <c r="X74" s="11">
        <f t="shared" ref="X74:X88" si="4">IF(S74="","",IF(S74=1,180,IF(S74=2,170,IF(S74=3,150,IF(S74=4,140,IF(S74=5,135,IF(S74=6,130,IF(S74=7,120,IF(S74=8,110,IF(S74=9,105,IF(S74=10,105,IF(S74=11,105,IF(S74=12,105,IF(S74=13,105,IF(S74=14,105,IF(S74=15,105,IF(S74=16,105,IF(S74&gt;16,"",""))))))))))))))))))</f>
        <v>170</v>
      </c>
      <c r="Y74" s="11">
        <f t="shared" ref="Y74:Y88" si="5">IF(S74="","",IF($V$5="NÃO","",IF(S74=1,180,IF(S74=2,170,IF(S74=3,150,IF(S74=4,140,IF(S74=5,135,IF(S74=6,130,IF(S74=7,120,IF(S74=8,110,IF(S74=9,105,IF(S74=10,105,IF(S74=11,105,IF(S74=12,105,IF(S74=13,105,IF(S74=14,105,IF(S74=15,105,IF(S74=16,105,IF(S74&gt;16,"","")))))))))))))))))))</f>
        <v>170</v>
      </c>
    </row>
    <row r="75" spans="2:25" ht="18" customHeight="1" x14ac:dyDescent="0.25">
      <c r="B75" s="118">
        <v>16</v>
      </c>
      <c r="C75" s="90"/>
      <c r="D75" s="119">
        <v>0</v>
      </c>
      <c r="E75" s="40">
        <f>IF(D75&lt;&gt;"",D75,"")</f>
        <v>0</v>
      </c>
      <c r="F75" s="39" t="str">
        <f>IF(D75&lt;&gt;"",IF(C75="","",C75),"")</f>
        <v/>
      </c>
      <c r="G75" s="39" t="str">
        <f>VLOOKUP(G73,E73:F75,2,0)</f>
        <v/>
      </c>
      <c r="H75" s="39"/>
      <c r="I75" s="39"/>
      <c r="J75" s="39"/>
      <c r="K75" s="8"/>
      <c r="L75" s="8"/>
      <c r="M75" s="78"/>
      <c r="N75" s="78"/>
      <c r="O75" s="78"/>
      <c r="P75" s="79"/>
      <c r="S75" s="9">
        <f>IF(U75&lt;&gt;"",1+COUNTIF(S73:S74,"1")+COUNTIF(S73:S74,"2"),"")</f>
        <v>3</v>
      </c>
      <c r="T75" s="10" t="str">
        <f t="shared" si="3"/>
        <v>LUGAR</v>
      </c>
      <c r="U75" s="14" t="str">
        <f>IF(U73&lt;&gt;"",IF(K85=U73,K87,IF(K87=U73,K85,IF(K117=U73,K119,IF(K119=U73,K117)))),"")</f>
        <v>JULIA/VITORIA</v>
      </c>
      <c r="V75" s="11" t="str">
        <f>IF(U75="","",VLOOKUP(U75,LISTAS!$F$5:$G$204,2,0))</f>
        <v>VILLARE - SCS</v>
      </c>
      <c r="W75" s="11" t="str">
        <f>IF(U75="","",VLOOKUP(U75,LISTAS!$F$5:$I$204,4,0))</f>
        <v>SUB 16 FEMININO</v>
      </c>
      <c r="X75" s="11">
        <f t="shared" si="4"/>
        <v>150</v>
      </c>
      <c r="Y75" s="11">
        <f t="shared" si="5"/>
        <v>150</v>
      </c>
    </row>
    <row r="76" spans="2:25" ht="18" customHeight="1" thickBot="1" x14ac:dyDescent="0.3">
      <c r="B76" s="118"/>
      <c r="C76" s="91" t="str">
        <f>IF(C75="","",VLOOKUP(C75,LISTAS!$F$5:$H$204,2,0))</f>
        <v/>
      </c>
      <c r="D76" s="120"/>
      <c r="E76" s="42"/>
      <c r="F76" s="39"/>
      <c r="G76" s="39"/>
      <c r="H76" s="39"/>
      <c r="I76" s="39"/>
      <c r="J76" s="39"/>
      <c r="K76" s="8"/>
      <c r="L76" s="8"/>
      <c r="M76" s="78"/>
      <c r="N76" s="78"/>
      <c r="O76" s="78"/>
      <c r="P76" s="79"/>
      <c r="S76" s="9">
        <f>IF(U76&lt;&gt;"",1+COUNTIF(S73:S75,"1")+COUNTIF(S73:S75,"2")+COUNTIF(S73:S75,"3"),"")</f>
        <v>4</v>
      </c>
      <c r="T76" s="10" t="str">
        <f t="shared" si="3"/>
        <v>LUGAR</v>
      </c>
      <c r="U76" s="14" t="str">
        <f>IF(U74&lt;&gt;"",IF(K85=U74,K87,IF(K87=U74,K85,IF(K117=U74,K119,IF(K119=U74,K117)))),"")</f>
        <v>GIOVANA/JULIANA/JULIA</v>
      </c>
      <c r="V76" s="11" t="str">
        <f>IF(U76="","",VLOOKUP(U76,LISTAS!$F$5:$G$204,2,0))</f>
        <v>CCDA - DIAD</v>
      </c>
      <c r="W76" s="11" t="str">
        <f>IF(U76="","",VLOOKUP(U76,LISTAS!$F$5:$I$204,4,0))</f>
        <v/>
      </c>
      <c r="X76" s="11">
        <f t="shared" si="4"/>
        <v>140</v>
      </c>
      <c r="Y76" s="11">
        <f t="shared" si="5"/>
        <v>140</v>
      </c>
    </row>
    <row r="77" spans="2:25" ht="18" customHeight="1" x14ac:dyDescent="0.25">
      <c r="B77" s="57"/>
      <c r="C77" s="8"/>
      <c r="D77" s="8"/>
      <c r="E77" s="39"/>
      <c r="F77" s="41"/>
      <c r="G77" s="90" t="str">
        <f>IF(D73&lt;&gt;"",IF(D75&lt;&gt;"",IF(D73=D75,"",IF(D73&gt;D75,C73,C75)),""),"")</f>
        <v>GABRIELE/GIULIA</v>
      </c>
      <c r="H77" s="119">
        <v>1</v>
      </c>
      <c r="I77" s="39">
        <f>IF(H77&lt;&gt;"",H77,"")</f>
        <v>1</v>
      </c>
      <c r="J77" s="39" t="str">
        <f>IF(H77&lt;&gt;"",IF(G77="","",G77),"")</f>
        <v>GABRIELE/GIULIA</v>
      </c>
      <c r="K77" s="39">
        <f>IF(I77&lt;&gt;"",IF(I79&lt;&gt;"",SMALL(I77:J79,1),""),"")</f>
        <v>0</v>
      </c>
      <c r="L77" s="8"/>
      <c r="M77" s="8"/>
      <c r="N77" s="8"/>
      <c r="O77" s="8"/>
      <c r="P77" s="12"/>
      <c r="S77" s="9" t="str">
        <f>IF(U77&lt;&gt;"",1+COUNTIF(S73:S76,"1")+COUNTIF(S73:S76,"2")+COUNTIF(S73:S76,"3")+COUNTIF(S73:S76,"4"),"")</f>
        <v/>
      </c>
      <c r="T77" s="10" t="str">
        <f t="shared" si="3"/>
        <v/>
      </c>
      <c r="U77" s="14" t="str">
        <f>IF(U73&lt;&gt;"",IF(G77=U73,G79,IF(G79=U73,G77,IF(G93=U73,G95,IF(G95=U73,G93,IF(G109=U73,G111,IF(G111=U73,G109,IF(G125=U73,G127,IF(G127=U73,G125)))))))),"")</f>
        <v/>
      </c>
      <c r="V77" s="11" t="str">
        <f>IF(U77="","",VLOOKUP(U77,LISTAS!$F$5:$G$204,2,0))</f>
        <v/>
      </c>
      <c r="W77" s="11" t="str">
        <f>IF(U77="","",VLOOKUP(U77,LISTAS!$F$5:$I$204,4,0))</f>
        <v/>
      </c>
      <c r="X77" s="11" t="str">
        <f t="shared" si="4"/>
        <v/>
      </c>
      <c r="Y77" s="11" t="str">
        <f t="shared" si="5"/>
        <v/>
      </c>
    </row>
    <row r="78" spans="2:25" ht="18" customHeight="1" thickBot="1" x14ac:dyDescent="0.3">
      <c r="B78" s="57"/>
      <c r="C78" s="8"/>
      <c r="D78" s="8"/>
      <c r="E78" s="39"/>
      <c r="F78" s="41"/>
      <c r="G78" s="91" t="str">
        <f>IF(G77="","",VLOOKUP(G77,LISTAS!$F$5:$H$204,2,0))</f>
        <v>ARBOS - SCS</v>
      </c>
      <c r="H78" s="120"/>
      <c r="I78" s="39"/>
      <c r="J78" s="39"/>
      <c r="K78" s="39"/>
      <c r="L78" s="8"/>
      <c r="M78" s="8"/>
      <c r="N78" s="8"/>
      <c r="O78" s="8"/>
      <c r="P78" s="12"/>
      <c r="S78" s="9" t="str">
        <f>IF(U78&lt;&gt;"",1+COUNTIF(S73:S77,"1")+COUNTIF(S73:S77,"2")+COUNTIF(S73:S77,"3")+COUNTIF(S73:S77,"4")+COUNTIF(S73:S77,"5"),"")</f>
        <v/>
      </c>
      <c r="T78" s="10" t="str">
        <f t="shared" si="3"/>
        <v/>
      </c>
      <c r="U78" s="14" t="str">
        <f>IF(U74&lt;&gt;"",IF(G77=U74,G79,IF(G79=U74,G77,IF(G93=U74,G95,IF(G95=U74,G93,IF(G109=U74,G111,IF(G111=U74,G109,IF(G125=U74,G127,IF(G127=U74,G125)))))))),"")</f>
        <v/>
      </c>
      <c r="V78" s="11" t="str">
        <f>IF(U78="","",VLOOKUP(U78,LISTAS!$F$5:$G$204,2,0))</f>
        <v/>
      </c>
      <c r="W78" s="11" t="str">
        <f>IF(U78="","",VLOOKUP(U78,LISTAS!$F$5:$I$204,4,0))</f>
        <v/>
      </c>
      <c r="X78" s="11" t="str">
        <f t="shared" si="4"/>
        <v/>
      </c>
      <c r="Y78" s="11" t="str">
        <f t="shared" si="5"/>
        <v/>
      </c>
    </row>
    <row r="79" spans="2:25" ht="18" customHeight="1" x14ac:dyDescent="0.25">
      <c r="B79" s="57"/>
      <c r="C79" s="8"/>
      <c r="D79" s="8"/>
      <c r="E79" s="42"/>
      <c r="F79" s="43"/>
      <c r="G79" s="90" t="str">
        <f>IF(D81&lt;&gt;"",IF(D83&lt;&gt;"",IF(D81=D83,"",IF(D81&gt;D83,C81,C83)),""),"")</f>
        <v/>
      </c>
      <c r="H79" s="119">
        <v>0</v>
      </c>
      <c r="I79" s="40">
        <f>IF(H79&lt;&gt;"",H79,"")</f>
        <v>0</v>
      </c>
      <c r="J79" s="39" t="str">
        <f>IF(H79&lt;&gt;"",IF(G79="","",G79),"")</f>
        <v/>
      </c>
      <c r="K79" s="39" t="str">
        <f>VLOOKUP(K77,I77:J79,2,0)</f>
        <v/>
      </c>
      <c r="L79" s="8"/>
      <c r="M79" s="8"/>
      <c r="N79" s="8"/>
      <c r="O79" s="8"/>
      <c r="P79" s="12"/>
      <c r="S79" s="9" t="str">
        <f>IF(U79&lt;&gt;"",1+COUNTIF(S73:S78,"1")+COUNTIF(S73:S78,"2")+COUNTIF(S73:S78,"3")+COUNTIF(S73:S78,"4")+COUNTIF(S73:S78,"5")+COUNTIF(S73:S78,"6"),"")</f>
        <v/>
      </c>
      <c r="T79" s="10" t="str">
        <f t="shared" si="3"/>
        <v/>
      </c>
      <c r="U79" s="14" t="str">
        <f>IF(U75&lt;&gt;"",IF(G77=U75,G79,IF(G79=U75,G77,IF(G93=U75,G95,IF(G95=U75,G93,IF(G109=U75,G111,IF(G111=U75,G109,IF(G125=U75,G127,IF(G127=U75,G125)))))))),"")</f>
        <v/>
      </c>
      <c r="V79" s="11" t="str">
        <f>IF(U79="","",VLOOKUP(U79,LISTAS!$F$5:$G$204,2,0))</f>
        <v/>
      </c>
      <c r="W79" s="11" t="str">
        <f>IF(U79="","",VLOOKUP(U79,LISTAS!$F$5:$I$204,4,0))</f>
        <v/>
      </c>
      <c r="X79" s="11" t="str">
        <f t="shared" si="4"/>
        <v/>
      </c>
      <c r="Y79" s="11" t="str">
        <f t="shared" si="5"/>
        <v/>
      </c>
    </row>
    <row r="80" spans="2:25" ht="18" customHeight="1" thickBot="1" x14ac:dyDescent="0.3">
      <c r="B80" s="57"/>
      <c r="C80" s="8"/>
      <c r="D80" s="8"/>
      <c r="E80" s="42"/>
      <c r="F80" s="39"/>
      <c r="G80" s="91" t="str">
        <f>IF(G79="","",VLOOKUP(G79,LISTAS!$F$5:$H$204,2,0))</f>
        <v/>
      </c>
      <c r="H80" s="120"/>
      <c r="I80" s="42"/>
      <c r="J80" s="39"/>
      <c r="K80" s="39"/>
      <c r="L80" s="8"/>
      <c r="M80" s="8"/>
      <c r="N80" s="8"/>
      <c r="O80" s="8"/>
      <c r="P80" s="12"/>
      <c r="S80" s="9" t="str">
        <f>IF(U80&lt;&gt;"",1+COUNTIF(S73:S79,"1")+COUNTIF(S73:S79,"2")+COUNTIF(S73:S79,"3")+COUNTIF(S73:S79,"4")+COUNTIF(S73:S79,"5")+COUNTIF(S73:S79,"6")+COUNTIF(S73:S79,"7"),"")</f>
        <v/>
      </c>
      <c r="T80" s="10" t="str">
        <f t="shared" si="3"/>
        <v/>
      </c>
      <c r="U80" s="14" t="str">
        <f>IF(U76&lt;&gt;"",IF(G77=U76,G79,IF(G79=U76,G77,IF(G93=U76,G95,IF(G95=U76,G93,IF(G109=U76,G111,IF(G111=U76,G109,IF(G125=U76,G127,IF(G127=U76,G125)))))))),"")</f>
        <v/>
      </c>
      <c r="V80" s="11" t="str">
        <f>IF(U80="","",VLOOKUP(U80,LISTAS!$F$5:$G$204,2,0))</f>
        <v/>
      </c>
      <c r="W80" s="11" t="str">
        <f>IF(U80="","",VLOOKUP(U80,LISTAS!$F$5:$I$204,4,0))</f>
        <v/>
      </c>
      <c r="X80" s="11" t="str">
        <f t="shared" si="4"/>
        <v/>
      </c>
      <c r="Y80" s="11" t="str">
        <f t="shared" si="5"/>
        <v/>
      </c>
    </row>
    <row r="81" spans="2:25" ht="18" customHeight="1" x14ac:dyDescent="0.25">
      <c r="B81" s="121">
        <v>7</v>
      </c>
      <c r="C81" s="90"/>
      <c r="D81" s="119">
        <v>0</v>
      </c>
      <c r="E81" s="87">
        <f>IF(D81&lt;&gt;"",D81,"")</f>
        <v>0</v>
      </c>
      <c r="F81" s="39" t="str">
        <f>IF(D81&lt;&gt;"",IF(C81="","",C81),"")</f>
        <v/>
      </c>
      <c r="G81" s="39">
        <f>IF(E81&lt;&gt;"",IF(E83&lt;&gt;"",SMALL(E81:F83,1),""),"")</f>
        <v>0</v>
      </c>
      <c r="H81" s="39"/>
      <c r="I81" s="42"/>
      <c r="J81" s="39"/>
      <c r="K81" s="39"/>
      <c r="L81" s="8"/>
      <c r="M81" s="8"/>
      <c r="N81" s="8"/>
      <c r="O81" s="8"/>
      <c r="P81" s="12"/>
      <c r="S81" s="9" t="str">
        <f>IF(U81&lt;&gt;"",1+COUNTIF(S73:S80,"1")+COUNTIF(S73:S80,"2")+COUNTIF(S73:S80,"3")+COUNTIF(S73:S80,"4")+COUNTIF(S73:S80,"5")+COUNTIF(S73:S80,"6")+COUNTIF(S73:S80,"7")+COUNTIF(S73:S80,"8"),"")</f>
        <v/>
      </c>
      <c r="T81" s="10" t="str">
        <f t="shared" si="3"/>
        <v/>
      </c>
      <c r="U81" s="14" t="str">
        <f>IF(U73&lt;&gt;"",IF(C73=U73,G75,IF(C75=U73,G75,IF(C81=U73,G83,IF(C83=U73,G83,IF(C89=U73,G91,IF(C91=U73,G91,IF(C97=U73,G99,IF(C99=U73,G99,IF(C105=U73,G107,IF(C107=U73,G107,IF(C113=U73,G115,IF(C115=U73,G115,IF(C121=U73,G123,IF(C123=U73,G123,IF(C129=U73,G131,IF(C131=U73,G131)))))))))))))))),"")</f>
        <v/>
      </c>
      <c r="V81" s="11" t="str">
        <f>IF(U81="","",VLOOKUP(U81,LISTAS!$F$5:$G$204,2,0))</f>
        <v/>
      </c>
      <c r="W81" s="11" t="str">
        <f>IF(U81="","",VLOOKUP(U81,LISTAS!$F$5:$I$204,4,0))</f>
        <v/>
      </c>
      <c r="X81" s="11" t="str">
        <f t="shared" si="4"/>
        <v/>
      </c>
      <c r="Y81" s="11" t="str">
        <f t="shared" si="5"/>
        <v/>
      </c>
    </row>
    <row r="82" spans="2:25" ht="18" customHeight="1" thickBot="1" x14ac:dyDescent="0.3">
      <c r="B82" s="121"/>
      <c r="C82" s="91" t="str">
        <f>IF(C81="","",VLOOKUP(C81,LISTAS!$F$5:$H$204,2,0))</f>
        <v/>
      </c>
      <c r="D82" s="120"/>
      <c r="E82" s="44" t="str">
        <f>IF(D82&lt;&gt;"",D82,"")</f>
        <v/>
      </c>
      <c r="F82" s="39"/>
      <c r="G82" s="39"/>
      <c r="H82" s="39"/>
      <c r="I82" s="42"/>
      <c r="J82" s="39"/>
      <c r="K82" s="39"/>
      <c r="L82" s="8"/>
      <c r="M82" s="8"/>
      <c r="N82" s="8"/>
      <c r="O82" s="8"/>
      <c r="P82" s="12"/>
      <c r="S82" s="9" t="str">
        <f>IF(U82&lt;&gt;"",1+COUNTIF(S73:S81,"1")+COUNTIF(S73:S81,"2")+COUNTIF(S73:S81,"3")+COUNTIF(S73:S81,"4")+COUNTIF(S73:S81,"5")+COUNTIF(S73:S81,"6")+COUNTIF(S73:S81,"7")+COUNTIF(S73:S81,"8")+COUNTIF(S73:S81,"9"),"")</f>
        <v/>
      </c>
      <c r="T82" s="10" t="str">
        <f t="shared" si="3"/>
        <v/>
      </c>
      <c r="U82" s="14" t="str">
        <f>IF(U74&lt;&gt;"",IF(C73=U74,G75,IF(C75=U74,G75,IF(C81=U74,G83,IF(C83=U74,G83,IF(C89=U74,G91,IF(C91=U74,G91,IF(C97=U74,G99,IF(C99=U74,G99,IF(C105=U74,G107,IF(C107=U74,G107,IF(C113=U74,G115,IF(C115=U74,G115,IF(C121=U74,G123,IF(C123=U74,G123,IF(C129=U74,G131,IF(C131=U74,G131)))))))))))))))),"")</f>
        <v/>
      </c>
      <c r="V82" s="11" t="str">
        <f>IF(U82="","",VLOOKUP(U82,LISTAS!$F$5:$G$204,2,0))</f>
        <v/>
      </c>
      <c r="W82" s="11" t="str">
        <f>IF(U82="","",VLOOKUP(U82,LISTAS!$F$5:$I$204,4,0))</f>
        <v/>
      </c>
      <c r="X82" s="11" t="str">
        <f t="shared" si="4"/>
        <v/>
      </c>
      <c r="Y82" s="11" t="str">
        <f t="shared" si="5"/>
        <v/>
      </c>
    </row>
    <row r="83" spans="2:25" ht="18" customHeight="1" x14ac:dyDescent="0.25">
      <c r="B83" s="118">
        <v>9</v>
      </c>
      <c r="C83" s="90"/>
      <c r="D83" s="119">
        <v>0</v>
      </c>
      <c r="E83" s="45">
        <f>IF(D83&lt;&gt;"",D83,"")</f>
        <v>0</v>
      </c>
      <c r="F83" s="39" t="str">
        <f>IF(D83&lt;&gt;"",IF(C83="","",C83),"")</f>
        <v/>
      </c>
      <c r="G83" s="39" t="str">
        <f>VLOOKUP(G81,E81:F83,2,0)</f>
        <v/>
      </c>
      <c r="H83" s="39"/>
      <c r="I83" s="42"/>
      <c r="J83" s="39"/>
      <c r="K83" s="8"/>
      <c r="L83" s="8"/>
      <c r="M83" s="39"/>
      <c r="N83" s="39"/>
      <c r="O83" s="39"/>
      <c r="P83" s="12"/>
      <c r="S83" s="9" t="str">
        <f>IF(U83&lt;&gt;"",1+COUNTIF(S73:S82,"1")+COUNTIF(S73:S82,"2")+COUNTIF(S73:S82,"3")+COUNTIF(S73:S82,"4")+COUNTIF(S73:S82,"5")+COUNTIF(S73:S82,"6")+COUNTIF(S73:S82,"7")+COUNTIF(S73:S82,"8")+COUNTIF(S73:S82,"9")+COUNTIF(S73:S82,"10"),"")</f>
        <v/>
      </c>
      <c r="T83" s="10" t="str">
        <f t="shared" si="3"/>
        <v/>
      </c>
      <c r="U83" s="14" t="str">
        <f>IF(U75&lt;&gt;"",IF(C73=U75,G75,IF(C75=U75,G75,IF(C81=U75,G83,IF(C83=U75,G83,IF(C89=U75,G91,IF(C91=U75,G91,IF(C97=U75,G99,IF(C99=U75,G99,IF(C105=U75,G107,IF(C107=U75,G107,IF(C113=U75,G115,IF(C115=U75,G115,IF(C121=U75,G123,IF(C123=U75,G123,IF(C129=U75,G131,IF(C131=U75,G131)))))))))))))))),"")</f>
        <v/>
      </c>
      <c r="V83" s="11" t="str">
        <f>IF(U83="","",VLOOKUP(U83,LISTAS!$F$5:$G$204,2,0))</f>
        <v/>
      </c>
      <c r="W83" s="11" t="str">
        <f>IF(U83="","",VLOOKUP(U83,LISTAS!$F$5:$I$204,4,0))</f>
        <v/>
      </c>
      <c r="X83" s="11" t="str">
        <f t="shared" si="4"/>
        <v/>
      </c>
      <c r="Y83" s="11" t="str">
        <f t="shared" si="5"/>
        <v/>
      </c>
    </row>
    <row r="84" spans="2:25" ht="18" customHeight="1" thickBot="1" x14ac:dyDescent="0.3">
      <c r="B84" s="118"/>
      <c r="C84" s="91" t="str">
        <f>IF(C83="","",VLOOKUP(C83,LISTAS!$F$5:$H$204,2,0))</f>
        <v/>
      </c>
      <c r="D84" s="120"/>
      <c r="E84" s="39"/>
      <c r="F84" s="39"/>
      <c r="G84" s="39"/>
      <c r="H84" s="39"/>
      <c r="I84" s="42"/>
      <c r="J84" s="39"/>
      <c r="K84" s="8"/>
      <c r="L84" s="8"/>
      <c r="M84" s="39"/>
      <c r="N84" s="39"/>
      <c r="O84" s="39"/>
      <c r="P84" s="12"/>
      <c r="S84" s="9" t="str">
        <f>IF(U84&lt;&gt;"",1+COUNTIF(S73:S83,"1")+COUNTIF(S73:S83,"2")+COUNTIF(S73:S83,"3")+COUNTIF(S73:S83,"4")+COUNTIF(S73:S83,"5")+COUNTIF(S73:S83,"6")+COUNTIF(S73:S83,"7")+COUNTIF(S73:S83,"8")+COUNTIF(S73:S83,"9")+COUNTIF(S73:S83,"10")+COUNTIF(S73:S83,"11"),"")</f>
        <v/>
      </c>
      <c r="T84" s="10" t="str">
        <f t="shared" si="3"/>
        <v/>
      </c>
      <c r="U84" s="14" t="str">
        <f>IF(U76&lt;&gt;"",IF(C73=U76,G75,IF(C75=U76,G75,IF(C81=U76,G83,IF(C83=U76,G83,IF(C89=U76,G91,IF(C91=U76,G91,IF(C97=U76,G99,IF(C99=U76,G99,IF(C105=U76,G107,IF(C107=U76,G107,IF(C113=U76,G115,IF(C115=U76,G115,IF(C121=U76,G123,IF(C123=U76,G123,IF(C129=U76,G131,IF(C131=U76,G131)))))))))))))))),"")</f>
        <v/>
      </c>
      <c r="V84" s="11" t="str">
        <f>IF(U84="","",VLOOKUP(U84,LISTAS!$F$5:$G$204,2,0))</f>
        <v/>
      </c>
      <c r="W84" s="11" t="str">
        <f>IF(U84="","",VLOOKUP(U84,LISTAS!$F$5:$I$204,4,0))</f>
        <v/>
      </c>
      <c r="X84" s="11" t="str">
        <f t="shared" si="4"/>
        <v/>
      </c>
      <c r="Y84" s="11" t="str">
        <f t="shared" si="5"/>
        <v/>
      </c>
    </row>
    <row r="85" spans="2:25" ht="18" customHeight="1" x14ac:dyDescent="0.25">
      <c r="B85" s="57"/>
      <c r="C85" s="8"/>
      <c r="D85" s="8"/>
      <c r="E85" s="39"/>
      <c r="F85" s="39"/>
      <c r="G85" s="39"/>
      <c r="H85" s="39"/>
      <c r="I85" s="42"/>
      <c r="J85" s="39"/>
      <c r="K85" s="90" t="str">
        <f>IF(H77&lt;&gt;"",IF(H79&lt;&gt;"",IF(H77=H79,"",IF(H77&gt;H79,G77,G79)),""),"")</f>
        <v>GABRIELE/GIULIA</v>
      </c>
      <c r="L85" s="119">
        <v>1</v>
      </c>
      <c r="M85" s="39">
        <f>IF(L85&lt;&gt;"",L85,"")</f>
        <v>1</v>
      </c>
      <c r="N85" s="39" t="str">
        <f>IF(L85&lt;&gt;"",IF(K85="","",K85),"")</f>
        <v>GABRIELE/GIULIA</v>
      </c>
      <c r="O85" s="39">
        <f>IF(M85&lt;&gt;"",IF(M87&lt;&gt;"",SMALL(M85:N87,1),""),"")</f>
        <v>0</v>
      </c>
      <c r="P85" s="12"/>
      <c r="S85" s="9" t="str">
        <f>IF(U85&lt;&gt;"",1+COUNTIF(S73:S84,"1")+COUNTIF(S73:S84,"2")+COUNTIF(S73:S84,"3")+COUNTIF(S73:S84,"4")+COUNTIF(S73:S84,"5")+COUNTIF(S73:S84,"6")+COUNTIF(S73:S84,"7")+COUNTIF(S73:S84,"8")+COUNTIF(S73:S84,"9")+COUNTIF(S73:S84,"10")+COUNTIF(S73:S84,"11")+COUNTIF(S73:S84,"12"),"")</f>
        <v/>
      </c>
      <c r="T85" s="10" t="str">
        <f t="shared" si="3"/>
        <v/>
      </c>
      <c r="U85" s="14" t="str">
        <f>IF(U77&lt;&gt;"",IF(C73=U77,G75,IF(C75=U77,G75,IF(C81=U77,G83,IF(C83=U77,G83,IF(C89=U77,G91,IF(C91=U77,G91,IF(C97=U77,G99,IF(C99=U77,G99,IF(C105=U77,G107,IF(C107=U77,G107,IF(C113=U77,G115,IF(C115=U77,G115,IF(C121=U77,G123,IF(C123=U77,G123,IF(C129=U77,G131,IF(C131=U77,G131)))))))))))))))),"")</f>
        <v/>
      </c>
      <c r="V85" s="11" t="str">
        <f>IF(U85="","",VLOOKUP(U85,LISTAS!$F$5:$G$204,2,0))</f>
        <v/>
      </c>
      <c r="W85" s="11" t="str">
        <f>IF(U85="","",VLOOKUP(U85,LISTAS!$F$5:$I$204,4,0))</f>
        <v/>
      </c>
      <c r="X85" s="11" t="str">
        <f t="shared" si="4"/>
        <v/>
      </c>
      <c r="Y85" s="11" t="str">
        <f t="shared" si="5"/>
        <v/>
      </c>
    </row>
    <row r="86" spans="2:25" ht="18" customHeight="1" thickBot="1" x14ac:dyDescent="0.3">
      <c r="B86" s="57"/>
      <c r="C86" s="8"/>
      <c r="D86" s="8"/>
      <c r="E86" s="39"/>
      <c r="F86" s="39"/>
      <c r="G86" s="39"/>
      <c r="H86" s="39"/>
      <c r="I86" s="42"/>
      <c r="J86" s="39"/>
      <c r="K86" s="91" t="str">
        <f>IF(K85="","",VLOOKUP(K85,LISTAS!$F$5:$H$204,2,0))</f>
        <v>ARBOS - SCS</v>
      </c>
      <c r="L86" s="120"/>
      <c r="M86" s="39"/>
      <c r="N86" s="39"/>
      <c r="O86" s="39"/>
      <c r="P86" s="12"/>
      <c r="S86" s="9" t="str">
        <f>IF(U86&lt;&gt;"",1+COUNTIF(S73:S85,"1")+COUNTIF(S73:S85,"2")+COUNTIF(S73:S85,"3")+COUNTIF(S73:S85,"4")+COUNTIF(S73:S85,"5")+COUNTIF(S73:S85,"6")+COUNTIF(S73:S85,"7")+COUNTIF(S73:S85,"8")+COUNTIF(S73:S85,"9")+COUNTIF(S73:S85,"10")+COUNTIF(S73:S85,"11")+COUNTIF(S73:S85,"12")+COUNTIF(S73:S85,"13"),"")</f>
        <v/>
      </c>
      <c r="T86" s="10" t="str">
        <f t="shared" si="3"/>
        <v/>
      </c>
      <c r="U86" s="14" t="str">
        <f>IF(U78&lt;&gt;"",IF(C73=U78,G75,IF(C75=U78,G75,IF(C81=U78,G83,IF(C83=U78,G83,IF(C89=U78,G91,IF(C91=U78,G91,IF(C97=U78,G99,IF(C99=U78,G99,IF(C105=U78,G107,IF(C107=U78,G107,IF(C113=U78,G115,IF(C115=U78,G115,IF(C121=U78,G123,IF(C123=U78,G123,IF(C129=U78,G131,IF(C131=U78,G131)))))))))))))))),"")</f>
        <v/>
      </c>
      <c r="V86" s="11" t="str">
        <f>IF(U86="","",VLOOKUP(U86,LISTAS!$F$5:$G$204,2,0))</f>
        <v/>
      </c>
      <c r="W86" s="11" t="str">
        <f>IF(U86="","",VLOOKUP(U86,LISTAS!$F$5:$I$204,4,0))</f>
        <v/>
      </c>
      <c r="X86" s="11" t="str">
        <f t="shared" si="4"/>
        <v/>
      </c>
      <c r="Y86" s="11" t="str">
        <f t="shared" si="5"/>
        <v/>
      </c>
    </row>
    <row r="87" spans="2:25" ht="18" customHeight="1" x14ac:dyDescent="0.25">
      <c r="B87" s="57"/>
      <c r="C87" s="8"/>
      <c r="D87" s="8"/>
      <c r="E87" s="39"/>
      <c r="F87" s="39"/>
      <c r="G87" s="39"/>
      <c r="H87" s="39"/>
      <c r="I87" s="42"/>
      <c r="J87" s="43"/>
      <c r="K87" s="90" t="str">
        <f>IF(H93&lt;&gt;"",IF(H95&lt;&gt;"",IF(H93=H95,"",IF(H93&gt;H95,G93,G95)),""),"")</f>
        <v>GIOVANA/JULIANA/JULIA</v>
      </c>
      <c r="L87" s="119">
        <v>0</v>
      </c>
      <c r="M87" s="40">
        <f>IF(L87&lt;&gt;"",L87,"")</f>
        <v>0</v>
      </c>
      <c r="N87" s="39" t="str">
        <f>IF(L87&lt;&gt;"",IF(K87="","",K87),"")</f>
        <v>GIOVANA/JULIANA/JULIA</v>
      </c>
      <c r="O87" s="39" t="str">
        <f>VLOOKUP(O85,M85:N87,2,0)</f>
        <v>GIOVANA/JULIANA/JULIA</v>
      </c>
      <c r="P87" s="12"/>
      <c r="S87" s="9" t="str">
        <f>IF(U87&lt;&gt;"",1+COUNTIF(S73:S86,"1")+COUNTIF(S73:S86,"2")+COUNTIF(S73:S86,"3")+COUNTIF(S73:S86,"4")+COUNTIF(S73:S86,"5")+COUNTIF(S73:S86,"6")+COUNTIF(S73:S86,"7")+COUNTIF(S73:S86,"8")+COUNTIF(S73:S86,"9")+COUNTIF(S73:S86,"10")+COUNTIF(S73:S86,"11")+COUNTIF(S73:S86,"12")+COUNTIF(S73:S86,"13")+COUNTIF(S73:S86,"14"),"")</f>
        <v/>
      </c>
      <c r="T87" s="10" t="str">
        <f t="shared" si="3"/>
        <v/>
      </c>
      <c r="U87" s="14" t="str">
        <f>IF(U79&lt;&gt;"",IF(C73=U79,G75,IF(C75=U79,G75,IF(C81=U79,G83,IF(C83=U79,G83,IF(C89=U79,G91,IF(C91=U79,G91,IF(C97=U79,G99,IF(C99=U79,G99,IF(C105=U79,G107,IF(C107=U79,G107,IF(C113=U79,G115,IF(C115=U79,G115,IF(C121=U79,G123,IF(C123=U79,G123,IF(C129=U79,G131,IF(C131=U79,G131)))))))))))))))),"")</f>
        <v/>
      </c>
      <c r="V87" s="11" t="str">
        <f>IF(U87="","",VLOOKUP(U87,LISTAS!$F$5:$G$204,2,0))</f>
        <v/>
      </c>
      <c r="W87" s="11" t="str">
        <f>IF(U87="","",VLOOKUP(U87,LISTAS!$F$5:$I$204,4,0))</f>
        <v/>
      </c>
      <c r="X87" s="11" t="str">
        <f t="shared" si="4"/>
        <v/>
      </c>
      <c r="Y87" s="11" t="str">
        <f t="shared" si="5"/>
        <v/>
      </c>
    </row>
    <row r="88" spans="2:25" ht="18" customHeight="1" thickBot="1" x14ac:dyDescent="0.3">
      <c r="B88" s="57"/>
      <c r="C88" s="8"/>
      <c r="D88" s="8"/>
      <c r="E88" s="39"/>
      <c r="F88" s="39"/>
      <c r="G88" s="39"/>
      <c r="H88" s="39"/>
      <c r="I88" s="42"/>
      <c r="J88" s="39"/>
      <c r="K88" s="91" t="str">
        <f>IF(K87="","",VLOOKUP(K87,LISTAS!$F$5:$H$204,2,0))</f>
        <v>CCDA - DIAD</v>
      </c>
      <c r="L88" s="120"/>
      <c r="M88" s="42"/>
      <c r="N88" s="39"/>
      <c r="O88" s="39"/>
      <c r="P88" s="12"/>
      <c r="S88" s="9" t="str">
        <f>IF(U88&lt;&gt;"",1+COUNTIF(S73:S87,"1")+COUNTIF(S73:S87,"2")+COUNTIF(S73:S87,"3")+COUNTIF(S73:S87,"4")+COUNTIF(S73:S87,"5")+COUNTIF(S73:S87,"6")+COUNTIF(S73:S87,"7")+COUNTIF(S73:S87,"8")+COUNTIF(S73:S87,"9")+COUNTIF(S73:S87,"10")+COUNTIF(S73:S87,"11")+COUNTIF(S73:S87,"12")+COUNTIF(S73:S87,"13")+COUNTIF(S73:S87,"14")+COUNTIF(S73:S87,"15"),"")</f>
        <v/>
      </c>
      <c r="T88" s="10" t="str">
        <f t="shared" si="3"/>
        <v/>
      </c>
      <c r="U88" s="14" t="str">
        <f>IF(U80&lt;&gt;"",IF(C73=U80,G75,IF(C75=U80,G75,IF(C81=U80,G83,IF(C83=U80,G83,IF(C89=U80,G91,IF(C91=U80,G91,IF(C97=U80,G99,IF(C99=U80,G99,IF(C105=U80,G107,IF(C107=U80,G107,IF(C113=U80,G115,IF(C115=U80,G115,IF(C121=U80,G123,IF(C123=U80,G123,IF(C129=U80,G131,IF(C131=U80,G131)))))))))))))))),"")</f>
        <v/>
      </c>
      <c r="V88" s="11" t="str">
        <f>IF(U88="","",VLOOKUP(U88,LISTAS!$F$5:$G$204,2,0))</f>
        <v/>
      </c>
      <c r="W88" s="11" t="str">
        <f>IF(U88="","",VLOOKUP(U88,LISTAS!$F$5:$I$204,4,0))</f>
        <v/>
      </c>
      <c r="X88" s="11" t="str">
        <f t="shared" si="4"/>
        <v/>
      </c>
      <c r="Y88" s="11" t="str">
        <f t="shared" si="5"/>
        <v/>
      </c>
    </row>
    <row r="89" spans="2:25" ht="18" customHeight="1" x14ac:dyDescent="0.25">
      <c r="B89" s="121">
        <v>6</v>
      </c>
      <c r="C89" s="90" t="s">
        <v>202</v>
      </c>
      <c r="D89" s="119">
        <v>1</v>
      </c>
      <c r="E89" s="39">
        <f>IF(D89&lt;&gt;"",D89,"")</f>
        <v>1</v>
      </c>
      <c r="F89" s="39" t="str">
        <f>IF(D89&lt;&gt;"",IF(C89="","",C89),"")</f>
        <v>GIOVANA/JULIANA/JULIA</v>
      </c>
      <c r="G89" s="39">
        <f>IF(E89&lt;&gt;"",IF(E91&lt;&gt;"",SMALL(E89:F91,1),""),"")</f>
        <v>0</v>
      </c>
      <c r="H89" s="39"/>
      <c r="I89" s="42"/>
      <c r="J89" s="39"/>
      <c r="K89" s="8"/>
      <c r="L89" s="8"/>
      <c r="M89" s="42"/>
      <c r="N89" s="39"/>
      <c r="O89" s="39"/>
      <c r="P89" s="12"/>
      <c r="S89" s="9"/>
      <c r="T89" s="10"/>
      <c r="U89" s="11"/>
      <c r="V89" s="11" t="str">
        <f>IF(U89="","",VLOOKUP(U89,LISTAS!$F$5:$G$204,2,0))</f>
        <v/>
      </c>
      <c r="W89" s="11" t="str">
        <f>IF(U89="","",VLOOKUP(U89,LISTAS!$F$5:$I$204,4,0))</f>
        <v/>
      </c>
      <c r="X89" s="11"/>
      <c r="Y89" s="11"/>
    </row>
    <row r="90" spans="2:25" ht="18" customHeight="1" thickBot="1" x14ac:dyDescent="0.3">
      <c r="B90" s="121"/>
      <c r="C90" s="91" t="str">
        <f>IF(C89="","",VLOOKUP(C89,LISTAS!$F$5:$H$204,2,0))</f>
        <v>CCDA - DIAD</v>
      </c>
      <c r="D90" s="120"/>
      <c r="E90" s="39"/>
      <c r="F90" s="39"/>
      <c r="G90" s="39"/>
      <c r="H90" s="39"/>
      <c r="I90" s="42"/>
      <c r="J90" s="39"/>
      <c r="K90" s="8"/>
      <c r="L90" s="8"/>
      <c r="M90" s="42"/>
      <c r="N90" s="39"/>
      <c r="O90" s="39"/>
      <c r="P90" s="12"/>
      <c r="S90" s="9"/>
      <c r="T90" s="10"/>
      <c r="U90" s="11"/>
      <c r="V90" s="11" t="str">
        <f>IF(U90="","",VLOOKUP(U90,LISTAS!$F$5:$G$204,2,0))</f>
        <v/>
      </c>
      <c r="W90" s="11" t="str">
        <f>IF(U90="","",VLOOKUP(U90,LISTAS!$F$5:$I$204,4,0))</f>
        <v/>
      </c>
      <c r="X90" s="11"/>
      <c r="Y90" s="11"/>
    </row>
    <row r="91" spans="2:25" ht="18" customHeight="1" x14ac:dyDescent="0.25">
      <c r="B91" s="118">
        <v>11</v>
      </c>
      <c r="C91" s="90"/>
      <c r="D91" s="119">
        <v>0</v>
      </c>
      <c r="E91" s="40">
        <f>IF(D91&lt;&gt;"",D91,"")</f>
        <v>0</v>
      </c>
      <c r="F91" s="39" t="str">
        <f>IF(D91&lt;&gt;"",IF(C91="","",C91),"")</f>
        <v/>
      </c>
      <c r="G91" s="39" t="str">
        <f>VLOOKUP(G89,E89:F91,2,0)</f>
        <v/>
      </c>
      <c r="H91" s="39"/>
      <c r="I91" s="42"/>
      <c r="J91" s="39"/>
      <c r="K91" s="8"/>
      <c r="L91" s="8"/>
      <c r="M91" s="80"/>
      <c r="N91" s="8"/>
      <c r="O91" s="8"/>
      <c r="P91" s="12"/>
      <c r="S91" s="9"/>
      <c r="T91" s="10"/>
      <c r="U91" s="11"/>
      <c r="V91" s="11" t="str">
        <f>IF(U91="","",VLOOKUP(U91,LISTAS!$F$5:$G$204,2,0))</f>
        <v/>
      </c>
      <c r="W91" s="11" t="str">
        <f>IF(U91="","",VLOOKUP(U91,LISTAS!$F$5:$I$204,4,0))</f>
        <v/>
      </c>
      <c r="X91" s="11"/>
      <c r="Y91" s="11"/>
    </row>
    <row r="92" spans="2:25" ht="17.25" thickBot="1" x14ac:dyDescent="0.3">
      <c r="B92" s="118"/>
      <c r="C92" s="91" t="str">
        <f>IF(C91="","",VLOOKUP(C91,LISTAS!$F$5:$H$204,2,0))</f>
        <v/>
      </c>
      <c r="D92" s="120"/>
      <c r="E92" s="42"/>
      <c r="F92" s="39"/>
      <c r="G92" s="39"/>
      <c r="H92" s="39"/>
      <c r="I92" s="42"/>
      <c r="J92" s="39"/>
      <c r="K92" s="8"/>
      <c r="L92" s="8"/>
      <c r="M92" s="80"/>
      <c r="N92" s="8"/>
      <c r="O92" s="8"/>
      <c r="P92" s="12"/>
      <c r="S92" s="9"/>
      <c r="T92" s="10"/>
      <c r="U92" s="11"/>
      <c r="V92" s="11" t="str">
        <f>IF(U92="","",VLOOKUP(U92,LISTAS!$F$5:$G$204,2,0))</f>
        <v/>
      </c>
      <c r="W92" s="11" t="str">
        <f>IF(U92="","",VLOOKUP(U92,LISTAS!$F$5:$I$204,4,0))</f>
        <v/>
      </c>
      <c r="X92" s="11"/>
      <c r="Y92" s="11"/>
    </row>
    <row r="93" spans="2:25" x14ac:dyDescent="0.25">
      <c r="B93" s="57"/>
      <c r="C93" s="8"/>
      <c r="D93" s="8"/>
      <c r="E93" s="39"/>
      <c r="F93" s="81"/>
      <c r="G93" s="90" t="str">
        <f>IF(D89&lt;&gt;"",IF(D91&lt;&gt;"",IF(D89=D91,"",IF(D89&gt;D91,C89,C91)),""),"")</f>
        <v>GIOVANA/JULIANA/JULIA</v>
      </c>
      <c r="H93" s="119">
        <v>1</v>
      </c>
      <c r="I93" s="87">
        <f>IF(H93&lt;&gt;"",H93,"")</f>
        <v>1</v>
      </c>
      <c r="J93" s="39" t="str">
        <f>IF(H93&lt;&gt;"",IF(G93="","",G93),"")</f>
        <v>GIOVANA/JULIANA/JULIA</v>
      </c>
      <c r="K93" s="39">
        <f>IF(I93&lt;&gt;"",IF(I95&lt;&gt;"",SMALL(I93:J95,1),""),"")</f>
        <v>0</v>
      </c>
      <c r="L93" s="8"/>
      <c r="M93" s="80"/>
      <c r="N93" s="8"/>
      <c r="O93" s="8"/>
      <c r="P93" s="12"/>
      <c r="S93" s="9"/>
      <c r="T93" s="10"/>
      <c r="U93" s="11"/>
      <c r="V93" s="11" t="str">
        <f>IF(U93="","",VLOOKUP(U93,LISTAS!$F$5:$G$204,2,0))</f>
        <v/>
      </c>
      <c r="W93" s="11" t="str">
        <f>IF(U93="","",VLOOKUP(U93,LISTAS!$F$5:$I$204,4,0))</f>
        <v/>
      </c>
      <c r="X93" s="11"/>
      <c r="Y93" s="11"/>
    </row>
    <row r="94" spans="2:25" ht="17.25" thickBot="1" x14ac:dyDescent="0.3">
      <c r="B94" s="57"/>
      <c r="C94" s="8"/>
      <c r="D94" s="8"/>
      <c r="E94" s="39"/>
      <c r="F94" s="81"/>
      <c r="G94" s="91" t="str">
        <f>IF(G93="","",VLOOKUP(G93,LISTAS!$F$5:$H$204,2,0))</f>
        <v>CCDA - DIAD</v>
      </c>
      <c r="H94" s="120"/>
      <c r="I94" s="44" t="str">
        <f>IF(H94&lt;&gt;"",H94,"")</f>
        <v/>
      </c>
      <c r="J94" s="39"/>
      <c r="K94" s="39"/>
      <c r="L94" s="8"/>
      <c r="M94" s="80"/>
      <c r="N94" s="8"/>
      <c r="O94" s="8"/>
      <c r="P94" s="12"/>
      <c r="S94" s="9"/>
      <c r="T94" s="10"/>
      <c r="U94" s="11"/>
      <c r="V94" s="11" t="str">
        <f>IF(U94="","",VLOOKUP(U94,LISTAS!$F$5:$G$204,2,0))</f>
        <v/>
      </c>
      <c r="W94" s="11" t="str">
        <f>IF(U94="","",VLOOKUP(U94,LISTAS!$F$5:$I$204,4,0))</f>
        <v/>
      </c>
      <c r="X94" s="11"/>
      <c r="Y94" s="11"/>
    </row>
    <row r="95" spans="2:25" x14ac:dyDescent="0.25">
      <c r="B95" s="57"/>
      <c r="C95" s="8"/>
      <c r="D95" s="8"/>
      <c r="E95" s="42"/>
      <c r="F95" s="82"/>
      <c r="G95" s="90" t="str">
        <f>IF(D97&lt;&gt;"",IF(D99&lt;&gt;"",IF(D97=D99,"",IF(D97&gt;D99,C97,C99)),""),"")</f>
        <v/>
      </c>
      <c r="H95" s="119">
        <v>0</v>
      </c>
      <c r="I95" s="45">
        <f>IF(H95&lt;&gt;"",H95,"")</f>
        <v>0</v>
      </c>
      <c r="J95" s="39" t="str">
        <f>IF(H95&lt;&gt;"",IF(G95="","",G95),"")</f>
        <v/>
      </c>
      <c r="K95" s="39" t="str">
        <f>VLOOKUP(K93,I93:J95,2,0)</f>
        <v/>
      </c>
      <c r="L95" s="8"/>
      <c r="M95" s="80"/>
      <c r="N95" s="8"/>
      <c r="O95" s="8"/>
      <c r="P95" s="12"/>
      <c r="S95" s="9"/>
      <c r="T95" s="10"/>
      <c r="U95" s="11"/>
      <c r="V95" s="11" t="str">
        <f>IF(U95="","",VLOOKUP(U95,LISTAS!$F$5:$G$204,2,0))</f>
        <v/>
      </c>
      <c r="W95" s="11" t="str">
        <f>IF(U95="","",VLOOKUP(U95,LISTAS!$F$5:$I$204,4,0))</f>
        <v/>
      </c>
      <c r="X95" s="11"/>
      <c r="Y95" s="11"/>
    </row>
    <row r="96" spans="2:25" ht="17.25" thickBot="1" x14ac:dyDescent="0.3">
      <c r="B96" s="57"/>
      <c r="C96" s="8"/>
      <c r="D96" s="8"/>
      <c r="E96" s="42"/>
      <c r="F96" s="8"/>
      <c r="G96" s="91" t="str">
        <f>IF(G95="","",VLOOKUP(G95,LISTAS!$F$5:$H$204,2,0))</f>
        <v/>
      </c>
      <c r="H96" s="120"/>
      <c r="I96" s="39"/>
      <c r="J96" s="39"/>
      <c r="K96" s="39"/>
      <c r="L96" s="8"/>
      <c r="M96" s="80"/>
      <c r="N96" s="8"/>
      <c r="O96" s="8"/>
      <c r="P96" s="12"/>
      <c r="S96" s="9"/>
      <c r="T96" s="10"/>
      <c r="U96" s="11"/>
      <c r="V96" s="11" t="str">
        <f>IF(U96="","",VLOOKUP(U96,LISTAS!$F$5:$G$204,2,0))</f>
        <v/>
      </c>
      <c r="W96" s="11" t="str">
        <f>IF(U96="","",VLOOKUP(U96,LISTAS!$F$5:$I$204,4,0))</f>
        <v/>
      </c>
      <c r="X96" s="11"/>
      <c r="Y96" s="11"/>
    </row>
    <row r="97" spans="2:25" x14ac:dyDescent="0.25">
      <c r="B97" s="121">
        <v>4</v>
      </c>
      <c r="C97" s="90"/>
      <c r="D97" s="119">
        <v>0</v>
      </c>
      <c r="E97" s="87">
        <f>IF(D97&lt;&gt;"",D97,"")</f>
        <v>0</v>
      </c>
      <c r="F97" s="39" t="str">
        <f>IF(D97&lt;&gt;"",IF(C97="","",C97),"")</f>
        <v/>
      </c>
      <c r="G97" s="39">
        <f>IF(E97&lt;&gt;"",IF(E99&lt;&gt;"",SMALL(E97:F99,1),""),"")</f>
        <v>0</v>
      </c>
      <c r="H97" s="39"/>
      <c r="I97" s="39"/>
      <c r="J97" s="39"/>
      <c r="K97" s="39"/>
      <c r="L97" s="39"/>
      <c r="M97" s="42"/>
      <c r="N97" s="39"/>
      <c r="O97" s="8"/>
      <c r="P97" s="12"/>
      <c r="S97" s="9"/>
      <c r="T97" s="10"/>
      <c r="U97" s="11"/>
      <c r="V97" s="11" t="str">
        <f>IF(U97="","",VLOOKUP(U97,LISTAS!$F$5:$G$204,2,0))</f>
        <v/>
      </c>
      <c r="W97" s="11" t="str">
        <f>IF(U97="","",VLOOKUP(U97,LISTAS!$F$5:$I$204,4,0))</f>
        <v/>
      </c>
      <c r="X97" s="11"/>
      <c r="Y97" s="11"/>
    </row>
    <row r="98" spans="2:25" ht="17.25" thickBot="1" x14ac:dyDescent="0.3">
      <c r="B98" s="121"/>
      <c r="C98" s="91" t="str">
        <f>IF(C97="","",VLOOKUP(C97,LISTAS!$F$5:$H$204,2,0))</f>
        <v/>
      </c>
      <c r="D98" s="120"/>
      <c r="E98" s="44" t="str">
        <f>IF(D98&lt;&gt;"",D98,"")</f>
        <v/>
      </c>
      <c r="F98" s="39"/>
      <c r="G98" s="39"/>
      <c r="H98" s="39"/>
      <c r="I98" s="39"/>
      <c r="J98" s="39"/>
      <c r="K98" s="39"/>
      <c r="L98" s="39"/>
      <c r="M98" s="42"/>
      <c r="N98" s="39"/>
      <c r="O98" s="8"/>
      <c r="P98" s="12"/>
      <c r="S98" s="9"/>
      <c r="T98" s="10"/>
      <c r="U98" s="11"/>
      <c r="V98" s="11" t="str">
        <f>IF(U98="","",VLOOKUP(U98,LISTAS!$F$5:$G$204,2,0))</f>
        <v/>
      </c>
      <c r="W98" s="11" t="str">
        <f>IF(U98="","",VLOOKUP(U98,LISTAS!$F$5:$I$204,4,0))</f>
        <v/>
      </c>
      <c r="X98" s="11"/>
      <c r="Y98" s="11"/>
    </row>
    <row r="99" spans="2:25" x14ac:dyDescent="0.25">
      <c r="B99" s="118">
        <v>13</v>
      </c>
      <c r="C99" s="90"/>
      <c r="D99" s="119">
        <v>0</v>
      </c>
      <c r="E99" s="45">
        <f>IF(D99&lt;&gt;"",D99,"")</f>
        <v>0</v>
      </c>
      <c r="F99" s="39" t="str">
        <f>IF(D99&lt;&gt;"",IF(C99="","",C99),"")</f>
        <v/>
      </c>
      <c r="G99" s="39" t="str">
        <f>VLOOKUP(G97,E97:F99,2,0)</f>
        <v/>
      </c>
      <c r="H99" s="39"/>
      <c r="I99" s="39"/>
      <c r="J99" s="39"/>
      <c r="K99" s="39"/>
      <c r="L99" s="39"/>
      <c r="M99" s="42"/>
      <c r="N99" s="39"/>
      <c r="O99" s="8"/>
      <c r="P99" s="12"/>
      <c r="S99" s="9"/>
      <c r="T99" s="10"/>
      <c r="U99" s="11"/>
      <c r="V99" s="11" t="str">
        <f>IF(U99="","",VLOOKUP(U99,LISTAS!$F$5:$G$204,2,0))</f>
        <v/>
      </c>
      <c r="W99" s="11" t="str">
        <f>IF(U99="","",VLOOKUP(U99,LISTAS!$F$5:$I$204,4,0))</f>
        <v/>
      </c>
      <c r="X99" s="11"/>
      <c r="Y99" s="11"/>
    </row>
    <row r="100" spans="2:25" ht="17.25" thickBot="1" x14ac:dyDescent="0.3">
      <c r="B100" s="118"/>
      <c r="C100" s="91" t="str">
        <f>IF(C99="","",VLOOKUP(C99,LISTAS!$F$5:$H$204,2,0))</f>
        <v/>
      </c>
      <c r="D100" s="120"/>
      <c r="E100" s="39"/>
      <c r="F100" s="39"/>
      <c r="G100" s="39"/>
      <c r="H100" s="39"/>
      <c r="I100" s="39"/>
      <c r="J100" s="39"/>
      <c r="K100" s="39"/>
      <c r="L100" s="39"/>
      <c r="M100" s="42"/>
      <c r="N100" s="39"/>
      <c r="O100" s="8"/>
      <c r="P100" s="8"/>
      <c r="S100" s="9"/>
      <c r="T100" s="10"/>
      <c r="U100" s="11"/>
      <c r="V100" s="11" t="str">
        <f>IF(U100="","",VLOOKUP(U100,LISTAS!$F$5:$G$204,2,0))</f>
        <v/>
      </c>
      <c r="W100" s="11" t="str">
        <f>IF(U100="","",VLOOKUP(U100,LISTAS!$F$5:$I$204,4,0))</f>
        <v/>
      </c>
      <c r="X100" s="11"/>
      <c r="Y100" s="11"/>
    </row>
    <row r="101" spans="2:25" x14ac:dyDescent="0.25">
      <c r="B101" s="57"/>
      <c r="C101" s="8"/>
      <c r="D101" s="8"/>
      <c r="E101" s="39"/>
      <c r="F101" s="39"/>
      <c r="G101" s="39"/>
      <c r="H101" s="39"/>
      <c r="I101" s="39"/>
      <c r="J101" s="39"/>
      <c r="K101" s="39"/>
      <c r="L101" s="39"/>
      <c r="M101" s="42"/>
      <c r="N101" s="39"/>
      <c r="O101" s="90" t="str">
        <f>IF(L85&lt;&gt;"",IF(L87&lt;&gt;"",IF(L85=L87,"",IF(L85&gt;L87,K85,K87)),""),"")</f>
        <v>GABRIELE/GIULIA</v>
      </c>
      <c r="P101" s="119">
        <v>0</v>
      </c>
      <c r="S101" s="9"/>
      <c r="T101" s="10"/>
      <c r="U101" s="11"/>
      <c r="V101" s="11" t="str">
        <f>IF(U101="","",VLOOKUP(U101,LISTAS!$F$5:$G$204,2,0))</f>
        <v/>
      </c>
      <c r="W101" s="11" t="str">
        <f>IF(U101="","",VLOOKUP(U101,LISTAS!$F$5:$I$204,4,0))</f>
        <v/>
      </c>
      <c r="X101" s="11"/>
      <c r="Y101" s="11"/>
    </row>
    <row r="102" spans="2:25" ht="17.25" thickBot="1" x14ac:dyDescent="0.3">
      <c r="B102" s="57"/>
      <c r="C102" s="8"/>
      <c r="D102" s="8"/>
      <c r="E102" s="39"/>
      <c r="F102" s="39"/>
      <c r="G102" s="39"/>
      <c r="H102" s="39"/>
      <c r="I102" s="39"/>
      <c r="J102" s="39"/>
      <c r="K102" s="39"/>
      <c r="L102" s="39"/>
      <c r="M102" s="42"/>
      <c r="N102" s="39"/>
      <c r="O102" s="91" t="str">
        <f>IF(O101="","",VLOOKUP(O101,LISTAS!$F$5:$H$204,2,0))</f>
        <v>ARBOS - SCS</v>
      </c>
      <c r="P102" s="120"/>
      <c r="S102" s="9"/>
      <c r="T102" s="10"/>
      <c r="U102" s="11"/>
      <c r="V102" s="11" t="str">
        <f>IF(U102="","",VLOOKUP(U102,LISTAS!$F$5:$G$204,2,0))</f>
        <v/>
      </c>
      <c r="W102" s="11" t="str">
        <f>IF(U102="","",VLOOKUP(U102,LISTAS!$F$5:$I$204,4,0))</f>
        <v/>
      </c>
      <c r="X102" s="11"/>
      <c r="Y102" s="11"/>
    </row>
    <row r="103" spans="2:25" x14ac:dyDescent="0.25">
      <c r="B103" s="57"/>
      <c r="C103" s="8"/>
      <c r="D103" s="8"/>
      <c r="E103" s="39"/>
      <c r="F103" s="39"/>
      <c r="G103" s="39"/>
      <c r="H103" s="39"/>
      <c r="I103" s="39"/>
      <c r="J103" s="39"/>
      <c r="K103" s="39"/>
      <c r="L103" s="39"/>
      <c r="M103" s="42"/>
      <c r="N103" s="43"/>
      <c r="O103" s="90" t="str">
        <f>IF(L117&lt;&gt;"",IF(L119&lt;&gt;"",IF(L117=L119,"",IF(L117&gt;L119,K117,K119)),""),"")</f>
        <v>MANUELA/RAFAELA</v>
      </c>
      <c r="P103" s="119">
        <v>1</v>
      </c>
      <c r="S103" s="9"/>
      <c r="T103" s="10"/>
      <c r="U103" s="11"/>
      <c r="V103" s="11" t="str">
        <f>IF(U103="","",VLOOKUP(U103,LISTAS!$F$5:$G$204,2,0))</f>
        <v/>
      </c>
      <c r="W103" s="11" t="str">
        <f>IF(U103="","",VLOOKUP(U103,LISTAS!$F$5:$I$204,4,0))</f>
        <v/>
      </c>
      <c r="X103" s="11"/>
      <c r="Y103" s="11"/>
    </row>
    <row r="104" spans="2:25" ht="17.25" thickBot="1" x14ac:dyDescent="0.3">
      <c r="B104" s="57"/>
      <c r="C104" s="8"/>
      <c r="D104" s="8"/>
      <c r="E104" s="39"/>
      <c r="F104" s="39"/>
      <c r="G104" s="39"/>
      <c r="H104" s="39"/>
      <c r="I104" s="39"/>
      <c r="J104" s="39"/>
      <c r="K104" s="39"/>
      <c r="L104" s="39"/>
      <c r="M104" s="42"/>
      <c r="N104" s="39"/>
      <c r="O104" s="91" t="str">
        <f>IF(O103="","",VLOOKUP(O103,LISTAS!$F$5:$H$204,2,0))</f>
        <v>ARBOS - SCS</v>
      </c>
      <c r="P104" s="120"/>
      <c r="S104" s="9"/>
      <c r="T104" s="10"/>
      <c r="U104" s="11"/>
      <c r="V104" s="11" t="str">
        <f>IF(U104="","",VLOOKUP(U104,LISTAS!$F$5:$G$204,2,0))</f>
        <v/>
      </c>
      <c r="W104" s="11" t="str">
        <f>IF(U104="","",VLOOKUP(U104,LISTAS!$F$5:$I$204,4,0))</f>
        <v/>
      </c>
      <c r="X104" s="11"/>
      <c r="Y104" s="11"/>
    </row>
    <row r="105" spans="2:25" x14ac:dyDescent="0.25">
      <c r="B105" s="121">
        <v>3</v>
      </c>
      <c r="C105" s="90" t="s">
        <v>113</v>
      </c>
      <c r="D105" s="119">
        <v>1</v>
      </c>
      <c r="E105" s="39">
        <f>IF(D105&lt;&gt;"",D105,"")</f>
        <v>1</v>
      </c>
      <c r="F105" s="39" t="str">
        <f>IF(D105&lt;&gt;"",IF(C105="","",C105),"")</f>
        <v>JULIA/VITORIA</v>
      </c>
      <c r="G105" s="39">
        <f>IF(E105&lt;&gt;"",IF(E107&lt;&gt;"",SMALL(E105:F107,1),""),"")</f>
        <v>0</v>
      </c>
      <c r="H105" s="39"/>
      <c r="I105" s="39"/>
      <c r="J105" s="39"/>
      <c r="K105" s="39"/>
      <c r="L105" s="39"/>
      <c r="M105" s="42"/>
      <c r="N105" s="39"/>
      <c r="O105" s="8"/>
      <c r="P105" s="12"/>
      <c r="S105" s="9"/>
      <c r="T105" s="10"/>
      <c r="U105" s="11"/>
      <c r="V105" s="11" t="str">
        <f>IF(U105="","",VLOOKUP(U105,LISTAS!$F$5:$G$204,2,0))</f>
        <v/>
      </c>
      <c r="W105" s="11" t="str">
        <f>IF(U105="","",VLOOKUP(U105,LISTAS!$F$5:$I$204,4,0))</f>
        <v/>
      </c>
      <c r="X105" s="11"/>
      <c r="Y105" s="11"/>
    </row>
    <row r="106" spans="2:25" ht="17.25" thickBot="1" x14ac:dyDescent="0.3">
      <c r="B106" s="121"/>
      <c r="C106" s="91" t="str">
        <f>IF(C105="","",VLOOKUP(C105,LISTAS!$F$5:$H$204,2,0))</f>
        <v>VILLARE - SCS</v>
      </c>
      <c r="D106" s="120"/>
      <c r="E106" s="39"/>
      <c r="F106" s="39"/>
      <c r="G106" s="39"/>
      <c r="H106" s="39"/>
      <c r="I106" s="39"/>
      <c r="J106" s="39"/>
      <c r="K106" s="39"/>
      <c r="L106" s="39"/>
      <c r="M106" s="42"/>
      <c r="N106" s="39"/>
      <c r="O106" s="8"/>
      <c r="P106" s="12"/>
      <c r="S106" s="9"/>
      <c r="T106" s="10"/>
      <c r="U106" s="11"/>
      <c r="V106" s="11" t="str">
        <f>IF(U106="","",VLOOKUP(U106,LISTAS!$F$5:$G$204,2,0))</f>
        <v/>
      </c>
      <c r="W106" s="11" t="str">
        <f>IF(U106="","",VLOOKUP(U106,LISTAS!$F$5:$I$204,4,0))</f>
        <v/>
      </c>
      <c r="X106" s="11"/>
      <c r="Y106" s="11"/>
    </row>
    <row r="107" spans="2:25" x14ac:dyDescent="0.25">
      <c r="B107" s="118">
        <v>14</v>
      </c>
      <c r="C107" s="90"/>
      <c r="D107" s="119">
        <v>0</v>
      </c>
      <c r="E107" s="40">
        <f>IF(D107&lt;&gt;"",D107,"")</f>
        <v>0</v>
      </c>
      <c r="F107" s="39" t="str">
        <f>IF(D107&lt;&gt;"",IF(C107="","",C107),"")</f>
        <v/>
      </c>
      <c r="G107" s="39" t="str">
        <f>VLOOKUP(G105,E105:F107,2,0)</f>
        <v/>
      </c>
      <c r="H107" s="39"/>
      <c r="I107" s="39"/>
      <c r="J107" s="39"/>
      <c r="K107" s="39"/>
      <c r="L107" s="39"/>
      <c r="M107" s="42"/>
      <c r="N107" s="39"/>
      <c r="O107" s="8"/>
      <c r="P107" s="12"/>
      <c r="S107" s="9"/>
      <c r="T107" s="10"/>
      <c r="U107" s="11"/>
      <c r="V107" s="11" t="str">
        <f>IF(U107="","",VLOOKUP(U107,LISTAS!$F$5:$G$204,2,0))</f>
        <v/>
      </c>
      <c r="W107" s="11" t="str">
        <f>IF(U107="","",VLOOKUP(U107,LISTAS!$F$5:$I$204,4,0))</f>
        <v/>
      </c>
      <c r="X107" s="11"/>
      <c r="Y107" s="11"/>
    </row>
    <row r="108" spans="2:25" ht="17.25" thickBot="1" x14ac:dyDescent="0.3">
      <c r="B108" s="118"/>
      <c r="C108" s="91" t="str">
        <f>IF(C107="","",VLOOKUP(C107,LISTAS!$F$5:$H$204,2,0))</f>
        <v/>
      </c>
      <c r="D108" s="120"/>
      <c r="E108" s="42"/>
      <c r="F108" s="39"/>
      <c r="G108" s="39"/>
      <c r="H108" s="39"/>
      <c r="I108" s="39"/>
      <c r="J108" s="39"/>
      <c r="K108" s="39"/>
      <c r="L108" s="39"/>
      <c r="M108" s="42"/>
      <c r="N108" s="39"/>
      <c r="O108" s="8"/>
      <c r="P108" s="12"/>
      <c r="S108" s="9"/>
      <c r="T108" s="10"/>
      <c r="U108" s="11"/>
      <c r="V108" s="11" t="str">
        <f>IF(U108="","",VLOOKUP(U108,LISTAS!$F$5:$G$204,2,0))</f>
        <v/>
      </c>
      <c r="W108" s="11" t="str">
        <f>IF(U108="","",VLOOKUP(U108,LISTAS!$F$5:$I$204,4,0))</f>
        <v/>
      </c>
      <c r="X108" s="11"/>
      <c r="Y108" s="11"/>
    </row>
    <row r="109" spans="2:25" x14ac:dyDescent="0.25">
      <c r="B109" s="57"/>
      <c r="C109" s="8"/>
      <c r="D109" s="8"/>
      <c r="E109" s="39"/>
      <c r="F109" s="81"/>
      <c r="G109" s="90" t="str">
        <f>IF(D105&lt;&gt;"",IF(D107&lt;&gt;"",IF(D105=D107,"",IF(D105&gt;D107,C105,C107)),""),"")</f>
        <v>JULIA/VITORIA</v>
      </c>
      <c r="H109" s="119">
        <v>1</v>
      </c>
      <c r="I109" s="39">
        <f>IF(H109&lt;&gt;"",H109,"")</f>
        <v>1</v>
      </c>
      <c r="J109" s="39" t="str">
        <f>IF(H109&lt;&gt;"",IF(G109="","",G109),"")</f>
        <v>JULIA/VITORIA</v>
      </c>
      <c r="K109" s="39">
        <f>IF(I109&lt;&gt;"",IF(I111&lt;&gt;"",SMALL(I109:J111,1),""),"")</f>
        <v>0</v>
      </c>
      <c r="L109" s="8"/>
      <c r="M109" s="80"/>
      <c r="N109" s="8"/>
      <c r="O109" s="8"/>
      <c r="P109" s="12"/>
      <c r="S109" s="9"/>
      <c r="T109" s="10"/>
      <c r="U109" s="11"/>
      <c r="V109" s="11" t="str">
        <f>IF(U109="","",VLOOKUP(U109,LISTAS!$F$5:$G$204,2,0))</f>
        <v/>
      </c>
      <c r="W109" s="11" t="str">
        <f>IF(U109="","",VLOOKUP(U109,LISTAS!$F$5:$I$204,4,0))</f>
        <v/>
      </c>
      <c r="X109" s="11"/>
      <c r="Y109" s="11"/>
    </row>
    <row r="110" spans="2:25" ht="17.25" thickBot="1" x14ac:dyDescent="0.3">
      <c r="B110" s="57"/>
      <c r="C110" s="8"/>
      <c r="D110" s="8"/>
      <c r="E110" s="39"/>
      <c r="F110" s="81"/>
      <c r="G110" s="91" t="str">
        <f>IF(G109="","",VLOOKUP(G109,LISTAS!$F$5:$H$204,2,0))</f>
        <v>VILLARE - SCS</v>
      </c>
      <c r="H110" s="120"/>
      <c r="I110" s="39"/>
      <c r="J110" s="39"/>
      <c r="K110" s="39"/>
      <c r="L110" s="8"/>
      <c r="M110" s="80"/>
      <c r="N110" s="8"/>
      <c r="O110" s="8"/>
      <c r="P110" s="12"/>
      <c r="S110" s="9"/>
      <c r="T110" s="10"/>
      <c r="U110" s="11"/>
      <c r="V110" s="11" t="str">
        <f>IF(U110="","",VLOOKUP(U110,LISTAS!$F$5:$G$204,2,0))</f>
        <v/>
      </c>
      <c r="W110" s="11" t="str">
        <f>IF(U110="","",VLOOKUP(U110,LISTAS!$F$5:$I$204,4,0))</f>
        <v/>
      </c>
      <c r="X110" s="11"/>
      <c r="Y110" s="11"/>
    </row>
    <row r="111" spans="2:25" x14ac:dyDescent="0.25">
      <c r="B111" s="57"/>
      <c r="C111" s="8"/>
      <c r="D111" s="8"/>
      <c r="E111" s="42"/>
      <c r="F111" s="82"/>
      <c r="G111" s="90" t="str">
        <f>IF(D113&lt;&gt;"",IF(D115&lt;&gt;"",IF(D113=D115,"",IF(D113&gt;D115,C113,C115)),""),"")</f>
        <v/>
      </c>
      <c r="H111" s="119">
        <v>0</v>
      </c>
      <c r="I111" s="40">
        <f>IF(H111&lt;&gt;"",H111,"")</f>
        <v>0</v>
      </c>
      <c r="J111" s="39" t="str">
        <f>IF(H111&lt;&gt;"",IF(G111="","",G111),"")</f>
        <v/>
      </c>
      <c r="K111" s="39" t="str">
        <f>VLOOKUP(K109,I109:J111,2,0)</f>
        <v/>
      </c>
      <c r="L111" s="8"/>
      <c r="M111" s="80"/>
      <c r="N111" s="8"/>
      <c r="O111" s="8"/>
      <c r="P111" s="12"/>
      <c r="S111" s="9"/>
      <c r="T111" s="10"/>
      <c r="U111" s="11"/>
      <c r="V111" s="11" t="str">
        <f>IF(U111="","",VLOOKUP(U111,LISTAS!$F$5:$G$204,2,0))</f>
        <v/>
      </c>
      <c r="W111" s="11" t="str">
        <f>IF(U111="","",VLOOKUP(U111,LISTAS!$F$5:$I$204,4,0))</f>
        <v/>
      </c>
      <c r="X111" s="11"/>
      <c r="Y111" s="11"/>
    </row>
    <row r="112" spans="2:25" ht="17.25" thickBot="1" x14ac:dyDescent="0.3">
      <c r="B112" s="57"/>
      <c r="C112" s="8"/>
      <c r="D112" s="8"/>
      <c r="E112" s="42"/>
      <c r="F112" s="8"/>
      <c r="G112" s="91" t="str">
        <f>IF(G111="","",VLOOKUP(G111,LISTAS!$F$5:$H$204,2,0))</f>
        <v/>
      </c>
      <c r="H112" s="120"/>
      <c r="I112" s="42"/>
      <c r="J112" s="39"/>
      <c r="K112" s="39"/>
      <c r="L112" s="8"/>
      <c r="M112" s="80"/>
      <c r="N112" s="8"/>
      <c r="O112" s="8"/>
      <c r="P112" s="12"/>
      <c r="S112" s="9"/>
      <c r="T112" s="10"/>
      <c r="U112" s="11"/>
      <c r="V112" s="11" t="str">
        <f>IF(U112="","",VLOOKUP(U112,LISTAS!$F$5:$G$204,2,0))</f>
        <v/>
      </c>
      <c r="W112" s="11" t="str">
        <f>IF(U112="","",VLOOKUP(U112,LISTAS!$F$5:$I$204,4,0))</f>
        <v/>
      </c>
      <c r="X112" s="11"/>
      <c r="Y112" s="11"/>
    </row>
    <row r="113" spans="2:25" x14ac:dyDescent="0.25">
      <c r="B113" s="121">
        <v>5</v>
      </c>
      <c r="C113" s="90"/>
      <c r="D113" s="119">
        <v>0</v>
      </c>
      <c r="E113" s="87">
        <f>IF(D113&lt;&gt;"",D113,"")</f>
        <v>0</v>
      </c>
      <c r="F113" s="39" t="str">
        <f>IF(D113&lt;&gt;"",IF(C113="","",C113),"")</f>
        <v/>
      </c>
      <c r="G113" s="39">
        <f>IF(E113&lt;&gt;"",IF(E115&lt;&gt;"",SMALL(E113:F115,1),""),"")</f>
        <v>0</v>
      </c>
      <c r="H113" s="39"/>
      <c r="I113" s="42"/>
      <c r="J113" s="39"/>
      <c r="K113" s="8"/>
      <c r="L113" s="8"/>
      <c r="M113" s="80"/>
      <c r="N113" s="8"/>
      <c r="O113" s="8"/>
      <c r="P113" s="12"/>
      <c r="S113" s="9"/>
      <c r="T113" s="10"/>
      <c r="U113" s="11"/>
      <c r="V113" s="11" t="str">
        <f>IF(U113="","",VLOOKUP(U113,LISTAS!$F$5:$G$204,2,0))</f>
        <v/>
      </c>
      <c r="W113" s="11" t="str">
        <f>IF(U113="","",VLOOKUP(U113,LISTAS!$F$5:$I$204,4,0))</f>
        <v/>
      </c>
      <c r="X113" s="11"/>
      <c r="Y113" s="11"/>
    </row>
    <row r="114" spans="2:25" ht="17.25" thickBot="1" x14ac:dyDescent="0.3">
      <c r="B114" s="121"/>
      <c r="C114" s="91" t="str">
        <f>IF(C113="","",VLOOKUP(C113,LISTAS!$F$5:$H$204,2,0))</f>
        <v/>
      </c>
      <c r="D114" s="120"/>
      <c r="E114" s="44" t="str">
        <f>IF(D114&lt;&gt;"",D114,"")</f>
        <v/>
      </c>
      <c r="F114" s="39"/>
      <c r="G114" s="39"/>
      <c r="H114" s="39"/>
      <c r="I114" s="42"/>
      <c r="J114" s="39"/>
      <c r="K114" s="8"/>
      <c r="L114" s="8"/>
      <c r="M114" s="80"/>
      <c r="N114" s="8"/>
      <c r="O114" s="8"/>
      <c r="P114" s="12"/>
      <c r="S114" s="9"/>
      <c r="T114" s="10"/>
      <c r="U114" s="11"/>
      <c r="V114" s="11" t="str">
        <f>IF(U114="","",VLOOKUP(U114,LISTAS!$F$5:$G$204,2,0))</f>
        <v/>
      </c>
      <c r="W114" s="11" t="str">
        <f>IF(U114="","",VLOOKUP(U114,LISTAS!$F$5:$I$204,4,0))</f>
        <v/>
      </c>
      <c r="X114" s="11"/>
      <c r="Y114" s="11"/>
    </row>
    <row r="115" spans="2:25" x14ac:dyDescent="0.25">
      <c r="B115" s="118">
        <v>12</v>
      </c>
      <c r="C115" s="90"/>
      <c r="D115" s="119">
        <v>0</v>
      </c>
      <c r="E115" s="45">
        <f>IF(D115&lt;&gt;"",D115,"")</f>
        <v>0</v>
      </c>
      <c r="F115" s="39" t="str">
        <f>IF(D115&lt;&gt;"",IF(C115="","",C115),"")</f>
        <v/>
      </c>
      <c r="G115" s="39" t="str">
        <f>VLOOKUP(G113,E113:F115,2,0)</f>
        <v/>
      </c>
      <c r="H115" s="39"/>
      <c r="I115" s="42"/>
      <c r="J115" s="39"/>
      <c r="K115" s="8"/>
      <c r="L115" s="8"/>
      <c r="M115" s="80"/>
      <c r="N115" s="8"/>
      <c r="O115" s="8"/>
      <c r="P115" s="12"/>
      <c r="S115" s="9"/>
      <c r="T115" s="10"/>
      <c r="U115" s="11"/>
      <c r="V115" s="11" t="str">
        <f>IF(U115="","",VLOOKUP(U115,LISTAS!$F$5:$G$204,2,0))</f>
        <v/>
      </c>
      <c r="W115" s="11" t="str">
        <f>IF(U115="","",VLOOKUP(U115,LISTAS!$F$5:$I$204,4,0))</f>
        <v/>
      </c>
      <c r="X115" s="11"/>
      <c r="Y115" s="11"/>
    </row>
    <row r="116" spans="2:25" ht="17.25" thickBot="1" x14ac:dyDescent="0.3">
      <c r="B116" s="118"/>
      <c r="C116" s="91" t="str">
        <f>IF(C115="","",VLOOKUP(C115,LISTAS!$F$5:$H$204,2,0))</f>
        <v/>
      </c>
      <c r="D116" s="120"/>
      <c r="E116" s="39"/>
      <c r="F116" s="39"/>
      <c r="G116" s="39"/>
      <c r="H116" s="39"/>
      <c r="I116" s="42"/>
      <c r="J116" s="39"/>
      <c r="K116" s="8"/>
      <c r="L116" s="8"/>
      <c r="M116" s="80"/>
      <c r="N116" s="8"/>
      <c r="O116" s="8"/>
      <c r="P116" s="12"/>
      <c r="S116" s="9"/>
      <c r="T116" s="10"/>
      <c r="U116" s="11"/>
      <c r="V116" s="11" t="str">
        <f>IF(U116="","",VLOOKUP(U116,LISTAS!$F$5:$G$204,2,0))</f>
        <v/>
      </c>
      <c r="W116" s="11" t="str">
        <f>IF(U116="","",VLOOKUP(U116,LISTAS!$F$5:$I$204,4,0))</f>
        <v/>
      </c>
      <c r="X116" s="11"/>
      <c r="Y116" s="11"/>
    </row>
    <row r="117" spans="2:25" x14ac:dyDescent="0.25">
      <c r="B117" s="57"/>
      <c r="C117" s="8"/>
      <c r="D117" s="8"/>
      <c r="E117" s="39"/>
      <c r="F117" s="39"/>
      <c r="G117" s="39"/>
      <c r="H117" s="39"/>
      <c r="I117" s="42"/>
      <c r="J117" s="39"/>
      <c r="K117" s="90" t="str">
        <f>IF(H109&lt;&gt;"",IF(H111&lt;&gt;"",IF(H109=H111,"",IF(H109&gt;H111,G109,G111)),""),"")</f>
        <v>JULIA/VITORIA</v>
      </c>
      <c r="L117" s="119">
        <v>0</v>
      </c>
      <c r="M117" s="87">
        <f>IF(L117&lt;&gt;"",L117,"")</f>
        <v>0</v>
      </c>
      <c r="N117" s="39" t="str">
        <f>IF(L117&lt;&gt;"",IF(K117="","",K117),"")</f>
        <v>JULIA/VITORIA</v>
      </c>
      <c r="O117" s="39">
        <f>IF(M117&lt;&gt;"",IF(M119&lt;&gt;"",SMALL(M117:N119,1),""),"")</f>
        <v>0</v>
      </c>
      <c r="P117" s="12"/>
      <c r="S117" s="9"/>
      <c r="T117" s="10"/>
      <c r="U117" s="11"/>
      <c r="V117" s="11" t="str">
        <f>IF(U117="","",VLOOKUP(U117,LISTAS!$F$5:$G$204,2,0))</f>
        <v/>
      </c>
      <c r="W117" s="11" t="str">
        <f>IF(U117="","",VLOOKUP(U117,LISTAS!$F$5:$I$204,4,0))</f>
        <v/>
      </c>
      <c r="X117" s="11"/>
      <c r="Y117" s="11"/>
    </row>
    <row r="118" spans="2:25" ht="17.25" thickBot="1" x14ac:dyDescent="0.3">
      <c r="B118" s="57"/>
      <c r="C118" s="8"/>
      <c r="D118" s="8"/>
      <c r="E118" s="39"/>
      <c r="F118" s="39"/>
      <c r="G118" s="39"/>
      <c r="H118" s="39"/>
      <c r="I118" s="42"/>
      <c r="J118" s="39"/>
      <c r="K118" s="91" t="str">
        <f>IF(K117="","",VLOOKUP(K117,LISTAS!$F$5:$H$204,2,0))</f>
        <v>VILLARE - SCS</v>
      </c>
      <c r="L118" s="120"/>
      <c r="M118" s="44" t="str">
        <f>IF(L118&lt;&gt;"",L118,"")</f>
        <v/>
      </c>
      <c r="N118" s="39"/>
      <c r="O118" s="39"/>
      <c r="P118" s="12"/>
      <c r="S118" s="9"/>
      <c r="T118" s="10"/>
      <c r="U118" s="11"/>
      <c r="V118" s="11" t="str">
        <f>IF(U118="","",VLOOKUP(U118,LISTAS!$F$5:$G$204,2,0))</f>
        <v/>
      </c>
      <c r="W118" s="11" t="str">
        <f>IF(U118="","",VLOOKUP(U118,LISTAS!$F$5:$I$204,4,0))</f>
        <v/>
      </c>
      <c r="X118" s="11"/>
      <c r="Y118" s="11"/>
    </row>
    <row r="119" spans="2:25" x14ac:dyDescent="0.25">
      <c r="B119" s="57"/>
      <c r="C119" s="8"/>
      <c r="D119" s="8"/>
      <c r="E119" s="39"/>
      <c r="F119" s="39"/>
      <c r="G119" s="39"/>
      <c r="H119" s="39"/>
      <c r="I119" s="42"/>
      <c r="J119" s="43"/>
      <c r="K119" s="90" t="str">
        <f>IF(H125&lt;&gt;"",IF(H127&lt;&gt;"",IF(H125=H127,"",IF(H125&gt;H127,G125,G127)),""),"")</f>
        <v>MANUELA/RAFAELA</v>
      </c>
      <c r="L119" s="119">
        <v>1</v>
      </c>
      <c r="M119" s="45">
        <f>IF(L119&lt;&gt;"",L119,"")</f>
        <v>1</v>
      </c>
      <c r="N119" s="39" t="str">
        <f>IF(L119&lt;&gt;"",IF(K119="","",K119),"")</f>
        <v>MANUELA/RAFAELA</v>
      </c>
      <c r="O119" s="39" t="str">
        <f>VLOOKUP(O117,M117:N119,2,0)</f>
        <v>JULIA/VITORIA</v>
      </c>
      <c r="P119" s="12"/>
      <c r="S119" s="9"/>
      <c r="T119" s="10"/>
      <c r="U119" s="11"/>
      <c r="V119" s="11" t="str">
        <f>IF(U119="","",VLOOKUP(U119,LISTAS!$F$5:$G$204,2,0))</f>
        <v/>
      </c>
      <c r="W119" s="11" t="str">
        <f>IF(U119="","",VLOOKUP(U119,LISTAS!$F$5:$I$204,4,0))</f>
        <v/>
      </c>
      <c r="X119" s="11"/>
      <c r="Y119" s="11"/>
    </row>
    <row r="120" spans="2:25" ht="17.25" thickBot="1" x14ac:dyDescent="0.3">
      <c r="B120" s="57"/>
      <c r="C120" s="8"/>
      <c r="D120" s="8"/>
      <c r="E120" s="39"/>
      <c r="F120" s="39"/>
      <c r="G120" s="39"/>
      <c r="H120" s="39"/>
      <c r="I120" s="42"/>
      <c r="J120" s="39"/>
      <c r="K120" s="91" t="str">
        <f>IF(K119="","",VLOOKUP(K119,LISTAS!$F$5:$H$204,2,0))</f>
        <v>ARBOS - SCS</v>
      </c>
      <c r="L120" s="120"/>
      <c r="M120" s="39"/>
      <c r="N120" s="39"/>
      <c r="O120" s="39"/>
      <c r="P120" s="12"/>
      <c r="S120" s="9"/>
      <c r="T120" s="10"/>
      <c r="U120" s="11"/>
      <c r="V120" s="11" t="str">
        <f>IF(U120="","",VLOOKUP(U120,LISTAS!$F$5:$G$204,2,0))</f>
        <v/>
      </c>
      <c r="W120" s="11" t="str">
        <f>IF(U120="","",VLOOKUP(U120,LISTAS!$F$5:$I$204,4,0))</f>
        <v/>
      </c>
      <c r="X120" s="11"/>
      <c r="Y120" s="11"/>
    </row>
    <row r="121" spans="2:25" x14ac:dyDescent="0.25">
      <c r="B121" s="121">
        <v>8</v>
      </c>
      <c r="C121" s="90"/>
      <c r="D121" s="119">
        <v>0</v>
      </c>
      <c r="E121" s="39" t="s">
        <v>36</v>
      </c>
      <c r="F121" s="39" t="str">
        <f>IF(D121&lt;&gt;"",IF(C121="","",C121),"")</f>
        <v/>
      </c>
      <c r="G121" s="39">
        <f>IF(E121&lt;&gt;"",IF(E123&lt;&gt;"",SMALL(E121:F123,1),""),"")</f>
        <v>0</v>
      </c>
      <c r="H121" s="39"/>
      <c r="I121" s="42"/>
      <c r="J121" s="39"/>
      <c r="K121" s="39"/>
      <c r="L121" s="39"/>
      <c r="M121" s="39"/>
      <c r="N121" s="39"/>
      <c r="O121" s="39"/>
      <c r="P121" s="12"/>
      <c r="S121" s="9"/>
      <c r="T121" s="10"/>
      <c r="U121" s="11"/>
      <c r="V121" s="11" t="str">
        <f>IF(U121="","",VLOOKUP(U121,LISTAS!$F$5:$G$204,2,0))</f>
        <v/>
      </c>
      <c r="W121" s="11" t="str">
        <f>IF(U121="","",VLOOKUP(U121,LISTAS!$F$5:$I$204,4,0))</f>
        <v/>
      </c>
      <c r="X121" s="11"/>
      <c r="Y121" s="11"/>
    </row>
    <row r="122" spans="2:25" ht="17.25" thickBot="1" x14ac:dyDescent="0.3">
      <c r="B122" s="121"/>
      <c r="C122" s="91" t="str">
        <f>IF(C121="","",VLOOKUP(C121,LISTAS!$F$5:$H$204,2,0))</f>
        <v/>
      </c>
      <c r="D122" s="120"/>
      <c r="E122" s="39"/>
      <c r="F122" s="39"/>
      <c r="G122" s="39"/>
      <c r="H122" s="39"/>
      <c r="I122" s="42"/>
      <c r="J122" s="39"/>
      <c r="K122" s="39"/>
      <c r="L122" s="39"/>
      <c r="M122" s="39"/>
      <c r="N122" s="39"/>
      <c r="O122" s="39"/>
      <c r="P122" s="12"/>
      <c r="S122" s="9"/>
      <c r="T122" s="10"/>
      <c r="U122" s="11"/>
      <c r="V122" s="11" t="str">
        <f>IF(U122="","",VLOOKUP(U122,LISTAS!$F$5:$G$204,2,0))</f>
        <v/>
      </c>
      <c r="W122" s="11" t="str">
        <f>IF(U122="","",VLOOKUP(U122,LISTAS!$F$5:$I$204,4,0))</f>
        <v/>
      </c>
      <c r="X122" s="11"/>
      <c r="Y122" s="11"/>
    </row>
    <row r="123" spans="2:25" x14ac:dyDescent="0.25">
      <c r="B123" s="118">
        <v>10</v>
      </c>
      <c r="C123" s="90"/>
      <c r="D123" s="119">
        <v>0</v>
      </c>
      <c r="E123" s="40">
        <f>IF(D123&lt;&gt;"",D123,"")</f>
        <v>0</v>
      </c>
      <c r="F123" s="39" t="str">
        <f>IF(D123&lt;&gt;"",IF(C123="","",C123),"")</f>
        <v/>
      </c>
      <c r="G123" s="39" t="str">
        <f>VLOOKUP(G121,E121:F123,2,0)</f>
        <v/>
      </c>
      <c r="H123" s="39"/>
      <c r="I123" s="42"/>
      <c r="J123" s="39"/>
      <c r="K123" s="39"/>
      <c r="L123" s="39"/>
      <c r="M123" s="39"/>
      <c r="N123" s="39"/>
      <c r="O123" s="39"/>
      <c r="P123" s="12"/>
      <c r="S123" s="9"/>
      <c r="T123" s="10"/>
      <c r="U123" s="11"/>
      <c r="V123" s="11" t="str">
        <f>IF(U123="","",VLOOKUP(U123,LISTAS!$F$5:$G$204,2,0))</f>
        <v/>
      </c>
      <c r="W123" s="11" t="str">
        <f>IF(U123="","",VLOOKUP(U123,LISTAS!$F$5:$I$204,4,0))</f>
        <v/>
      </c>
      <c r="X123" s="11"/>
      <c r="Y123" s="11"/>
    </row>
    <row r="124" spans="2:25" ht="17.25" thickBot="1" x14ac:dyDescent="0.3">
      <c r="B124" s="118"/>
      <c r="C124" s="91" t="str">
        <f>IF(C123="","",VLOOKUP(C123,LISTAS!$F$5:$H$204,2,0))</f>
        <v/>
      </c>
      <c r="D124" s="120"/>
      <c r="E124" s="42"/>
      <c r="F124" s="39"/>
      <c r="G124" s="39"/>
      <c r="H124" s="39"/>
      <c r="I124" s="42"/>
      <c r="J124" s="39"/>
      <c r="K124" s="39"/>
      <c r="L124" s="39"/>
      <c r="M124" s="39"/>
      <c r="N124" s="39"/>
      <c r="O124" s="39"/>
      <c r="P124" s="12"/>
      <c r="S124" s="9"/>
      <c r="T124" s="10"/>
      <c r="U124" s="11"/>
      <c r="V124" s="11" t="str">
        <f>IF(U124="","",VLOOKUP(U124,LISTAS!$F$5:$G$204,2,0))</f>
        <v/>
      </c>
      <c r="W124" s="11" t="str">
        <f>IF(U124="","",VLOOKUP(U124,LISTAS!$F$5:$I$204,4,0))</f>
        <v/>
      </c>
      <c r="X124" s="11"/>
      <c r="Y124" s="11"/>
    </row>
    <row r="125" spans="2:25" x14ac:dyDescent="0.25">
      <c r="B125" s="57"/>
      <c r="C125" s="8"/>
      <c r="D125" s="8"/>
      <c r="E125" s="39"/>
      <c r="F125" s="81"/>
      <c r="G125" s="90" t="str">
        <f>IF(D121&lt;&gt;"",IF(D123&lt;&gt;"",IF(D121=D123,"",IF(D121&gt;D123,C121,C123)),""),"")</f>
        <v/>
      </c>
      <c r="H125" s="119">
        <v>0</v>
      </c>
      <c r="I125" s="87">
        <f>IF(H125&lt;&gt;"",H125,"")</f>
        <v>0</v>
      </c>
      <c r="J125" s="39" t="str">
        <f>IF(H125&lt;&gt;"",IF(G125="","",G125),"")</f>
        <v/>
      </c>
      <c r="K125" s="39">
        <f>IF(I125&lt;&gt;"",IF(I127&lt;&gt;"",SMALL(I125:J127,1),""),"")</f>
        <v>0</v>
      </c>
      <c r="L125" s="39"/>
      <c r="M125" s="39"/>
      <c r="N125" s="39"/>
      <c r="O125" s="39"/>
      <c r="P125" s="12"/>
      <c r="S125" s="9"/>
      <c r="T125" s="10"/>
      <c r="U125" s="11"/>
      <c r="V125" s="11" t="str">
        <f>IF(U125="","",VLOOKUP(U125,LISTAS!$F$5:$G$204,2,0))</f>
        <v/>
      </c>
      <c r="W125" s="11" t="str">
        <f>IF(U125="","",VLOOKUP(U125,LISTAS!$F$5:$I$204,4,0))</f>
        <v/>
      </c>
      <c r="X125" s="11"/>
      <c r="Y125" s="11"/>
    </row>
    <row r="126" spans="2:25" ht="17.25" thickBot="1" x14ac:dyDescent="0.3">
      <c r="B126" s="57"/>
      <c r="C126" s="8"/>
      <c r="D126" s="8"/>
      <c r="E126" s="39"/>
      <c r="F126" s="81"/>
      <c r="G126" s="91" t="str">
        <f>IF(G125="","",VLOOKUP(G125,LISTAS!$F$5:$H$204,2,0))</f>
        <v/>
      </c>
      <c r="H126" s="120"/>
      <c r="I126" s="44" t="str">
        <f>IF(H126&lt;&gt;"",H126,"")</f>
        <v/>
      </c>
      <c r="J126" s="39"/>
      <c r="K126" s="39"/>
      <c r="L126" s="39"/>
      <c r="M126" s="39"/>
      <c r="N126" s="39"/>
      <c r="O126" s="39"/>
      <c r="P126" s="12"/>
      <c r="S126" s="9"/>
      <c r="T126" s="10"/>
      <c r="U126" s="11"/>
      <c r="V126" s="11" t="str">
        <f>IF(U126="","",VLOOKUP(U126,LISTAS!$F$5:$G$204,2,0))</f>
        <v/>
      </c>
      <c r="W126" s="11" t="str">
        <f>IF(U126="","",VLOOKUP(U126,LISTAS!$F$5:$I$204,4,0))</f>
        <v/>
      </c>
      <c r="X126" s="11"/>
      <c r="Y126" s="11"/>
    </row>
    <row r="127" spans="2:25" x14ac:dyDescent="0.25">
      <c r="B127" s="57"/>
      <c r="C127" s="8"/>
      <c r="D127" s="8"/>
      <c r="E127" s="42"/>
      <c r="F127" s="82"/>
      <c r="G127" s="90" t="str">
        <f>IF(D129&lt;&gt;"",IF(D131&lt;&gt;"",IF(D129=D131,"",IF(D129&gt;D131,C129,C131)),""),"")</f>
        <v>MANUELA/RAFAELA</v>
      </c>
      <c r="H127" s="119">
        <v>1</v>
      </c>
      <c r="I127" s="45">
        <f>IF(H127&lt;&gt;"",H127,"")</f>
        <v>1</v>
      </c>
      <c r="J127" s="39" t="str">
        <f>IF(H127&lt;&gt;"",IF(G127="","",G127),"")</f>
        <v>MANUELA/RAFAELA</v>
      </c>
      <c r="K127" s="39" t="str">
        <f>VLOOKUP(K125,I125:J127,2,0)</f>
        <v/>
      </c>
      <c r="L127" s="39"/>
      <c r="M127" s="39"/>
      <c r="N127" s="39"/>
      <c r="O127" s="39"/>
      <c r="P127" s="12"/>
      <c r="S127" s="9"/>
      <c r="T127" s="10"/>
      <c r="U127" s="11"/>
      <c r="V127" s="11" t="str">
        <f>IF(U127="","",VLOOKUP(U127,LISTAS!$F$5:$G$204,2,0))</f>
        <v/>
      </c>
      <c r="W127" s="11" t="str">
        <f>IF(U127="","",VLOOKUP(U127,LISTAS!$F$5:$I$204,4,0))</f>
        <v/>
      </c>
      <c r="X127" s="11"/>
      <c r="Y127" s="11"/>
    </row>
    <row r="128" spans="2:25" ht="17.25" thickBot="1" x14ac:dyDescent="0.3">
      <c r="B128" s="57"/>
      <c r="C128" s="8"/>
      <c r="D128" s="8"/>
      <c r="E128" s="42"/>
      <c r="F128" s="8"/>
      <c r="G128" s="91" t="str">
        <f>IF(G127="","",VLOOKUP(G127,LISTAS!$F$5:$H$204,2,0))</f>
        <v>ARBOS - SCS</v>
      </c>
      <c r="H128" s="120"/>
      <c r="I128" s="39"/>
      <c r="J128" s="39"/>
      <c r="K128" s="39"/>
      <c r="L128" s="39"/>
      <c r="M128" s="39"/>
      <c r="N128" s="39"/>
      <c r="O128" s="39"/>
      <c r="P128" s="12"/>
      <c r="S128" s="9"/>
      <c r="T128" s="10"/>
      <c r="U128" s="11"/>
      <c r="V128" s="11" t="str">
        <f>IF(U128="","",VLOOKUP(U128,LISTAS!$F$5:$G$204,2,0))</f>
        <v/>
      </c>
      <c r="W128" s="11" t="str">
        <f>IF(U128="","",VLOOKUP(U128,LISTAS!$F$5:$I$204,4,0))</f>
        <v/>
      </c>
      <c r="X128" s="11"/>
      <c r="Y128" s="11"/>
    </row>
    <row r="129" spans="2:25" x14ac:dyDescent="0.25">
      <c r="B129" s="121">
        <v>2</v>
      </c>
      <c r="C129" s="90" t="s">
        <v>203</v>
      </c>
      <c r="D129" s="119">
        <v>1</v>
      </c>
      <c r="E129" s="87">
        <f>IF(D129&lt;&gt;"",D129,"")</f>
        <v>1</v>
      </c>
      <c r="F129" s="39" t="str">
        <f>IF(D129&lt;&gt;"",IF(C129="","",C129),"")</f>
        <v>MANUELA/RAFAELA</v>
      </c>
      <c r="G129" s="39">
        <f>IF(E129&lt;&gt;"",IF(E131&lt;&gt;"",SMALL(E129:F131,1),""),"")</f>
        <v>0</v>
      </c>
      <c r="H129" s="39"/>
      <c r="I129" s="39"/>
      <c r="J129" s="39"/>
      <c r="K129" s="39"/>
      <c r="L129" s="39"/>
      <c r="M129" s="39"/>
      <c r="N129" s="39"/>
      <c r="O129" s="39"/>
      <c r="P129" s="53"/>
      <c r="S129" s="9"/>
      <c r="T129" s="10"/>
      <c r="U129" s="11"/>
      <c r="V129" s="11" t="str">
        <f>IF(U129="","",VLOOKUP(U129,LISTAS!$F$5:$G$204,2,0))</f>
        <v/>
      </c>
      <c r="W129" s="11" t="str">
        <f>IF(U129="","",VLOOKUP(U129,LISTAS!$F$5:$I$204,4,0))</f>
        <v/>
      </c>
      <c r="X129" s="11"/>
      <c r="Y129" s="11"/>
    </row>
    <row r="130" spans="2:25" ht="17.25" thickBot="1" x14ac:dyDescent="0.3">
      <c r="B130" s="121"/>
      <c r="C130" s="91" t="str">
        <f>IF(C129="","",VLOOKUP(C129,LISTAS!$F$5:$H$204,2,0))</f>
        <v>ARBOS - SCS</v>
      </c>
      <c r="D130" s="120"/>
      <c r="E130" s="44" t="str">
        <f>IF(D130&lt;&gt;"",D130,"")</f>
        <v/>
      </c>
      <c r="F130" s="39"/>
      <c r="G130" s="39"/>
      <c r="H130" s="39"/>
      <c r="I130" s="39"/>
      <c r="J130" s="39"/>
      <c r="K130" s="39"/>
      <c r="L130" s="39"/>
      <c r="M130" s="39"/>
      <c r="N130" s="39"/>
      <c r="O130" s="39"/>
      <c r="P130" s="53"/>
      <c r="S130" s="9"/>
      <c r="T130" s="10"/>
      <c r="U130" s="11"/>
      <c r="V130" s="11" t="str">
        <f>IF(U130="","",VLOOKUP(U130,LISTAS!$F$5:$G$204,2,0))</f>
        <v/>
      </c>
      <c r="W130" s="11" t="str">
        <f>IF(U130="","",VLOOKUP(U130,LISTAS!$F$5:$I$204,4,0))</f>
        <v/>
      </c>
      <c r="X130" s="11"/>
      <c r="Y130" s="11"/>
    </row>
    <row r="131" spans="2:25" x14ac:dyDescent="0.25">
      <c r="B131" s="118">
        <v>15</v>
      </c>
      <c r="C131" s="90"/>
      <c r="D131" s="119">
        <v>0</v>
      </c>
      <c r="E131" s="45">
        <f>IF(D131&lt;&gt;"",D131,"")</f>
        <v>0</v>
      </c>
      <c r="F131" s="39" t="str">
        <f>IF(D131&lt;&gt;"",IF(C131="","",C131),"")</f>
        <v/>
      </c>
      <c r="G131" s="39" t="str">
        <f>VLOOKUP(G129,E129:F131,2,0)</f>
        <v/>
      </c>
      <c r="H131" s="39"/>
      <c r="I131" s="39"/>
      <c r="J131" s="39"/>
      <c r="K131" s="39"/>
      <c r="L131" s="39"/>
      <c r="M131" s="39"/>
      <c r="N131" s="39"/>
      <c r="O131" s="39"/>
      <c r="P131" s="53"/>
      <c r="S131" s="9"/>
      <c r="T131" s="10"/>
      <c r="U131" s="11"/>
      <c r="V131" s="11" t="str">
        <f>IF(U131="","",VLOOKUP(U131,LISTAS!$F$5:$G$204,2,0))</f>
        <v/>
      </c>
      <c r="W131" s="11" t="str">
        <f>IF(U131="","",VLOOKUP(U131,LISTAS!$F$5:$I$204,4,0))</f>
        <v/>
      </c>
      <c r="X131" s="11"/>
      <c r="Y131" s="11"/>
    </row>
    <row r="132" spans="2:25" ht="17.25" thickBot="1" x14ac:dyDescent="0.3">
      <c r="B132" s="118"/>
      <c r="C132" s="91" t="str">
        <f>IF(C131="","",VLOOKUP(C131,LISTAS!$F$5:$H$204,2,0))</f>
        <v/>
      </c>
      <c r="D132" s="120"/>
      <c r="E132" s="39"/>
      <c r="F132" s="39"/>
      <c r="G132" s="39"/>
      <c r="H132" s="39"/>
      <c r="I132" s="39"/>
      <c r="J132" s="39"/>
      <c r="K132" s="39"/>
      <c r="L132" s="39"/>
      <c r="M132" s="39"/>
      <c r="N132" s="39"/>
      <c r="O132" s="39"/>
      <c r="P132" s="53"/>
      <c r="S132" s="9"/>
      <c r="T132" s="10"/>
      <c r="U132" s="11"/>
      <c r="V132" s="11" t="str">
        <f>IF(U132="","",VLOOKUP(U132,LISTAS!$F$5:$G$204,2,0))</f>
        <v/>
      </c>
      <c r="W132" s="11" t="str">
        <f>IF(U132="","",VLOOKUP(U132,LISTAS!$F$5:$I$204,4,0))</f>
        <v/>
      </c>
      <c r="X132" s="11"/>
      <c r="Y132" s="11"/>
    </row>
    <row r="133" spans="2:25" x14ac:dyDescent="0.25">
      <c r="B133" s="58"/>
      <c r="C133" s="15"/>
      <c r="D133" s="15"/>
      <c r="E133" s="52"/>
      <c r="F133" s="52"/>
      <c r="G133" s="52"/>
      <c r="H133" s="52"/>
      <c r="I133" s="52"/>
      <c r="J133" s="52"/>
      <c r="K133" s="52"/>
      <c r="L133" s="52"/>
      <c r="M133" s="52"/>
      <c r="N133" s="52"/>
      <c r="O133" s="52"/>
      <c r="P133" s="54"/>
      <c r="S133" s="9"/>
      <c r="T133" s="10"/>
      <c r="U133" s="11"/>
      <c r="V133" s="11" t="str">
        <f>IF(U133="","",VLOOKUP(U133,LISTAS!$F$5:$G$204,2,0))</f>
        <v/>
      </c>
      <c r="W133" s="11" t="str">
        <f>IF(U133="","",VLOOKUP(U133,LISTAS!$F$5:$I$204,4,0))</f>
        <v/>
      </c>
      <c r="X133" s="11"/>
      <c r="Y133" s="11"/>
    </row>
  </sheetData>
  <mergeCells count="102">
    <mergeCell ref="B2:P4"/>
    <mergeCell ref="S2:Y3"/>
    <mergeCell ref="B5:D5"/>
    <mergeCell ref="S5:T5"/>
    <mergeCell ref="B6:P6"/>
    <mergeCell ref="S6:Y6"/>
    <mergeCell ref="H14:H15"/>
    <mergeCell ref="B16:B17"/>
    <mergeCell ref="D16:D17"/>
    <mergeCell ref="B18:B19"/>
    <mergeCell ref="D18:D19"/>
    <mergeCell ref="L20:L21"/>
    <mergeCell ref="S7:T7"/>
    <mergeCell ref="B8:B9"/>
    <mergeCell ref="D8:D9"/>
    <mergeCell ref="B10:B11"/>
    <mergeCell ref="D10:D11"/>
    <mergeCell ref="H12:H13"/>
    <mergeCell ref="H30:H31"/>
    <mergeCell ref="B32:B33"/>
    <mergeCell ref="D32:D33"/>
    <mergeCell ref="B34:B35"/>
    <mergeCell ref="D34:D35"/>
    <mergeCell ref="P36:P37"/>
    <mergeCell ref="L22:L23"/>
    <mergeCell ref="B24:B25"/>
    <mergeCell ref="D24:D25"/>
    <mergeCell ref="B26:B27"/>
    <mergeCell ref="D26:D27"/>
    <mergeCell ref="H28:H29"/>
    <mergeCell ref="H46:H47"/>
    <mergeCell ref="B48:B49"/>
    <mergeCell ref="D48:D49"/>
    <mergeCell ref="B50:B51"/>
    <mergeCell ref="D50:D51"/>
    <mergeCell ref="L52:L53"/>
    <mergeCell ref="P38:P39"/>
    <mergeCell ref="B40:B41"/>
    <mergeCell ref="D40:D41"/>
    <mergeCell ref="B42:B43"/>
    <mergeCell ref="D42:D43"/>
    <mergeCell ref="H44:H45"/>
    <mergeCell ref="H62:H63"/>
    <mergeCell ref="B64:B65"/>
    <mergeCell ref="D64:D65"/>
    <mergeCell ref="B66:B67"/>
    <mergeCell ref="D66:D67"/>
    <mergeCell ref="B71:P71"/>
    <mergeCell ref="L54:L55"/>
    <mergeCell ref="B56:B57"/>
    <mergeCell ref="D56:D57"/>
    <mergeCell ref="B58:B59"/>
    <mergeCell ref="D58:D59"/>
    <mergeCell ref="H60:H61"/>
    <mergeCell ref="H77:H78"/>
    <mergeCell ref="H79:H80"/>
    <mergeCell ref="B81:B82"/>
    <mergeCell ref="D81:D82"/>
    <mergeCell ref="B83:B84"/>
    <mergeCell ref="D83:D84"/>
    <mergeCell ref="S71:Y71"/>
    <mergeCell ref="S72:T72"/>
    <mergeCell ref="B73:B74"/>
    <mergeCell ref="D73:D74"/>
    <mergeCell ref="B75:B76"/>
    <mergeCell ref="D75:D76"/>
    <mergeCell ref="H93:H94"/>
    <mergeCell ref="H95:H96"/>
    <mergeCell ref="B97:B98"/>
    <mergeCell ref="D97:D98"/>
    <mergeCell ref="B99:B100"/>
    <mergeCell ref="D99:D100"/>
    <mergeCell ref="L85:L86"/>
    <mergeCell ref="L87:L88"/>
    <mergeCell ref="B89:B90"/>
    <mergeCell ref="D89:D90"/>
    <mergeCell ref="B91:B92"/>
    <mergeCell ref="D91:D92"/>
    <mergeCell ref="H109:H110"/>
    <mergeCell ref="H111:H112"/>
    <mergeCell ref="B113:B114"/>
    <mergeCell ref="D113:D114"/>
    <mergeCell ref="B115:B116"/>
    <mergeCell ref="D115:D116"/>
    <mergeCell ref="P101:P102"/>
    <mergeCell ref="P103:P104"/>
    <mergeCell ref="B105:B106"/>
    <mergeCell ref="D105:D106"/>
    <mergeCell ref="B107:B108"/>
    <mergeCell ref="D107:D108"/>
    <mergeCell ref="H125:H126"/>
    <mergeCell ref="H127:H128"/>
    <mergeCell ref="B129:B130"/>
    <mergeCell ref="D129:D130"/>
    <mergeCell ref="B131:B132"/>
    <mergeCell ref="D131:D132"/>
    <mergeCell ref="L117:L118"/>
    <mergeCell ref="L119:L120"/>
    <mergeCell ref="B121:B122"/>
    <mergeCell ref="D121:D122"/>
    <mergeCell ref="B123:B124"/>
    <mergeCell ref="D123:D124"/>
  </mergeCells>
  <pageMargins left="0.51181102362204722" right="0.51181102362204722" top="0.78740157480314965" bottom="0.78740157480314965" header="0.31496062992125984" footer="0.31496062992125984"/>
  <pageSetup paperSize="9" scale="55"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LISTAS!$D$5:$D$6</xm:f>
          </x14:formula1>
          <xm:sqref>V5</xm:sqref>
        </x14:dataValidation>
        <x14:dataValidation type="list" allowBlank="1" showInputMessage="1" showErrorMessage="1" xr:uid="{00000000-0002-0000-0400-000001000000}">
          <x14:formula1>
            <xm:f>LISTAS!$F$5:$F$204</xm:f>
          </x14:formula1>
          <xm:sqref>C16 C24 C32 C40 C48 C56 C64 C66 C58 C10 C18 C26 C34 C42 C50 C8 C81 C89 C97 C105 C113 C121 C129 C131 C123 C75 C83 C91 C99 C107 C115 C73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499984740745262"/>
  </sheetPr>
  <dimension ref="B1:J204"/>
  <sheetViews>
    <sheetView showGridLines="0" topLeftCell="A127" workbookViewId="0">
      <selection activeCell="F144" sqref="F144"/>
    </sheetView>
  </sheetViews>
  <sheetFormatPr defaultRowHeight="15" x14ac:dyDescent="0.25"/>
  <cols>
    <col min="1" max="1" width="1.5703125" customWidth="1"/>
    <col min="2" max="2" width="30.5703125" style="30" customWidth="1"/>
    <col min="3" max="3" width="2.7109375" customWidth="1"/>
    <col min="4" max="4" width="26.85546875" bestFit="1" customWidth="1"/>
    <col min="5" max="5" width="2.7109375" customWidth="1"/>
    <col min="6" max="6" width="58" style="30" bestFit="1" customWidth="1"/>
    <col min="7" max="7" width="30.5703125" customWidth="1"/>
    <col min="8" max="8" width="22.140625" customWidth="1"/>
    <col min="9" max="9" width="25" hidden="1" customWidth="1"/>
    <col min="10" max="10" width="19.7109375" customWidth="1"/>
    <col min="11" max="11" width="2.7109375" customWidth="1"/>
    <col min="13" max="13" width="2.7109375" customWidth="1"/>
  </cols>
  <sheetData>
    <row r="1" spans="2:10" x14ac:dyDescent="0.25">
      <c r="F1" s="146" t="s">
        <v>26</v>
      </c>
      <c r="G1" s="147"/>
      <c r="H1" s="147"/>
    </row>
    <row r="2" spans="2:10" ht="8.25" customHeight="1" x14ac:dyDescent="0.25">
      <c r="F2" s="146"/>
      <c r="G2" s="147"/>
      <c r="H2" s="147"/>
    </row>
    <row r="3" spans="2:10" x14ac:dyDescent="0.25">
      <c r="B3" s="145" t="s">
        <v>25</v>
      </c>
      <c r="D3" s="145" t="s">
        <v>1</v>
      </c>
      <c r="F3" s="145" t="s">
        <v>35</v>
      </c>
      <c r="G3" s="145" t="s">
        <v>0</v>
      </c>
      <c r="H3" s="145" t="s">
        <v>15</v>
      </c>
      <c r="I3" s="145" t="s">
        <v>15</v>
      </c>
    </row>
    <row r="4" spans="2:10" x14ac:dyDescent="0.25">
      <c r="B4" s="145"/>
      <c r="D4" s="145"/>
      <c r="F4" s="145"/>
      <c r="G4" s="145"/>
      <c r="H4" s="145"/>
      <c r="I4" s="145"/>
    </row>
    <row r="5" spans="2:10" x14ac:dyDescent="0.25">
      <c r="B5" s="31" t="s">
        <v>39</v>
      </c>
      <c r="D5" s="31" t="s">
        <v>13</v>
      </c>
      <c r="F5" s="31" t="s">
        <v>96</v>
      </c>
      <c r="G5" s="31" t="s">
        <v>92</v>
      </c>
      <c r="H5" s="31" t="s">
        <v>53</v>
      </c>
      <c r="I5" s="31" t="str">
        <f>IF(H5="","",H5)</f>
        <v>SUB 14 MASCULINO</v>
      </c>
    </row>
    <row r="6" spans="2:10" ht="15" customHeight="1" x14ac:dyDescent="0.25">
      <c r="B6" s="31" t="s">
        <v>59</v>
      </c>
      <c r="D6" s="31" t="s">
        <v>27</v>
      </c>
      <c r="F6" s="31" t="s">
        <v>158</v>
      </c>
      <c r="G6" s="31" t="s">
        <v>128</v>
      </c>
      <c r="H6" s="31" t="s">
        <v>53</v>
      </c>
      <c r="I6" s="31" t="str">
        <f t="shared" ref="I6:I69" si="0">IF(H6="","",H6)</f>
        <v>SUB 14 MASCULINO</v>
      </c>
    </row>
    <row r="7" spans="2:10" ht="15" customHeight="1" x14ac:dyDescent="0.25">
      <c r="B7" s="31" t="s">
        <v>86</v>
      </c>
      <c r="F7" s="31" t="s">
        <v>101</v>
      </c>
      <c r="G7" s="31" t="s">
        <v>92</v>
      </c>
      <c r="H7" s="31" t="s">
        <v>44</v>
      </c>
      <c r="I7" s="31" t="str">
        <f t="shared" si="0"/>
        <v>SUB 12 FEMININO</v>
      </c>
    </row>
    <row r="8" spans="2:10" x14ac:dyDescent="0.25">
      <c r="B8" s="31" t="s">
        <v>90</v>
      </c>
      <c r="F8" s="31" t="s">
        <v>48</v>
      </c>
      <c r="G8" s="31" t="s">
        <v>39</v>
      </c>
      <c r="H8" s="31" t="s">
        <v>46</v>
      </c>
      <c r="I8" s="31" t="str">
        <f t="shared" si="0"/>
        <v>SUB 14 FEMININO</v>
      </c>
    </row>
    <row r="9" spans="2:10" x14ac:dyDescent="0.25">
      <c r="B9" s="31" t="s">
        <v>92</v>
      </c>
      <c r="F9" s="31" t="s">
        <v>43</v>
      </c>
      <c r="G9" s="31" t="s">
        <v>39</v>
      </c>
      <c r="H9" s="31" t="s">
        <v>44</v>
      </c>
      <c r="I9" s="31" t="str">
        <f t="shared" si="0"/>
        <v>SUB 12 FEMININO</v>
      </c>
    </row>
    <row r="10" spans="2:10" ht="15" customHeight="1" x14ac:dyDescent="0.25">
      <c r="B10" s="31" t="s">
        <v>104</v>
      </c>
      <c r="F10" s="31" t="s">
        <v>120</v>
      </c>
      <c r="G10" s="31" t="s">
        <v>117</v>
      </c>
      <c r="H10" s="31" t="s">
        <v>46</v>
      </c>
      <c r="I10" s="31" t="str">
        <f t="shared" si="0"/>
        <v>SUB 14 FEMININO</v>
      </c>
    </row>
    <row r="11" spans="2:10" ht="18.75" x14ac:dyDescent="0.3">
      <c r="B11" s="31" t="s">
        <v>107</v>
      </c>
      <c r="F11" s="31" t="s">
        <v>129</v>
      </c>
      <c r="G11" s="31" t="s">
        <v>126</v>
      </c>
      <c r="H11" s="31" t="s">
        <v>44</v>
      </c>
      <c r="I11" s="104" t="str">
        <f t="shared" si="0"/>
        <v>SUB 12 FEMININO</v>
      </c>
      <c r="J11" s="105"/>
    </row>
    <row r="12" spans="2:10" ht="18.75" x14ac:dyDescent="0.3">
      <c r="B12" s="31" t="s">
        <v>109</v>
      </c>
      <c r="F12" s="31" t="s">
        <v>105</v>
      </c>
      <c r="G12" s="31" t="s">
        <v>104</v>
      </c>
      <c r="H12" s="31" t="s">
        <v>50</v>
      </c>
      <c r="I12" s="104" t="str">
        <f t="shared" si="0"/>
        <v>SUB 18 FEMININO</v>
      </c>
      <c r="J12" s="105"/>
    </row>
    <row r="13" spans="2:10" ht="18.75" x14ac:dyDescent="0.3">
      <c r="B13" s="31" t="s">
        <v>117</v>
      </c>
      <c r="F13" s="31" t="s">
        <v>99</v>
      </c>
      <c r="G13" s="31" t="s">
        <v>92</v>
      </c>
      <c r="H13" s="31" t="s">
        <v>50</v>
      </c>
      <c r="I13" s="104" t="str">
        <f t="shared" si="0"/>
        <v>SUB 18 FEMININO</v>
      </c>
      <c r="J13" s="105"/>
    </row>
    <row r="14" spans="2:10" ht="18.75" x14ac:dyDescent="0.3">
      <c r="B14" s="31" t="s">
        <v>123</v>
      </c>
      <c r="F14" s="31" t="s">
        <v>151</v>
      </c>
      <c r="G14" s="31" t="s">
        <v>128</v>
      </c>
      <c r="H14" s="31" t="s">
        <v>44</v>
      </c>
      <c r="I14" s="104" t="str">
        <f t="shared" si="0"/>
        <v>SUB 12 FEMININO</v>
      </c>
      <c r="J14" s="105"/>
    </row>
    <row r="15" spans="2:10" ht="18.75" x14ac:dyDescent="0.3">
      <c r="B15" s="31" t="s">
        <v>126</v>
      </c>
      <c r="F15" s="31" t="s">
        <v>166</v>
      </c>
      <c r="G15" s="31" t="s">
        <v>165</v>
      </c>
      <c r="H15" s="31" t="s">
        <v>44</v>
      </c>
      <c r="I15" s="104" t="str">
        <f t="shared" si="0"/>
        <v>SUB 12 FEMININO</v>
      </c>
      <c r="J15" s="105"/>
    </row>
    <row r="16" spans="2:10" x14ac:dyDescent="0.25">
      <c r="B16" s="31" t="s">
        <v>127</v>
      </c>
      <c r="F16" s="31" t="s">
        <v>100</v>
      </c>
      <c r="G16" s="31" t="s">
        <v>92</v>
      </c>
      <c r="H16" s="31" t="s">
        <v>54</v>
      </c>
      <c r="I16" s="31" t="str">
        <f t="shared" si="0"/>
        <v>SUB 18 MASCULINO</v>
      </c>
    </row>
    <row r="17" spans="2:10" ht="15" customHeight="1" x14ac:dyDescent="0.25">
      <c r="B17" s="31" t="s">
        <v>128</v>
      </c>
      <c r="F17" s="31" t="s">
        <v>183</v>
      </c>
      <c r="G17" s="31" t="s">
        <v>165</v>
      </c>
      <c r="H17" s="31" t="s">
        <v>53</v>
      </c>
      <c r="I17" s="104" t="str">
        <f t="shared" si="0"/>
        <v>SUB 14 MASCULINO</v>
      </c>
      <c r="J17" s="106"/>
    </row>
    <row r="18" spans="2:10" ht="16.5" customHeight="1" x14ac:dyDescent="0.25">
      <c r="B18" s="31" t="s">
        <v>165</v>
      </c>
      <c r="F18" s="31" t="s">
        <v>147</v>
      </c>
      <c r="G18" s="31" t="s">
        <v>127</v>
      </c>
      <c r="H18" s="31" t="s">
        <v>70</v>
      </c>
      <c r="I18" s="104" t="str">
        <f t="shared" si="0"/>
        <v>SUB 16 MASCULINO</v>
      </c>
      <c r="J18" s="106"/>
    </row>
    <row r="19" spans="2:10" x14ac:dyDescent="0.25">
      <c r="B19" s="31" t="s">
        <v>171</v>
      </c>
      <c r="F19" s="31" t="s">
        <v>65</v>
      </c>
      <c r="G19" s="31" t="s">
        <v>59</v>
      </c>
      <c r="H19" s="31" t="s">
        <v>46</v>
      </c>
      <c r="I19" s="104" t="str">
        <f t="shared" si="0"/>
        <v>SUB 14 FEMININO</v>
      </c>
      <c r="J19" s="106"/>
    </row>
    <row r="20" spans="2:10" ht="16.5" customHeight="1" x14ac:dyDescent="0.25">
      <c r="B20" s="31" t="s">
        <v>172</v>
      </c>
      <c r="F20" s="31" t="s">
        <v>94</v>
      </c>
      <c r="G20" s="31" t="s">
        <v>92</v>
      </c>
      <c r="H20" s="31" t="s">
        <v>52</v>
      </c>
      <c r="I20" s="104" t="str">
        <f t="shared" si="0"/>
        <v>SUB 12 MASCULINO</v>
      </c>
      <c r="J20" s="106"/>
    </row>
    <row r="21" spans="2:10" ht="16.5" customHeight="1" x14ac:dyDescent="0.25">
      <c r="B21" s="31"/>
      <c r="F21" s="31" t="s">
        <v>155</v>
      </c>
      <c r="G21" s="31" t="s">
        <v>128</v>
      </c>
      <c r="H21" s="31" t="s">
        <v>46</v>
      </c>
      <c r="I21" s="104" t="str">
        <f t="shared" si="0"/>
        <v>SUB 14 FEMININO</v>
      </c>
      <c r="J21" s="106"/>
    </row>
    <row r="22" spans="2:10" ht="16.5" customHeight="1" x14ac:dyDescent="0.25">
      <c r="B22" s="31"/>
      <c r="F22" s="31" t="s">
        <v>106</v>
      </c>
      <c r="G22" s="31" t="s">
        <v>104</v>
      </c>
      <c r="H22" s="31" t="s">
        <v>54</v>
      </c>
      <c r="I22" s="104" t="str">
        <f t="shared" si="0"/>
        <v>SUB 18 MASCULINO</v>
      </c>
      <c r="J22" s="106"/>
    </row>
    <row r="23" spans="2:10" ht="16.5" customHeight="1" x14ac:dyDescent="0.25">
      <c r="B23" s="31"/>
      <c r="F23" s="31" t="s">
        <v>115</v>
      </c>
      <c r="G23" s="31" t="s">
        <v>109</v>
      </c>
      <c r="H23" s="31" t="s">
        <v>44</v>
      </c>
      <c r="I23" s="104" t="str">
        <f t="shared" si="0"/>
        <v>SUB 12 FEMININO</v>
      </c>
      <c r="J23" s="106"/>
    </row>
    <row r="24" spans="2:10" x14ac:dyDescent="0.25">
      <c r="B24" s="31"/>
      <c r="F24" s="31" t="s">
        <v>167</v>
      </c>
      <c r="G24" s="31" t="s">
        <v>165</v>
      </c>
      <c r="H24" s="31" t="s">
        <v>53</v>
      </c>
      <c r="I24" s="104" t="str">
        <f t="shared" si="0"/>
        <v>SUB 14 MASCULINO</v>
      </c>
      <c r="J24" s="106"/>
    </row>
    <row r="25" spans="2:10" x14ac:dyDescent="0.25">
      <c r="B25" s="31"/>
      <c r="F25" s="31" t="s">
        <v>111</v>
      </c>
      <c r="G25" s="31" t="s">
        <v>109</v>
      </c>
      <c r="H25" s="31" t="s">
        <v>52</v>
      </c>
      <c r="I25" s="104" t="str">
        <f t="shared" si="0"/>
        <v>SUB 12 MASCULINO</v>
      </c>
      <c r="J25" s="106"/>
    </row>
    <row r="26" spans="2:10" x14ac:dyDescent="0.25">
      <c r="B26" s="31"/>
      <c r="F26" s="31" t="s">
        <v>95</v>
      </c>
      <c r="G26" s="31" t="s">
        <v>92</v>
      </c>
      <c r="H26" s="31" t="s">
        <v>46</v>
      </c>
      <c r="I26" s="104" t="str">
        <f t="shared" si="0"/>
        <v>SUB 14 FEMININO</v>
      </c>
      <c r="J26" s="107"/>
    </row>
    <row r="27" spans="2:10" x14ac:dyDescent="0.25">
      <c r="B27" s="31"/>
      <c r="F27" s="31" t="s">
        <v>135</v>
      </c>
      <c r="G27" s="31" t="s">
        <v>126</v>
      </c>
      <c r="H27" s="31" t="s">
        <v>52</v>
      </c>
      <c r="I27" s="104" t="str">
        <f t="shared" si="0"/>
        <v>SUB 12 MASCULINO</v>
      </c>
      <c r="J27" s="107"/>
    </row>
    <row r="28" spans="2:10" x14ac:dyDescent="0.25">
      <c r="B28" s="31"/>
      <c r="F28" s="31" t="s">
        <v>88</v>
      </c>
      <c r="G28" s="31" t="s">
        <v>86</v>
      </c>
      <c r="H28" s="31" t="s">
        <v>54</v>
      </c>
      <c r="I28" s="104" t="str">
        <f t="shared" si="0"/>
        <v>SUB 18 MASCULINO</v>
      </c>
    </row>
    <row r="29" spans="2:10" x14ac:dyDescent="0.25">
      <c r="B29" s="31"/>
      <c r="F29" s="31" t="s">
        <v>78</v>
      </c>
      <c r="G29" s="31" t="s">
        <v>59</v>
      </c>
      <c r="H29" s="31" t="s">
        <v>54</v>
      </c>
      <c r="I29" s="104" t="str">
        <f t="shared" si="0"/>
        <v>SUB 18 MASCULINO</v>
      </c>
      <c r="J29" s="107"/>
    </row>
    <row r="30" spans="2:10" x14ac:dyDescent="0.25">
      <c r="B30" s="31"/>
      <c r="F30" s="31" t="s">
        <v>118</v>
      </c>
      <c r="G30" s="31" t="s">
        <v>117</v>
      </c>
      <c r="H30" s="31" t="s">
        <v>44</v>
      </c>
      <c r="I30" s="104" t="str">
        <f t="shared" si="0"/>
        <v>SUB 12 FEMININO</v>
      </c>
      <c r="J30" s="107"/>
    </row>
    <row r="31" spans="2:10" x14ac:dyDescent="0.25">
      <c r="B31" s="31"/>
      <c r="F31" s="31" t="s">
        <v>130</v>
      </c>
      <c r="G31" s="31" t="s">
        <v>126</v>
      </c>
      <c r="H31" s="31" t="s">
        <v>46</v>
      </c>
      <c r="I31" s="104" t="str">
        <f t="shared" si="0"/>
        <v>SUB 14 FEMININO</v>
      </c>
    </row>
    <row r="32" spans="2:10" x14ac:dyDescent="0.25">
      <c r="B32" s="31"/>
      <c r="F32" s="31" t="s">
        <v>93</v>
      </c>
      <c r="G32" s="31" t="s">
        <v>92</v>
      </c>
      <c r="H32" s="31" t="s">
        <v>44</v>
      </c>
      <c r="I32" s="104" t="str">
        <f t="shared" si="0"/>
        <v>SUB 12 FEMININO</v>
      </c>
    </row>
    <row r="33" spans="2:10" x14ac:dyDescent="0.25">
      <c r="B33" s="31"/>
      <c r="F33" s="31" t="s">
        <v>154</v>
      </c>
      <c r="G33" s="31" t="s">
        <v>128</v>
      </c>
      <c r="H33" s="31" t="s">
        <v>52</v>
      </c>
      <c r="I33" s="31" t="str">
        <f t="shared" si="0"/>
        <v>SUB 12 MASCULINO</v>
      </c>
      <c r="J33" s="109"/>
    </row>
    <row r="34" spans="2:10" x14ac:dyDescent="0.25">
      <c r="B34" s="31"/>
      <c r="F34" s="31" t="s">
        <v>103</v>
      </c>
      <c r="G34" s="31" t="s">
        <v>92</v>
      </c>
      <c r="H34" s="31" t="s">
        <v>54</v>
      </c>
      <c r="I34" s="31" t="str">
        <f t="shared" si="0"/>
        <v>SUB 18 MASCULINO</v>
      </c>
      <c r="J34" s="109"/>
    </row>
    <row r="35" spans="2:10" x14ac:dyDescent="0.25">
      <c r="F35" s="31" t="s">
        <v>79</v>
      </c>
      <c r="G35" s="31" t="s">
        <v>59</v>
      </c>
      <c r="H35" s="31" t="s">
        <v>54</v>
      </c>
      <c r="I35" s="31" t="str">
        <f t="shared" si="0"/>
        <v>SUB 18 MASCULINO</v>
      </c>
      <c r="J35" s="110"/>
    </row>
    <row r="36" spans="2:10" x14ac:dyDescent="0.25">
      <c r="B36" s="112"/>
      <c r="F36" s="31" t="s">
        <v>98</v>
      </c>
      <c r="G36" s="31" t="s">
        <v>92</v>
      </c>
      <c r="H36" s="31" t="s">
        <v>70</v>
      </c>
      <c r="I36" s="31" t="str">
        <f t="shared" si="0"/>
        <v>SUB 16 MASCULINO</v>
      </c>
      <c r="J36" s="109"/>
    </row>
    <row r="37" spans="2:10" x14ac:dyDescent="0.25">
      <c r="B37" s="112"/>
      <c r="F37" s="31" t="s">
        <v>84</v>
      </c>
      <c r="G37" s="31" t="s">
        <v>59</v>
      </c>
      <c r="H37" s="31" t="s">
        <v>85</v>
      </c>
      <c r="I37" s="31" t="str">
        <f t="shared" si="0"/>
        <v>SUB 18 FEM. FED</v>
      </c>
      <c r="J37" s="109"/>
    </row>
    <row r="38" spans="2:10" x14ac:dyDescent="0.25">
      <c r="B38" s="112"/>
      <c r="F38" s="31" t="s">
        <v>67</v>
      </c>
      <c r="G38" s="31" t="s">
        <v>59</v>
      </c>
      <c r="H38" s="31" t="s">
        <v>53</v>
      </c>
      <c r="I38" s="31" t="str">
        <f t="shared" si="0"/>
        <v>SUB 14 MASCULINO</v>
      </c>
      <c r="J38" s="111"/>
    </row>
    <row r="39" spans="2:10" x14ac:dyDescent="0.25">
      <c r="F39" s="31" t="s">
        <v>47</v>
      </c>
      <c r="G39" s="31" t="s">
        <v>39</v>
      </c>
      <c r="H39" s="31" t="s">
        <v>46</v>
      </c>
      <c r="I39" s="31" t="str">
        <f t="shared" si="0"/>
        <v>SUB 14 FEMININO</v>
      </c>
      <c r="J39" s="109"/>
    </row>
    <row r="40" spans="2:10" x14ac:dyDescent="0.25">
      <c r="B40" s="112"/>
      <c r="F40" s="31" t="s">
        <v>161</v>
      </c>
      <c r="G40" s="31" t="s">
        <v>128</v>
      </c>
      <c r="H40" s="31" t="s">
        <v>70</v>
      </c>
      <c r="I40" s="31" t="str">
        <f t="shared" si="0"/>
        <v>SUB 16 MASCULINO</v>
      </c>
      <c r="J40" s="108"/>
    </row>
    <row r="41" spans="2:10" x14ac:dyDescent="0.25">
      <c r="B41" s="112"/>
      <c r="F41" s="31" t="s">
        <v>153</v>
      </c>
      <c r="G41" s="31" t="s">
        <v>128</v>
      </c>
      <c r="H41" s="31" t="s">
        <v>52</v>
      </c>
      <c r="I41" s="31" t="str">
        <f t="shared" si="0"/>
        <v>SUB 12 MASCULINO</v>
      </c>
    </row>
    <row r="42" spans="2:10" x14ac:dyDescent="0.25">
      <c r="B42" s="112"/>
      <c r="F42" s="31" t="s">
        <v>75</v>
      </c>
      <c r="G42" s="31" t="s">
        <v>59</v>
      </c>
      <c r="H42" s="31" t="s">
        <v>50</v>
      </c>
      <c r="I42" s="31" t="str">
        <f t="shared" si="0"/>
        <v>SUB 18 FEMININO</v>
      </c>
    </row>
    <row r="43" spans="2:10" x14ac:dyDescent="0.25">
      <c r="B43" s="112"/>
      <c r="F43" s="31" t="s">
        <v>102</v>
      </c>
      <c r="G43" s="31" t="s">
        <v>92</v>
      </c>
      <c r="H43" s="31" t="s">
        <v>52</v>
      </c>
      <c r="I43" s="31" t="str">
        <f t="shared" si="0"/>
        <v>SUB 12 MASCULINO</v>
      </c>
    </row>
    <row r="44" spans="2:10" x14ac:dyDescent="0.25">
      <c r="B44" s="112"/>
      <c r="F44" s="31" t="s">
        <v>169</v>
      </c>
      <c r="G44" s="31" t="s">
        <v>165</v>
      </c>
      <c r="H44" s="31" t="s">
        <v>70</v>
      </c>
      <c r="I44" s="31" t="str">
        <f t="shared" si="0"/>
        <v>SUB 16 MASCULINO</v>
      </c>
    </row>
    <row r="45" spans="2:10" x14ac:dyDescent="0.25">
      <c r="B45" s="112"/>
      <c r="F45" s="31" t="s">
        <v>121</v>
      </c>
      <c r="G45" s="31" t="s">
        <v>117</v>
      </c>
      <c r="H45" s="31" t="s">
        <v>70</v>
      </c>
      <c r="I45" s="31" t="str">
        <f t="shared" si="0"/>
        <v>SUB 16 MASCULINO</v>
      </c>
    </row>
    <row r="46" spans="2:10" x14ac:dyDescent="0.25">
      <c r="B46"/>
      <c r="F46" s="31" t="s">
        <v>141</v>
      </c>
      <c r="G46" s="31" t="s">
        <v>126</v>
      </c>
      <c r="H46" s="31" t="s">
        <v>54</v>
      </c>
      <c r="I46" s="31" t="str">
        <f t="shared" si="0"/>
        <v>SUB 18 MASCULINO</v>
      </c>
    </row>
    <row r="47" spans="2:10" x14ac:dyDescent="0.25">
      <c r="B47" s="112"/>
      <c r="F47" s="31" t="s">
        <v>114</v>
      </c>
      <c r="G47" s="31" t="s">
        <v>109</v>
      </c>
      <c r="H47" s="31" t="s">
        <v>50</v>
      </c>
      <c r="I47" s="31" t="str">
        <f t="shared" si="0"/>
        <v>SUB 18 FEMININO</v>
      </c>
    </row>
    <row r="48" spans="2:10" x14ac:dyDescent="0.25">
      <c r="B48" s="112"/>
      <c r="F48" s="31" t="s">
        <v>87</v>
      </c>
      <c r="G48" s="31" t="s">
        <v>86</v>
      </c>
      <c r="H48" s="31" t="s">
        <v>54</v>
      </c>
      <c r="I48" s="31" t="str">
        <f t="shared" si="0"/>
        <v>SUB 18 MASCULINO</v>
      </c>
    </row>
    <row r="49" spans="2:10" x14ac:dyDescent="0.25">
      <c r="B49" s="112"/>
      <c r="F49" s="31" t="s">
        <v>122</v>
      </c>
      <c r="G49" s="31" t="s">
        <v>117</v>
      </c>
      <c r="H49" s="31" t="s">
        <v>70</v>
      </c>
      <c r="I49" s="31" t="str">
        <f t="shared" si="0"/>
        <v>SUB 16 MASCULINO</v>
      </c>
    </row>
    <row r="50" spans="2:10" x14ac:dyDescent="0.25">
      <c r="B50" s="112"/>
      <c r="F50" s="31" t="s">
        <v>142</v>
      </c>
      <c r="G50" s="31" t="s">
        <v>126</v>
      </c>
      <c r="H50" s="31" t="s">
        <v>54</v>
      </c>
      <c r="I50" s="31" t="str">
        <f t="shared" si="0"/>
        <v>SUB 18 MASCULINO</v>
      </c>
    </row>
    <row r="51" spans="2:10" x14ac:dyDescent="0.25">
      <c r="B51" s="112"/>
      <c r="F51" s="31" t="s">
        <v>64</v>
      </c>
      <c r="G51" s="31" t="s">
        <v>59</v>
      </c>
      <c r="H51" s="31" t="s">
        <v>52</v>
      </c>
      <c r="I51" s="31" t="str">
        <f t="shared" si="0"/>
        <v>SUB 12 MASCULINO</v>
      </c>
    </row>
    <row r="52" spans="2:10" x14ac:dyDescent="0.25">
      <c r="F52" s="31" t="s">
        <v>72</v>
      </c>
      <c r="G52" s="31" t="s">
        <v>59</v>
      </c>
      <c r="H52" s="31" t="s">
        <v>69</v>
      </c>
      <c r="I52" s="31" t="str">
        <f t="shared" si="0"/>
        <v>SUB 16 FEMININO</v>
      </c>
    </row>
    <row r="53" spans="2:10" x14ac:dyDescent="0.25">
      <c r="B53" s="112"/>
      <c r="F53" s="31" t="s">
        <v>71</v>
      </c>
      <c r="G53" s="31" t="s">
        <v>59</v>
      </c>
      <c r="H53" s="31" t="s">
        <v>69</v>
      </c>
      <c r="I53" s="31" t="str">
        <f t="shared" si="0"/>
        <v>SUB 16 FEMININO</v>
      </c>
    </row>
    <row r="54" spans="2:10" x14ac:dyDescent="0.25">
      <c r="B54"/>
      <c r="F54" s="31" t="s">
        <v>82</v>
      </c>
      <c r="G54" s="31" t="s">
        <v>59</v>
      </c>
      <c r="H54" s="31" t="s">
        <v>83</v>
      </c>
      <c r="I54" s="31" t="str">
        <f t="shared" si="0"/>
        <v>SUB 16 FEM. FED</v>
      </c>
    </row>
    <row r="55" spans="2:10" x14ac:dyDescent="0.25">
      <c r="F55" s="31" t="s">
        <v>112</v>
      </c>
      <c r="G55" s="31" t="s">
        <v>109</v>
      </c>
      <c r="H55" s="31" t="s">
        <v>46</v>
      </c>
      <c r="I55" s="31" t="str">
        <f t="shared" si="0"/>
        <v>SUB 14 FEMININO</v>
      </c>
    </row>
    <row r="56" spans="2:10" x14ac:dyDescent="0.25">
      <c r="F56" s="31" t="s">
        <v>56</v>
      </c>
      <c r="G56" s="31" t="s">
        <v>39</v>
      </c>
      <c r="H56" s="31" t="s">
        <v>53</v>
      </c>
      <c r="I56" s="31" t="str">
        <f t="shared" si="0"/>
        <v>SUB 14 MASCULINO</v>
      </c>
    </row>
    <row r="57" spans="2:10" x14ac:dyDescent="0.25">
      <c r="F57" s="31" t="s">
        <v>159</v>
      </c>
      <c r="G57" s="31" t="s">
        <v>128</v>
      </c>
      <c r="H57" s="31" t="s">
        <v>69</v>
      </c>
      <c r="I57" s="31" t="str">
        <f t="shared" si="0"/>
        <v>SUB 16 FEMININO</v>
      </c>
    </row>
    <row r="58" spans="2:10" x14ac:dyDescent="0.25">
      <c r="F58" s="31" t="s">
        <v>110</v>
      </c>
      <c r="G58" s="31" t="s">
        <v>109</v>
      </c>
      <c r="H58" s="31" t="s">
        <v>44</v>
      </c>
      <c r="I58" s="31" t="str">
        <f t="shared" si="0"/>
        <v>SUB 12 FEMININO</v>
      </c>
    </row>
    <row r="59" spans="2:10" x14ac:dyDescent="0.25">
      <c r="F59" s="31" t="s">
        <v>51</v>
      </c>
      <c r="G59" s="31" t="s">
        <v>39</v>
      </c>
      <c r="H59" s="31" t="s">
        <v>50</v>
      </c>
      <c r="I59" s="31" t="str">
        <f t="shared" si="0"/>
        <v>SUB 18 FEMININO</v>
      </c>
    </row>
    <row r="60" spans="2:10" x14ac:dyDescent="0.25">
      <c r="F60" s="31" t="s">
        <v>119</v>
      </c>
      <c r="G60" s="31" t="s">
        <v>117</v>
      </c>
      <c r="H60" s="31" t="s">
        <v>52</v>
      </c>
      <c r="I60" s="31" t="str">
        <f t="shared" si="0"/>
        <v>SUB 12 MASCULINO</v>
      </c>
    </row>
    <row r="61" spans="2:10" x14ac:dyDescent="0.25">
      <c r="F61" s="31" t="s">
        <v>73</v>
      </c>
      <c r="G61" s="31" t="s">
        <v>59</v>
      </c>
      <c r="H61" s="31" t="s">
        <v>70</v>
      </c>
      <c r="I61" s="104" t="str">
        <f t="shared" si="0"/>
        <v>SUB 16 MASCULINO</v>
      </c>
      <c r="J61" s="113"/>
    </row>
    <row r="62" spans="2:10" x14ac:dyDescent="0.25">
      <c r="F62" s="31" t="s">
        <v>170</v>
      </c>
      <c r="G62" s="31" t="s">
        <v>92</v>
      </c>
      <c r="H62" s="31" t="s">
        <v>70</v>
      </c>
      <c r="I62" s="104" t="str">
        <f t="shared" si="0"/>
        <v>SUB 16 MASCULINO</v>
      </c>
      <c r="J62" s="114"/>
    </row>
    <row r="63" spans="2:10" x14ac:dyDescent="0.25">
      <c r="F63" s="31" t="s">
        <v>91</v>
      </c>
      <c r="G63" s="31" t="s">
        <v>90</v>
      </c>
      <c r="H63" s="31" t="s">
        <v>70</v>
      </c>
      <c r="I63" s="104" t="str">
        <f t="shared" si="0"/>
        <v>SUB 16 MASCULINO</v>
      </c>
      <c r="J63" s="115"/>
    </row>
    <row r="64" spans="2:10" x14ac:dyDescent="0.25">
      <c r="F64" s="31" t="s">
        <v>140</v>
      </c>
      <c r="G64" s="31" t="s">
        <v>126</v>
      </c>
      <c r="H64" s="31" t="s">
        <v>70</v>
      </c>
      <c r="I64" s="104" t="str">
        <f t="shared" si="0"/>
        <v>SUB 16 MASCULINO</v>
      </c>
      <c r="J64" s="115"/>
    </row>
    <row r="65" spans="6:10" x14ac:dyDescent="0.25">
      <c r="F65" s="31" t="s">
        <v>66</v>
      </c>
      <c r="G65" s="31" t="s">
        <v>59</v>
      </c>
      <c r="H65" s="31" t="s">
        <v>46</v>
      </c>
      <c r="I65" s="104" t="str">
        <f t="shared" si="0"/>
        <v>SUB 14 FEMININO</v>
      </c>
      <c r="J65" s="115"/>
    </row>
    <row r="66" spans="6:10" x14ac:dyDescent="0.25">
      <c r="F66" s="31" t="s">
        <v>138</v>
      </c>
      <c r="G66" s="31" t="s">
        <v>126</v>
      </c>
      <c r="H66" s="31" t="s">
        <v>70</v>
      </c>
      <c r="I66" s="104" t="str">
        <f t="shared" si="0"/>
        <v>SUB 16 MASCULINO</v>
      </c>
      <c r="J66" s="115"/>
    </row>
    <row r="67" spans="6:10" x14ac:dyDescent="0.25">
      <c r="F67" s="31" t="s">
        <v>152</v>
      </c>
      <c r="G67" s="31" t="s">
        <v>128</v>
      </c>
      <c r="H67" s="31" t="s">
        <v>52</v>
      </c>
      <c r="I67" s="104" t="str">
        <f t="shared" si="0"/>
        <v>SUB 12 MASCULINO</v>
      </c>
      <c r="J67" s="116"/>
    </row>
    <row r="68" spans="6:10" x14ac:dyDescent="0.25">
      <c r="F68" s="31" t="s">
        <v>132</v>
      </c>
      <c r="G68" s="31" t="s">
        <v>126</v>
      </c>
      <c r="H68" s="31" t="s">
        <v>46</v>
      </c>
      <c r="I68" s="104" t="str">
        <f t="shared" si="0"/>
        <v>SUB 14 FEMININO</v>
      </c>
      <c r="J68" s="117"/>
    </row>
    <row r="69" spans="6:10" x14ac:dyDescent="0.25">
      <c r="F69" s="31" t="s">
        <v>150</v>
      </c>
      <c r="G69" s="31" t="s">
        <v>128</v>
      </c>
      <c r="H69" s="31" t="s">
        <v>44</v>
      </c>
      <c r="I69" s="104" t="str">
        <f t="shared" si="0"/>
        <v>SUB 12 FEMININO</v>
      </c>
      <c r="J69" s="113"/>
    </row>
    <row r="70" spans="6:10" x14ac:dyDescent="0.25">
      <c r="F70" s="31" t="s">
        <v>168</v>
      </c>
      <c r="G70" s="31" t="s">
        <v>165</v>
      </c>
      <c r="H70" s="31" t="s">
        <v>69</v>
      </c>
      <c r="I70" s="31" t="str">
        <f t="shared" ref="I70:I133" si="1">IF(H70="","",H70)</f>
        <v>SUB 16 FEMININO</v>
      </c>
    </row>
    <row r="71" spans="6:10" x14ac:dyDescent="0.25">
      <c r="F71" s="31" t="s">
        <v>160</v>
      </c>
      <c r="G71" s="31" t="s">
        <v>128</v>
      </c>
      <c r="H71" s="31" t="s">
        <v>69</v>
      </c>
      <c r="I71" s="104" t="str">
        <f t="shared" si="1"/>
        <v>SUB 16 FEMININO</v>
      </c>
      <c r="J71" s="113"/>
    </row>
    <row r="72" spans="6:10" x14ac:dyDescent="0.25">
      <c r="F72" s="31" t="s">
        <v>133</v>
      </c>
      <c r="G72" s="31" t="s">
        <v>126</v>
      </c>
      <c r="H72" s="31" t="s">
        <v>69</v>
      </c>
      <c r="I72" s="104" t="str">
        <f t="shared" si="1"/>
        <v>SUB 16 FEMININO</v>
      </c>
      <c r="J72" s="113"/>
    </row>
    <row r="73" spans="6:10" x14ac:dyDescent="0.25">
      <c r="F73" s="31" t="s">
        <v>116</v>
      </c>
      <c r="G73" s="31" t="s">
        <v>109</v>
      </c>
      <c r="H73" s="31" t="s">
        <v>46</v>
      </c>
      <c r="I73" s="104" t="str">
        <f t="shared" si="1"/>
        <v>SUB 14 FEMININO</v>
      </c>
      <c r="J73" s="113"/>
    </row>
    <row r="74" spans="6:10" x14ac:dyDescent="0.25">
      <c r="F74" s="31" t="s">
        <v>41</v>
      </c>
      <c r="G74" s="31" t="s">
        <v>39</v>
      </c>
      <c r="H74" s="31" t="s">
        <v>44</v>
      </c>
      <c r="I74" s="104" t="str">
        <f t="shared" si="1"/>
        <v>SUB 12 FEMININO</v>
      </c>
      <c r="J74" s="113"/>
    </row>
    <row r="75" spans="6:10" x14ac:dyDescent="0.25">
      <c r="F75" s="31" t="s">
        <v>113</v>
      </c>
      <c r="G75" s="31" t="s">
        <v>109</v>
      </c>
      <c r="H75" s="31" t="s">
        <v>69</v>
      </c>
      <c r="I75" s="104" t="str">
        <f t="shared" si="1"/>
        <v>SUB 16 FEMININO</v>
      </c>
      <c r="J75" s="114"/>
    </row>
    <row r="76" spans="6:10" x14ac:dyDescent="0.25">
      <c r="F76" s="31" t="s">
        <v>124</v>
      </c>
      <c r="G76" s="31" t="s">
        <v>123</v>
      </c>
      <c r="H76" s="31" t="s">
        <v>44</v>
      </c>
      <c r="I76" s="31" t="str">
        <f t="shared" si="1"/>
        <v>SUB 12 FEMININO</v>
      </c>
    </row>
    <row r="77" spans="6:10" x14ac:dyDescent="0.25">
      <c r="F77" s="31" t="s">
        <v>89</v>
      </c>
      <c r="G77" s="31" t="s">
        <v>86</v>
      </c>
      <c r="H77" s="31" t="s">
        <v>52</v>
      </c>
      <c r="I77" s="31" t="str">
        <f t="shared" si="1"/>
        <v>SUB 12 MASCULINO</v>
      </c>
    </row>
    <row r="78" spans="6:10" x14ac:dyDescent="0.25">
      <c r="F78" s="31" t="s">
        <v>134</v>
      </c>
      <c r="G78" s="31" t="s">
        <v>126</v>
      </c>
      <c r="H78" s="31" t="s">
        <v>50</v>
      </c>
      <c r="I78" s="31" t="str">
        <f t="shared" si="1"/>
        <v>SUB 18 FEMININO</v>
      </c>
    </row>
    <row r="79" spans="6:10" x14ac:dyDescent="0.25">
      <c r="F79" s="31" t="s">
        <v>45</v>
      </c>
      <c r="G79" s="31" t="s">
        <v>39</v>
      </c>
      <c r="H79" s="31" t="s">
        <v>46</v>
      </c>
      <c r="I79" s="31" t="str">
        <f t="shared" si="1"/>
        <v>SUB 14 FEMININO</v>
      </c>
    </row>
    <row r="80" spans="6:10" x14ac:dyDescent="0.25">
      <c r="F80" s="31" t="s">
        <v>125</v>
      </c>
      <c r="G80" s="31" t="s">
        <v>123</v>
      </c>
      <c r="H80" s="31" t="s">
        <v>46</v>
      </c>
      <c r="I80" s="31" t="str">
        <f t="shared" si="1"/>
        <v>SUB 14 FEMININO</v>
      </c>
    </row>
    <row r="81" spans="6:9" x14ac:dyDescent="0.25">
      <c r="F81" s="31" t="s">
        <v>74</v>
      </c>
      <c r="G81" s="31" t="s">
        <v>59</v>
      </c>
      <c r="H81" s="31" t="s">
        <v>70</v>
      </c>
      <c r="I81" s="31" t="str">
        <f t="shared" si="1"/>
        <v>SUB 16 MASCULINO</v>
      </c>
    </row>
    <row r="82" spans="6:9" x14ac:dyDescent="0.25">
      <c r="F82" s="31" t="s">
        <v>57</v>
      </c>
      <c r="G82" s="31" t="s">
        <v>39</v>
      </c>
      <c r="H82" s="31" t="s">
        <v>53</v>
      </c>
      <c r="I82" s="31" t="str">
        <f t="shared" si="1"/>
        <v>SUB 14 MASCULINO</v>
      </c>
    </row>
    <row r="83" spans="6:9" x14ac:dyDescent="0.25">
      <c r="F83" s="31" t="s">
        <v>80</v>
      </c>
      <c r="G83" s="31" t="s">
        <v>59</v>
      </c>
      <c r="H83" s="31" t="s">
        <v>54</v>
      </c>
      <c r="I83" s="31" t="str">
        <f t="shared" si="1"/>
        <v>SUB 18 MASCULINO</v>
      </c>
    </row>
    <row r="84" spans="6:9" x14ac:dyDescent="0.25">
      <c r="F84" s="31" t="s">
        <v>184</v>
      </c>
      <c r="G84" s="31" t="s">
        <v>123</v>
      </c>
      <c r="H84" s="31" t="s">
        <v>53</v>
      </c>
      <c r="I84" s="31" t="str">
        <f t="shared" si="1"/>
        <v>SUB 14 MASCULINO</v>
      </c>
    </row>
    <row r="85" spans="6:9" x14ac:dyDescent="0.25">
      <c r="F85" s="31" t="s">
        <v>157</v>
      </c>
      <c r="G85" s="31" t="s">
        <v>128</v>
      </c>
      <c r="H85" s="31" t="s">
        <v>53</v>
      </c>
      <c r="I85" s="31" t="str">
        <f t="shared" si="1"/>
        <v>SUB 14 MASCULINO</v>
      </c>
    </row>
    <row r="86" spans="6:9" x14ac:dyDescent="0.25">
      <c r="F86" s="31" t="s">
        <v>139</v>
      </c>
      <c r="G86" s="31" t="s">
        <v>126</v>
      </c>
      <c r="H86" s="31" t="s">
        <v>70</v>
      </c>
      <c r="I86" s="31" t="str">
        <f t="shared" si="1"/>
        <v>SUB 16 MASCULINO</v>
      </c>
    </row>
    <row r="87" spans="6:9" x14ac:dyDescent="0.25">
      <c r="F87" s="31" t="s">
        <v>188</v>
      </c>
      <c r="G87" s="31" t="s">
        <v>123</v>
      </c>
      <c r="H87" s="31" t="s">
        <v>46</v>
      </c>
      <c r="I87" s="31" t="str">
        <f t="shared" si="1"/>
        <v>SUB 14 FEMININO</v>
      </c>
    </row>
    <row r="88" spans="6:9" x14ac:dyDescent="0.25">
      <c r="F88" s="31" t="s">
        <v>40</v>
      </c>
      <c r="G88" s="31" t="s">
        <v>39</v>
      </c>
      <c r="H88" s="31" t="s">
        <v>44</v>
      </c>
      <c r="I88" s="31" t="str">
        <f t="shared" si="1"/>
        <v>SUB 12 FEMININO</v>
      </c>
    </row>
    <row r="89" spans="6:9" x14ac:dyDescent="0.25">
      <c r="F89" s="31" t="s">
        <v>77</v>
      </c>
      <c r="G89" s="31" t="s">
        <v>59</v>
      </c>
      <c r="H89" s="31" t="s">
        <v>50</v>
      </c>
      <c r="I89" s="31" t="str">
        <f t="shared" si="1"/>
        <v>SUB 18 FEMININO</v>
      </c>
    </row>
    <row r="90" spans="6:9" x14ac:dyDescent="0.25">
      <c r="F90" s="31" t="s">
        <v>187</v>
      </c>
      <c r="G90" s="31" t="s">
        <v>128</v>
      </c>
      <c r="H90" s="31" t="s">
        <v>46</v>
      </c>
      <c r="I90" s="31" t="str">
        <f t="shared" si="1"/>
        <v>SUB 14 FEMININO</v>
      </c>
    </row>
    <row r="91" spans="6:9" x14ac:dyDescent="0.25">
      <c r="F91" s="31" t="s">
        <v>108</v>
      </c>
      <c r="G91" s="31" t="s">
        <v>107</v>
      </c>
      <c r="H91" s="31" t="s">
        <v>46</v>
      </c>
      <c r="I91" s="31" t="str">
        <f t="shared" si="1"/>
        <v>SUB 14 FEMININO</v>
      </c>
    </row>
    <row r="92" spans="6:9" x14ac:dyDescent="0.25">
      <c r="F92" s="31" t="s">
        <v>61</v>
      </c>
      <c r="G92" s="31" t="s">
        <v>59</v>
      </c>
      <c r="H92" s="31" t="s">
        <v>44</v>
      </c>
      <c r="I92" s="31" t="str">
        <f t="shared" si="1"/>
        <v>SUB 12 FEMININO</v>
      </c>
    </row>
    <row r="93" spans="6:9" x14ac:dyDescent="0.25">
      <c r="F93" s="31" t="s">
        <v>136</v>
      </c>
      <c r="G93" s="31" t="s">
        <v>126</v>
      </c>
      <c r="H93" s="31" t="s">
        <v>137</v>
      </c>
      <c r="I93" s="31" t="str">
        <f t="shared" si="1"/>
        <v>SUB 16 MASC. FED</v>
      </c>
    </row>
    <row r="94" spans="6:9" x14ac:dyDescent="0.25">
      <c r="F94" s="31" t="s">
        <v>97</v>
      </c>
      <c r="G94" s="31" t="s">
        <v>92</v>
      </c>
      <c r="H94" s="31" t="s">
        <v>69</v>
      </c>
      <c r="I94" s="31" t="str">
        <f t="shared" si="1"/>
        <v>SUB 16 FEMININO</v>
      </c>
    </row>
    <row r="95" spans="6:9" x14ac:dyDescent="0.25">
      <c r="F95" s="31" t="s">
        <v>144</v>
      </c>
      <c r="G95" s="31" t="s">
        <v>127</v>
      </c>
      <c r="H95" s="31" t="s">
        <v>44</v>
      </c>
      <c r="I95" s="31" t="str">
        <f t="shared" si="1"/>
        <v>SUB 12 FEMININO</v>
      </c>
    </row>
    <row r="96" spans="6:9" x14ac:dyDescent="0.25">
      <c r="F96" s="31" t="s">
        <v>42</v>
      </c>
      <c r="G96" s="31" t="s">
        <v>39</v>
      </c>
      <c r="H96" s="31" t="s">
        <v>44</v>
      </c>
      <c r="I96" s="31" t="str">
        <f t="shared" si="1"/>
        <v>SUB 12 FEMININO</v>
      </c>
    </row>
    <row r="97" spans="6:9" x14ac:dyDescent="0.25">
      <c r="F97" s="31" t="s">
        <v>62</v>
      </c>
      <c r="G97" s="31" t="s">
        <v>59</v>
      </c>
      <c r="H97" s="31" t="s">
        <v>52</v>
      </c>
      <c r="I97" s="31" t="str">
        <f t="shared" si="1"/>
        <v>SUB 12 MASCULINO</v>
      </c>
    </row>
    <row r="98" spans="6:9" x14ac:dyDescent="0.25">
      <c r="F98" s="31" t="s">
        <v>145</v>
      </c>
      <c r="G98" s="31" t="s">
        <v>127</v>
      </c>
      <c r="H98" s="31" t="s">
        <v>52</v>
      </c>
      <c r="I98" s="31" t="str">
        <f t="shared" si="1"/>
        <v>SUB 12 MASCULINO</v>
      </c>
    </row>
    <row r="99" spans="6:9" x14ac:dyDescent="0.25">
      <c r="F99" s="31" t="s">
        <v>81</v>
      </c>
      <c r="G99" s="31" t="s">
        <v>59</v>
      </c>
      <c r="H99" s="31" t="s">
        <v>54</v>
      </c>
      <c r="I99" s="31" t="str">
        <f t="shared" si="1"/>
        <v>SUB 18 MASCULINO</v>
      </c>
    </row>
    <row r="100" spans="6:9" x14ac:dyDescent="0.25">
      <c r="F100" s="31" t="s">
        <v>49</v>
      </c>
      <c r="G100" s="31" t="s">
        <v>39</v>
      </c>
      <c r="H100" s="31" t="s">
        <v>46</v>
      </c>
      <c r="I100" s="31" t="str">
        <f t="shared" si="1"/>
        <v>SUB 14 FEMININO</v>
      </c>
    </row>
    <row r="101" spans="6:9" x14ac:dyDescent="0.25">
      <c r="F101" s="31" t="s">
        <v>143</v>
      </c>
      <c r="G101" s="31" t="s">
        <v>127</v>
      </c>
      <c r="H101" s="31" t="s">
        <v>46</v>
      </c>
      <c r="I101" s="31" t="str">
        <f t="shared" si="1"/>
        <v>SUB 14 FEMININO</v>
      </c>
    </row>
    <row r="102" spans="6:9" x14ac:dyDescent="0.25">
      <c r="F102" s="31" t="s">
        <v>55</v>
      </c>
      <c r="G102" s="31" t="s">
        <v>39</v>
      </c>
      <c r="H102" s="31" t="s">
        <v>52</v>
      </c>
      <c r="I102" s="31" t="str">
        <f t="shared" si="1"/>
        <v>SUB 12 MASCULINO</v>
      </c>
    </row>
    <row r="103" spans="6:9" x14ac:dyDescent="0.25">
      <c r="F103" s="31" t="s">
        <v>164</v>
      </c>
      <c r="G103" s="31" t="s">
        <v>128</v>
      </c>
      <c r="H103" s="31" t="s">
        <v>50</v>
      </c>
      <c r="I103" s="31" t="str">
        <f t="shared" si="1"/>
        <v>SUB 18 FEMININO</v>
      </c>
    </row>
    <row r="104" spans="6:9" x14ac:dyDescent="0.25">
      <c r="F104" s="31" t="s">
        <v>60</v>
      </c>
      <c r="G104" s="31" t="s">
        <v>59</v>
      </c>
      <c r="H104" s="31" t="s">
        <v>44</v>
      </c>
      <c r="I104" s="31" t="str">
        <f t="shared" si="1"/>
        <v>SUB 12 FEMININO</v>
      </c>
    </row>
    <row r="105" spans="6:9" x14ac:dyDescent="0.25">
      <c r="F105" s="31" t="s">
        <v>76</v>
      </c>
      <c r="G105" s="31" t="s">
        <v>59</v>
      </c>
      <c r="H105" s="31" t="s">
        <v>50</v>
      </c>
      <c r="I105" s="31" t="str">
        <f t="shared" si="1"/>
        <v>SUB 18 FEMININO</v>
      </c>
    </row>
    <row r="106" spans="6:9" x14ac:dyDescent="0.25">
      <c r="F106" s="31" t="s">
        <v>146</v>
      </c>
      <c r="G106" s="31" t="s">
        <v>127</v>
      </c>
      <c r="H106" s="31" t="s">
        <v>53</v>
      </c>
      <c r="I106" s="31" t="str">
        <f t="shared" si="1"/>
        <v>SUB 14 MASCULINO</v>
      </c>
    </row>
    <row r="107" spans="6:9" x14ac:dyDescent="0.25">
      <c r="F107" s="31" t="s">
        <v>149</v>
      </c>
      <c r="G107" s="31" t="s">
        <v>128</v>
      </c>
      <c r="H107" s="31" t="s">
        <v>44</v>
      </c>
      <c r="I107" s="31" t="str">
        <f t="shared" si="1"/>
        <v>SUB 12 FEMININO</v>
      </c>
    </row>
    <row r="108" spans="6:9" x14ac:dyDescent="0.25">
      <c r="F108" s="31" t="s">
        <v>163</v>
      </c>
      <c r="G108" s="31" t="s">
        <v>128</v>
      </c>
      <c r="H108" s="31" t="s">
        <v>70</v>
      </c>
      <c r="I108" s="31" t="str">
        <f t="shared" si="1"/>
        <v>SUB 16 MASCULINO</v>
      </c>
    </row>
    <row r="109" spans="6:9" x14ac:dyDescent="0.25">
      <c r="F109" s="31" t="s">
        <v>63</v>
      </c>
      <c r="G109" s="31" t="s">
        <v>59</v>
      </c>
      <c r="H109" s="31" t="s">
        <v>52</v>
      </c>
      <c r="I109" s="31" t="str">
        <f t="shared" si="1"/>
        <v>SUB 12 MASCULINO</v>
      </c>
    </row>
    <row r="110" spans="6:9" x14ac:dyDescent="0.25">
      <c r="F110" s="31" t="s">
        <v>156</v>
      </c>
      <c r="G110" s="31" t="s">
        <v>128</v>
      </c>
      <c r="H110" s="31" t="s">
        <v>46</v>
      </c>
      <c r="I110" s="31" t="str">
        <f t="shared" si="1"/>
        <v>SUB 14 FEMININO</v>
      </c>
    </row>
    <row r="111" spans="6:9" x14ac:dyDescent="0.25">
      <c r="F111" s="31" t="s">
        <v>58</v>
      </c>
      <c r="G111" s="31" t="s">
        <v>39</v>
      </c>
      <c r="H111" s="31" t="s">
        <v>54</v>
      </c>
      <c r="I111" s="31" t="str">
        <f t="shared" si="1"/>
        <v>SUB 18 MASCULINO</v>
      </c>
    </row>
    <row r="112" spans="6:9" x14ac:dyDescent="0.25">
      <c r="F112" s="31" t="s">
        <v>148</v>
      </c>
      <c r="G112" s="31" t="s">
        <v>127</v>
      </c>
      <c r="H112" s="31" t="s">
        <v>54</v>
      </c>
      <c r="I112" s="31" t="str">
        <f t="shared" si="1"/>
        <v>SUB 18 MASCULINO</v>
      </c>
    </row>
    <row r="113" spans="6:9" x14ac:dyDescent="0.25">
      <c r="F113" s="31" t="s">
        <v>131</v>
      </c>
      <c r="G113" s="31" t="s">
        <v>126</v>
      </c>
      <c r="H113" s="31" t="s">
        <v>46</v>
      </c>
      <c r="I113" s="31" t="str">
        <f t="shared" si="1"/>
        <v>SUB 14 FEMININO</v>
      </c>
    </row>
    <row r="114" spans="6:9" x14ac:dyDescent="0.25">
      <c r="F114" s="31" t="s">
        <v>162</v>
      </c>
      <c r="G114" s="31" t="s">
        <v>128</v>
      </c>
      <c r="H114" s="31" t="s">
        <v>70</v>
      </c>
      <c r="I114" s="31" t="str">
        <f t="shared" si="1"/>
        <v>SUB 16 MASCULINO</v>
      </c>
    </row>
    <row r="115" spans="6:9" x14ac:dyDescent="0.25">
      <c r="F115" s="31" t="s">
        <v>68</v>
      </c>
      <c r="G115" s="31" t="s">
        <v>59</v>
      </c>
      <c r="H115" s="31" t="s">
        <v>53</v>
      </c>
      <c r="I115" s="31" t="str">
        <f t="shared" si="1"/>
        <v>SUB 14 MASCULINO</v>
      </c>
    </row>
    <row r="116" spans="6:9" x14ac:dyDescent="0.25">
      <c r="F116" s="31" t="s">
        <v>173</v>
      </c>
      <c r="G116" s="31" t="s">
        <v>171</v>
      </c>
      <c r="H116" s="31" t="s">
        <v>46</v>
      </c>
      <c r="I116" s="31" t="str">
        <f t="shared" si="1"/>
        <v>SUB 14 FEMININO</v>
      </c>
    </row>
    <row r="117" spans="6:9" x14ac:dyDescent="0.25">
      <c r="F117" s="31" t="s">
        <v>174</v>
      </c>
      <c r="G117" s="31" t="s">
        <v>171</v>
      </c>
      <c r="H117" s="31" t="s">
        <v>175</v>
      </c>
      <c r="I117" s="31" t="str">
        <f t="shared" si="1"/>
        <v>SUB 14 MASC. FED</v>
      </c>
    </row>
    <row r="118" spans="6:9" x14ac:dyDescent="0.25">
      <c r="F118" s="31" t="s">
        <v>176</v>
      </c>
      <c r="G118" s="31" t="s">
        <v>172</v>
      </c>
      <c r="H118" s="31" t="s">
        <v>137</v>
      </c>
      <c r="I118" s="31" t="str">
        <f t="shared" si="1"/>
        <v>SUB 16 MASC. FED</v>
      </c>
    </row>
    <row r="119" spans="6:9" x14ac:dyDescent="0.25">
      <c r="F119" s="31"/>
      <c r="G119" s="31"/>
      <c r="H119" s="31"/>
      <c r="I119" s="31" t="str">
        <f t="shared" si="1"/>
        <v/>
      </c>
    </row>
    <row r="120" spans="6:9" x14ac:dyDescent="0.25">
      <c r="F120" s="31" t="s">
        <v>178</v>
      </c>
      <c r="G120" s="31" t="s">
        <v>59</v>
      </c>
      <c r="H120" s="31"/>
      <c r="I120" s="31" t="str">
        <f t="shared" si="1"/>
        <v/>
      </c>
    </row>
    <row r="121" spans="6:9" x14ac:dyDescent="0.25">
      <c r="F121" s="31" t="s">
        <v>179</v>
      </c>
      <c r="G121" s="31" t="s">
        <v>59</v>
      </c>
      <c r="H121" s="31"/>
      <c r="I121" s="31" t="str">
        <f t="shared" si="1"/>
        <v/>
      </c>
    </row>
    <row r="122" spans="6:9" x14ac:dyDescent="0.25">
      <c r="F122" s="31"/>
      <c r="G122" s="31"/>
      <c r="H122" s="31"/>
      <c r="I122" s="31" t="str">
        <f t="shared" si="1"/>
        <v/>
      </c>
    </row>
    <row r="123" spans="6:9" x14ac:dyDescent="0.25">
      <c r="F123" s="31" t="s">
        <v>181</v>
      </c>
      <c r="G123" s="31" t="s">
        <v>59</v>
      </c>
      <c r="H123" s="31"/>
      <c r="I123" s="31" t="str">
        <f t="shared" si="1"/>
        <v/>
      </c>
    </row>
    <row r="124" spans="6:9" x14ac:dyDescent="0.25">
      <c r="F124" s="31" t="s">
        <v>182</v>
      </c>
      <c r="G124" s="31" t="s">
        <v>59</v>
      </c>
      <c r="H124" s="31"/>
      <c r="I124" s="31" t="str">
        <f t="shared" si="1"/>
        <v/>
      </c>
    </row>
    <row r="125" spans="6:9" x14ac:dyDescent="0.25">
      <c r="F125" s="31" t="s">
        <v>180</v>
      </c>
      <c r="G125" s="31" t="s">
        <v>59</v>
      </c>
      <c r="H125" s="31"/>
      <c r="I125" s="31" t="str">
        <f t="shared" si="1"/>
        <v/>
      </c>
    </row>
    <row r="126" spans="6:9" x14ac:dyDescent="0.25">
      <c r="F126" s="31" t="s">
        <v>185</v>
      </c>
      <c r="G126" s="31" t="s">
        <v>92</v>
      </c>
      <c r="H126" s="31"/>
      <c r="I126" s="31" t="str">
        <f t="shared" si="1"/>
        <v/>
      </c>
    </row>
    <row r="127" spans="6:9" x14ac:dyDescent="0.25">
      <c r="F127" s="31" t="s">
        <v>186</v>
      </c>
      <c r="G127" s="31" t="s">
        <v>171</v>
      </c>
      <c r="H127" s="31"/>
      <c r="I127" s="31" t="str">
        <f t="shared" si="1"/>
        <v/>
      </c>
    </row>
    <row r="128" spans="6:9" x14ac:dyDescent="0.25">
      <c r="F128" s="31" t="s">
        <v>189</v>
      </c>
      <c r="G128" s="31" t="s">
        <v>126</v>
      </c>
      <c r="H128" s="31"/>
      <c r="I128" s="31" t="str">
        <f t="shared" si="1"/>
        <v/>
      </c>
    </row>
    <row r="129" spans="6:9" x14ac:dyDescent="0.25">
      <c r="F129" s="31" t="s">
        <v>190</v>
      </c>
      <c r="G129" s="31" t="s">
        <v>128</v>
      </c>
      <c r="H129" s="31"/>
      <c r="I129" s="31" t="str">
        <f t="shared" si="1"/>
        <v/>
      </c>
    </row>
    <row r="130" spans="6:9" x14ac:dyDescent="0.25">
      <c r="F130" s="31" t="s">
        <v>191</v>
      </c>
      <c r="G130" s="31" t="s">
        <v>39</v>
      </c>
      <c r="H130" s="31"/>
      <c r="I130" s="31" t="str">
        <f t="shared" si="1"/>
        <v/>
      </c>
    </row>
    <row r="131" spans="6:9" x14ac:dyDescent="0.25">
      <c r="F131" s="31" t="s">
        <v>192</v>
      </c>
      <c r="G131" s="31" t="s">
        <v>127</v>
      </c>
      <c r="H131" s="31"/>
      <c r="I131" s="31" t="str">
        <f t="shared" si="1"/>
        <v/>
      </c>
    </row>
    <row r="132" spans="6:9" x14ac:dyDescent="0.25">
      <c r="F132" s="31" t="s">
        <v>193</v>
      </c>
      <c r="G132" s="31" t="s">
        <v>39</v>
      </c>
      <c r="H132" s="31"/>
      <c r="I132" s="31" t="str">
        <f t="shared" si="1"/>
        <v/>
      </c>
    </row>
    <row r="133" spans="6:9" x14ac:dyDescent="0.25">
      <c r="F133" s="31" t="s">
        <v>194</v>
      </c>
      <c r="G133" s="31" t="s">
        <v>59</v>
      </c>
      <c r="H133" s="31"/>
      <c r="I133" s="31" t="str">
        <f t="shared" si="1"/>
        <v/>
      </c>
    </row>
    <row r="134" spans="6:9" x14ac:dyDescent="0.25">
      <c r="F134" s="31" t="s">
        <v>195</v>
      </c>
      <c r="G134" s="31" t="s">
        <v>39</v>
      </c>
      <c r="H134" s="31"/>
      <c r="I134" s="31" t="str">
        <f t="shared" ref="I134:I197" si="2">IF(H134="","",H134)</f>
        <v/>
      </c>
    </row>
    <row r="135" spans="6:9" x14ac:dyDescent="0.25">
      <c r="F135" s="31" t="s">
        <v>196</v>
      </c>
      <c r="G135" s="31" t="s">
        <v>59</v>
      </c>
      <c r="H135" s="31"/>
      <c r="I135" s="31" t="str">
        <f t="shared" si="2"/>
        <v/>
      </c>
    </row>
    <row r="136" spans="6:9" x14ac:dyDescent="0.25">
      <c r="F136" s="31" t="s">
        <v>197</v>
      </c>
      <c r="G136" s="31" t="s">
        <v>126</v>
      </c>
      <c r="H136" s="31"/>
      <c r="I136" s="31" t="str">
        <f t="shared" si="2"/>
        <v/>
      </c>
    </row>
    <row r="137" spans="6:9" x14ac:dyDescent="0.25">
      <c r="F137" s="31" t="s">
        <v>198</v>
      </c>
      <c r="G137" s="31" t="s">
        <v>128</v>
      </c>
      <c r="H137" s="31"/>
      <c r="I137" s="31" t="str">
        <f t="shared" si="2"/>
        <v/>
      </c>
    </row>
    <row r="138" spans="6:9" x14ac:dyDescent="0.25">
      <c r="F138" s="31" t="s">
        <v>199</v>
      </c>
      <c r="G138" s="31" t="s">
        <v>92</v>
      </c>
      <c r="H138" s="31"/>
      <c r="I138" s="31" t="str">
        <f t="shared" si="2"/>
        <v/>
      </c>
    </row>
    <row r="139" spans="6:9" x14ac:dyDescent="0.25">
      <c r="F139" s="31" t="s">
        <v>200</v>
      </c>
      <c r="G139" s="31" t="s">
        <v>59</v>
      </c>
      <c r="H139" s="31"/>
      <c r="I139" s="31" t="str">
        <f t="shared" si="2"/>
        <v/>
      </c>
    </row>
    <row r="140" spans="6:9" x14ac:dyDescent="0.25">
      <c r="F140" s="31" t="s">
        <v>201</v>
      </c>
      <c r="G140" s="31" t="s">
        <v>128</v>
      </c>
      <c r="H140" s="31"/>
      <c r="I140" s="31" t="str">
        <f t="shared" si="2"/>
        <v/>
      </c>
    </row>
    <row r="141" spans="6:9" x14ac:dyDescent="0.25">
      <c r="F141" s="31"/>
      <c r="G141" s="31"/>
      <c r="H141" s="31"/>
      <c r="I141" s="31" t="str">
        <f t="shared" si="2"/>
        <v/>
      </c>
    </row>
    <row r="142" spans="6:9" x14ac:dyDescent="0.25">
      <c r="F142" s="31"/>
      <c r="G142" s="31"/>
      <c r="H142" s="31"/>
      <c r="I142" s="31" t="str">
        <f t="shared" si="2"/>
        <v/>
      </c>
    </row>
    <row r="143" spans="6:9" x14ac:dyDescent="0.25">
      <c r="F143" s="31" t="s">
        <v>71</v>
      </c>
      <c r="G143" s="31" t="s">
        <v>59</v>
      </c>
      <c r="H143" s="31"/>
      <c r="I143" s="31" t="str">
        <f t="shared" si="2"/>
        <v/>
      </c>
    </row>
    <row r="144" spans="6:9" x14ac:dyDescent="0.25">
      <c r="F144" s="31" t="s">
        <v>202</v>
      </c>
      <c r="G144" s="31" t="s">
        <v>128</v>
      </c>
      <c r="H144" s="31"/>
      <c r="I144" s="31" t="str">
        <f t="shared" si="2"/>
        <v/>
      </c>
    </row>
    <row r="145" spans="6:9" x14ac:dyDescent="0.25">
      <c r="F145" s="31" t="s">
        <v>203</v>
      </c>
      <c r="G145" s="31" t="s">
        <v>59</v>
      </c>
      <c r="H145" s="31"/>
      <c r="I145" s="31" t="str">
        <f t="shared" si="2"/>
        <v/>
      </c>
    </row>
    <row r="146" spans="6:9" x14ac:dyDescent="0.25">
      <c r="F146" s="31" t="s">
        <v>113</v>
      </c>
      <c r="G146" s="31" t="s">
        <v>109</v>
      </c>
      <c r="H146" s="31"/>
      <c r="I146" s="31" t="str">
        <f t="shared" si="2"/>
        <v/>
      </c>
    </row>
    <row r="147" spans="6:9" x14ac:dyDescent="0.25">
      <c r="F147" s="31"/>
      <c r="G147" s="31"/>
      <c r="H147" s="31"/>
      <c r="I147" s="31" t="str">
        <f t="shared" si="2"/>
        <v/>
      </c>
    </row>
    <row r="148" spans="6:9" x14ac:dyDescent="0.25">
      <c r="F148" s="31"/>
      <c r="G148" s="31"/>
      <c r="H148" s="31"/>
      <c r="I148" s="31" t="str">
        <f t="shared" si="2"/>
        <v/>
      </c>
    </row>
    <row r="149" spans="6:9" x14ac:dyDescent="0.25">
      <c r="F149" s="31"/>
      <c r="G149" s="31"/>
      <c r="H149" s="31"/>
      <c r="I149" s="31" t="str">
        <f t="shared" si="2"/>
        <v/>
      </c>
    </row>
    <row r="150" spans="6:9" x14ac:dyDescent="0.25">
      <c r="F150" s="31"/>
      <c r="G150" s="31"/>
      <c r="H150" s="31"/>
      <c r="I150" s="31" t="str">
        <f t="shared" si="2"/>
        <v/>
      </c>
    </row>
    <row r="151" spans="6:9" x14ac:dyDescent="0.25">
      <c r="F151" s="31"/>
      <c r="G151" s="31"/>
      <c r="H151" s="31"/>
      <c r="I151" s="31" t="str">
        <f t="shared" si="2"/>
        <v/>
      </c>
    </row>
    <row r="152" spans="6:9" x14ac:dyDescent="0.25">
      <c r="F152" s="31"/>
      <c r="G152" s="31"/>
      <c r="H152" s="31"/>
      <c r="I152" s="31" t="str">
        <f t="shared" si="2"/>
        <v/>
      </c>
    </row>
    <row r="153" spans="6:9" x14ac:dyDescent="0.25">
      <c r="F153" s="31"/>
      <c r="G153" s="31"/>
      <c r="H153" s="31"/>
      <c r="I153" s="31" t="str">
        <f t="shared" si="2"/>
        <v/>
      </c>
    </row>
    <row r="154" spans="6:9" x14ac:dyDescent="0.25">
      <c r="F154" s="31"/>
      <c r="G154" s="31"/>
      <c r="H154" s="31"/>
      <c r="I154" s="31" t="str">
        <f t="shared" si="2"/>
        <v/>
      </c>
    </row>
    <row r="155" spans="6:9" x14ac:dyDescent="0.25">
      <c r="F155" s="31"/>
      <c r="G155" s="31"/>
      <c r="H155" s="31"/>
      <c r="I155" s="31" t="str">
        <f t="shared" si="2"/>
        <v/>
      </c>
    </row>
    <row r="156" spans="6:9" x14ac:dyDescent="0.25">
      <c r="F156" s="31"/>
      <c r="G156" s="31"/>
      <c r="H156" s="31"/>
      <c r="I156" s="31" t="str">
        <f t="shared" si="2"/>
        <v/>
      </c>
    </row>
    <row r="157" spans="6:9" x14ac:dyDescent="0.25">
      <c r="F157" s="31"/>
      <c r="G157" s="31"/>
      <c r="H157" s="31"/>
      <c r="I157" s="31" t="str">
        <f t="shared" si="2"/>
        <v/>
      </c>
    </row>
    <row r="158" spans="6:9" x14ac:dyDescent="0.25">
      <c r="F158" s="31"/>
      <c r="G158" s="31"/>
      <c r="H158" s="31"/>
      <c r="I158" s="31" t="str">
        <f t="shared" si="2"/>
        <v/>
      </c>
    </row>
    <row r="159" spans="6:9" x14ac:dyDescent="0.25">
      <c r="F159" s="31"/>
      <c r="G159" s="31"/>
      <c r="H159" s="31"/>
      <c r="I159" s="31" t="str">
        <f t="shared" si="2"/>
        <v/>
      </c>
    </row>
    <row r="160" spans="6:9" x14ac:dyDescent="0.25">
      <c r="F160" s="31"/>
      <c r="G160" s="31"/>
      <c r="H160" s="31"/>
      <c r="I160" s="31" t="str">
        <f t="shared" si="2"/>
        <v/>
      </c>
    </row>
    <row r="161" spans="6:9" x14ac:dyDescent="0.25">
      <c r="F161" s="31"/>
      <c r="G161" s="31"/>
      <c r="H161" s="31"/>
      <c r="I161" s="31" t="str">
        <f t="shared" si="2"/>
        <v/>
      </c>
    </row>
    <row r="162" spans="6:9" x14ac:dyDescent="0.25">
      <c r="F162" s="31"/>
      <c r="G162" s="31"/>
      <c r="H162" s="31"/>
      <c r="I162" s="31" t="str">
        <f t="shared" si="2"/>
        <v/>
      </c>
    </row>
    <row r="163" spans="6:9" x14ac:dyDescent="0.25">
      <c r="F163" s="31"/>
      <c r="G163" s="31"/>
      <c r="H163" s="31"/>
      <c r="I163" s="31" t="str">
        <f t="shared" si="2"/>
        <v/>
      </c>
    </row>
    <row r="164" spans="6:9" x14ac:dyDescent="0.25">
      <c r="F164" s="31"/>
      <c r="G164" s="31"/>
      <c r="H164" s="31"/>
      <c r="I164" s="31" t="str">
        <f t="shared" si="2"/>
        <v/>
      </c>
    </row>
    <row r="165" spans="6:9" x14ac:dyDescent="0.25">
      <c r="F165" s="31"/>
      <c r="G165" s="31"/>
      <c r="H165" s="31"/>
      <c r="I165" s="31" t="str">
        <f t="shared" si="2"/>
        <v/>
      </c>
    </row>
    <row r="166" spans="6:9" x14ac:dyDescent="0.25">
      <c r="F166" s="31"/>
      <c r="G166" s="31"/>
      <c r="H166" s="31"/>
      <c r="I166" s="31" t="str">
        <f t="shared" si="2"/>
        <v/>
      </c>
    </row>
    <row r="167" spans="6:9" x14ac:dyDescent="0.25">
      <c r="F167" s="31"/>
      <c r="G167" s="31"/>
      <c r="H167" s="31"/>
      <c r="I167" s="31" t="str">
        <f t="shared" si="2"/>
        <v/>
      </c>
    </row>
    <row r="168" spans="6:9" x14ac:dyDescent="0.25">
      <c r="F168" s="31"/>
      <c r="G168" s="31"/>
      <c r="H168" s="31"/>
      <c r="I168" s="31" t="str">
        <f t="shared" si="2"/>
        <v/>
      </c>
    </row>
    <row r="169" spans="6:9" x14ac:dyDescent="0.25">
      <c r="F169" s="31"/>
      <c r="G169" s="31"/>
      <c r="H169" s="31"/>
      <c r="I169" s="31" t="str">
        <f t="shared" si="2"/>
        <v/>
      </c>
    </row>
    <row r="170" spans="6:9" x14ac:dyDescent="0.25">
      <c r="F170" s="31"/>
      <c r="G170" s="31"/>
      <c r="H170" s="31"/>
      <c r="I170" s="31" t="str">
        <f t="shared" si="2"/>
        <v/>
      </c>
    </row>
    <row r="171" spans="6:9" x14ac:dyDescent="0.25">
      <c r="F171" s="31"/>
      <c r="G171" s="31"/>
      <c r="H171" s="31"/>
      <c r="I171" s="31" t="str">
        <f t="shared" si="2"/>
        <v/>
      </c>
    </row>
    <row r="172" spans="6:9" x14ac:dyDescent="0.25">
      <c r="F172" s="31"/>
      <c r="G172" s="31"/>
      <c r="H172" s="31"/>
      <c r="I172" s="31" t="str">
        <f t="shared" si="2"/>
        <v/>
      </c>
    </row>
    <row r="173" spans="6:9" x14ac:dyDescent="0.25">
      <c r="F173" s="31"/>
      <c r="G173" s="31"/>
      <c r="H173" s="31"/>
      <c r="I173" s="31" t="str">
        <f t="shared" si="2"/>
        <v/>
      </c>
    </row>
    <row r="174" spans="6:9" x14ac:dyDescent="0.25">
      <c r="F174" s="31"/>
      <c r="G174" s="31"/>
      <c r="H174" s="31"/>
      <c r="I174" s="31" t="str">
        <f t="shared" si="2"/>
        <v/>
      </c>
    </row>
    <row r="175" spans="6:9" x14ac:dyDescent="0.25">
      <c r="F175" s="31"/>
      <c r="G175" s="31"/>
      <c r="H175" s="31"/>
      <c r="I175" s="31" t="str">
        <f t="shared" si="2"/>
        <v/>
      </c>
    </row>
    <row r="176" spans="6:9" x14ac:dyDescent="0.25">
      <c r="F176" s="31"/>
      <c r="G176" s="31"/>
      <c r="H176" s="31"/>
      <c r="I176" s="31" t="str">
        <f t="shared" si="2"/>
        <v/>
      </c>
    </row>
    <row r="177" spans="6:9" x14ac:dyDescent="0.25">
      <c r="F177" s="31"/>
      <c r="G177" s="31"/>
      <c r="H177" s="31"/>
      <c r="I177" s="31" t="str">
        <f t="shared" si="2"/>
        <v/>
      </c>
    </row>
    <row r="178" spans="6:9" x14ac:dyDescent="0.25">
      <c r="F178" s="31"/>
      <c r="G178" s="31"/>
      <c r="H178" s="31"/>
      <c r="I178" s="31" t="str">
        <f t="shared" si="2"/>
        <v/>
      </c>
    </row>
    <row r="179" spans="6:9" x14ac:dyDescent="0.25">
      <c r="F179" s="31"/>
      <c r="G179" s="31"/>
      <c r="H179" s="31"/>
      <c r="I179" s="31" t="str">
        <f t="shared" si="2"/>
        <v/>
      </c>
    </row>
    <row r="180" spans="6:9" x14ac:dyDescent="0.25">
      <c r="F180" s="31"/>
      <c r="G180" s="31"/>
      <c r="H180" s="31"/>
      <c r="I180" s="31" t="str">
        <f t="shared" si="2"/>
        <v/>
      </c>
    </row>
    <row r="181" spans="6:9" x14ac:dyDescent="0.25">
      <c r="F181" s="31"/>
      <c r="G181" s="31"/>
      <c r="H181" s="31"/>
      <c r="I181" s="31" t="str">
        <f t="shared" si="2"/>
        <v/>
      </c>
    </row>
    <row r="182" spans="6:9" x14ac:dyDescent="0.25">
      <c r="F182" s="31"/>
      <c r="G182" s="31"/>
      <c r="H182" s="31"/>
      <c r="I182" s="31" t="str">
        <f t="shared" si="2"/>
        <v/>
      </c>
    </row>
    <row r="183" spans="6:9" x14ac:dyDescent="0.25">
      <c r="F183" s="31"/>
      <c r="G183" s="31"/>
      <c r="H183" s="31"/>
      <c r="I183" s="31" t="str">
        <f t="shared" si="2"/>
        <v/>
      </c>
    </row>
    <row r="184" spans="6:9" x14ac:dyDescent="0.25">
      <c r="F184" s="31"/>
      <c r="G184" s="31"/>
      <c r="H184" s="31"/>
      <c r="I184" s="31" t="str">
        <f t="shared" si="2"/>
        <v/>
      </c>
    </row>
    <row r="185" spans="6:9" x14ac:dyDescent="0.25">
      <c r="F185" s="31"/>
      <c r="G185" s="31"/>
      <c r="H185" s="31"/>
      <c r="I185" s="31" t="str">
        <f t="shared" si="2"/>
        <v/>
      </c>
    </row>
    <row r="186" spans="6:9" x14ac:dyDescent="0.25">
      <c r="F186" s="31"/>
      <c r="G186" s="31"/>
      <c r="H186" s="31"/>
      <c r="I186" s="31" t="str">
        <f t="shared" si="2"/>
        <v/>
      </c>
    </row>
    <row r="187" spans="6:9" x14ac:dyDescent="0.25">
      <c r="F187" s="31"/>
      <c r="G187" s="31"/>
      <c r="H187" s="31"/>
      <c r="I187" s="31" t="str">
        <f t="shared" si="2"/>
        <v/>
      </c>
    </row>
    <row r="188" spans="6:9" x14ac:dyDescent="0.25">
      <c r="F188" s="31"/>
      <c r="G188" s="31"/>
      <c r="H188" s="31"/>
      <c r="I188" s="31" t="str">
        <f t="shared" si="2"/>
        <v/>
      </c>
    </row>
    <row r="189" spans="6:9" x14ac:dyDescent="0.25">
      <c r="F189" s="31"/>
      <c r="G189" s="31"/>
      <c r="H189" s="31"/>
      <c r="I189" s="31" t="str">
        <f t="shared" si="2"/>
        <v/>
      </c>
    </row>
    <row r="190" spans="6:9" x14ac:dyDescent="0.25">
      <c r="F190" s="31"/>
      <c r="G190" s="31"/>
      <c r="H190" s="31"/>
      <c r="I190" s="31" t="str">
        <f t="shared" si="2"/>
        <v/>
      </c>
    </row>
    <row r="191" spans="6:9" x14ac:dyDescent="0.25">
      <c r="F191" s="31"/>
      <c r="G191" s="31"/>
      <c r="H191" s="31"/>
      <c r="I191" s="31" t="str">
        <f t="shared" si="2"/>
        <v/>
      </c>
    </row>
    <row r="192" spans="6:9" x14ac:dyDescent="0.25">
      <c r="F192" s="31"/>
      <c r="G192" s="31"/>
      <c r="H192" s="31"/>
      <c r="I192" s="31" t="str">
        <f t="shared" si="2"/>
        <v/>
      </c>
    </row>
    <row r="193" spans="6:9" x14ac:dyDescent="0.25">
      <c r="F193" s="31"/>
      <c r="G193" s="31"/>
      <c r="H193" s="31"/>
      <c r="I193" s="31" t="str">
        <f t="shared" si="2"/>
        <v/>
      </c>
    </row>
    <row r="194" spans="6:9" x14ac:dyDescent="0.25">
      <c r="F194" s="31"/>
      <c r="G194" s="31"/>
      <c r="H194" s="31"/>
      <c r="I194" s="31" t="str">
        <f t="shared" si="2"/>
        <v/>
      </c>
    </row>
    <row r="195" spans="6:9" x14ac:dyDescent="0.25">
      <c r="F195" s="31"/>
      <c r="G195" s="31"/>
      <c r="H195" s="31"/>
      <c r="I195" s="31" t="str">
        <f t="shared" si="2"/>
        <v/>
      </c>
    </row>
    <row r="196" spans="6:9" x14ac:dyDescent="0.25">
      <c r="F196" s="31"/>
      <c r="G196" s="31"/>
      <c r="H196" s="31"/>
      <c r="I196" s="31" t="str">
        <f t="shared" si="2"/>
        <v/>
      </c>
    </row>
    <row r="197" spans="6:9" x14ac:dyDescent="0.25">
      <c r="F197" s="31"/>
      <c r="G197" s="31"/>
      <c r="H197" s="31"/>
      <c r="I197" s="31" t="str">
        <f t="shared" si="2"/>
        <v/>
      </c>
    </row>
    <row r="198" spans="6:9" x14ac:dyDescent="0.25">
      <c r="F198" s="31"/>
      <c r="G198" s="31"/>
      <c r="H198" s="31"/>
      <c r="I198" s="31" t="str">
        <f t="shared" ref="I198:I204" si="3">IF(H198="","",H198)</f>
        <v/>
      </c>
    </row>
    <row r="199" spans="6:9" x14ac:dyDescent="0.25">
      <c r="F199" s="31"/>
      <c r="G199" s="31"/>
      <c r="H199" s="31"/>
      <c r="I199" s="31" t="str">
        <f t="shared" si="3"/>
        <v/>
      </c>
    </row>
    <row r="200" spans="6:9" x14ac:dyDescent="0.25">
      <c r="F200" s="31"/>
      <c r="G200" s="31"/>
      <c r="H200" s="31"/>
      <c r="I200" s="31" t="str">
        <f t="shared" si="3"/>
        <v/>
      </c>
    </row>
    <row r="201" spans="6:9" x14ac:dyDescent="0.25">
      <c r="F201" s="31"/>
      <c r="G201" s="31"/>
      <c r="H201" s="31"/>
      <c r="I201" s="31" t="str">
        <f t="shared" si="3"/>
        <v/>
      </c>
    </row>
    <row r="202" spans="6:9" x14ac:dyDescent="0.25">
      <c r="F202" s="31"/>
      <c r="G202" s="31"/>
      <c r="H202" s="31"/>
      <c r="I202" s="31" t="str">
        <f t="shared" si="3"/>
        <v/>
      </c>
    </row>
    <row r="203" spans="6:9" x14ac:dyDescent="0.25">
      <c r="F203" s="31"/>
      <c r="G203" s="31"/>
      <c r="H203" s="31"/>
      <c r="I203" s="31" t="str">
        <f t="shared" si="3"/>
        <v/>
      </c>
    </row>
    <row r="204" spans="6:9" x14ac:dyDescent="0.25">
      <c r="F204" s="31"/>
      <c r="G204" s="31"/>
      <c r="H204" s="31"/>
      <c r="I204" s="31" t="str">
        <f t="shared" si="3"/>
        <v/>
      </c>
    </row>
  </sheetData>
  <autoFilter ref="F3:H204" xr:uid="{102FC07F-1403-4267-99F2-D4EAF0FAEF0E}">
    <sortState xmlns:xlrd2="http://schemas.microsoft.com/office/spreadsheetml/2017/richdata2" ref="F6:H204">
      <sortCondition ref="F3:F204"/>
    </sortState>
  </autoFilter>
  <mergeCells count="7">
    <mergeCell ref="I3:I4"/>
    <mergeCell ref="B3:B4"/>
    <mergeCell ref="D3:D4"/>
    <mergeCell ref="F3:F4"/>
    <mergeCell ref="F1:H2"/>
    <mergeCell ref="G3:G4"/>
    <mergeCell ref="H3:H4"/>
  </mergeCells>
  <dataValidations count="1">
    <dataValidation type="list" allowBlank="1" showInputMessage="1" showErrorMessage="1" sqref="G5:G204" xr:uid="{00000000-0002-0000-0A00-000000000000}">
      <formula1>$B$5:$B$34</formula1>
    </dataValidation>
  </dataValidations>
  <pageMargins left="0.511811024" right="0.511811024" top="0.78740157499999996" bottom="0.78740157499999996" header="0.31496062000000002" footer="0.31496062000000002"/>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tint="0.39997558519241921"/>
  </sheetPr>
  <dimension ref="B1:AA133"/>
  <sheetViews>
    <sheetView showGridLines="0" topLeftCell="H66" zoomScale="85" zoomScaleNormal="85" workbookViewId="0">
      <selection activeCell="U18" sqref="U18"/>
    </sheetView>
  </sheetViews>
  <sheetFormatPr defaultColWidth="25.28515625" defaultRowHeight="16.5" x14ac:dyDescent="0.25"/>
  <cols>
    <col min="1" max="1" width="1.42578125" style="1" customWidth="1"/>
    <col min="2" max="2" width="3.140625" style="55" bestFit="1" customWidth="1"/>
    <col min="3" max="3" width="18.7109375" style="2" customWidth="1"/>
    <col min="4" max="4" width="7.7109375" style="1" customWidth="1"/>
    <col min="5" max="6" width="3.7109375" style="1" customWidth="1"/>
    <col min="7" max="7" width="18.7109375" style="1" customWidth="1"/>
    <col min="8" max="8" width="7.7109375" style="1" customWidth="1"/>
    <col min="9" max="9" width="3.7109375" style="1" customWidth="1"/>
    <col min="10" max="10" width="3.5703125" style="1" customWidth="1"/>
    <col min="11" max="11" width="18.7109375" style="1" customWidth="1"/>
    <col min="12" max="12" width="7.7109375" style="1" customWidth="1"/>
    <col min="13" max="14" width="3.7109375" style="1" customWidth="1"/>
    <col min="15" max="15" width="18.7109375" style="1" customWidth="1"/>
    <col min="16" max="16" width="7.7109375" style="1" customWidth="1"/>
    <col min="17" max="17" width="2.28515625" style="17" customWidth="1"/>
    <col min="18" max="18" width="1.42578125" style="13" customWidth="1"/>
    <col min="19" max="19" width="9.7109375" style="1" customWidth="1"/>
    <col min="20" max="20" width="15.5703125" style="1" customWidth="1"/>
    <col min="21" max="21" width="39" style="1" customWidth="1"/>
    <col min="22" max="16384" width="25.28515625" style="1"/>
  </cols>
  <sheetData>
    <row r="1" spans="2:27" ht="7.5" customHeight="1" x14ac:dyDescent="0.25">
      <c r="Q1" s="13"/>
    </row>
    <row r="2" spans="2:27" s="3" customFormat="1" ht="60.75" customHeight="1" x14ac:dyDescent="0.25">
      <c r="B2" s="127"/>
      <c r="C2" s="127"/>
      <c r="D2" s="127"/>
      <c r="E2" s="127"/>
      <c r="F2" s="127"/>
      <c r="G2" s="127"/>
      <c r="H2" s="127"/>
      <c r="I2" s="127"/>
      <c r="J2" s="127"/>
      <c r="K2" s="127"/>
      <c r="L2" s="127"/>
      <c r="M2" s="127"/>
      <c r="N2" s="127"/>
      <c r="O2" s="127"/>
      <c r="P2" s="127"/>
      <c r="Q2" s="18"/>
      <c r="R2" s="18"/>
      <c r="S2" s="127"/>
      <c r="T2" s="127"/>
      <c r="U2" s="127"/>
      <c r="V2" s="127"/>
      <c r="W2" s="127"/>
      <c r="X2" s="127"/>
      <c r="Y2" s="127"/>
    </row>
    <row r="3" spans="2:27" s="3" customFormat="1" ht="60.75" customHeight="1" x14ac:dyDescent="0.25">
      <c r="B3" s="127"/>
      <c r="C3" s="127"/>
      <c r="D3" s="127"/>
      <c r="E3" s="127"/>
      <c r="F3" s="127"/>
      <c r="G3" s="127"/>
      <c r="H3" s="127"/>
      <c r="I3" s="127"/>
      <c r="J3" s="127"/>
      <c r="K3" s="127"/>
      <c r="L3" s="127"/>
      <c r="M3" s="127"/>
      <c r="N3" s="127"/>
      <c r="O3" s="127"/>
      <c r="P3" s="127"/>
      <c r="Q3" s="18"/>
      <c r="R3" s="18"/>
      <c r="S3" s="127"/>
      <c r="T3" s="127"/>
      <c r="U3" s="127"/>
      <c r="V3" s="127"/>
      <c r="W3" s="127"/>
      <c r="X3" s="127"/>
      <c r="Y3" s="127"/>
      <c r="Z3" s="1"/>
      <c r="AA3" s="1"/>
    </row>
    <row r="4" spans="2:27" s="3" customFormat="1" ht="13.5" customHeight="1" x14ac:dyDescent="0.25">
      <c r="B4" s="127"/>
      <c r="C4" s="127"/>
      <c r="D4" s="127"/>
      <c r="E4" s="127"/>
      <c r="F4" s="127"/>
      <c r="G4" s="127"/>
      <c r="H4" s="127"/>
      <c r="I4" s="127"/>
      <c r="J4" s="127"/>
      <c r="K4" s="127"/>
      <c r="L4" s="127"/>
      <c r="M4" s="127"/>
      <c r="N4" s="127"/>
      <c r="O4" s="127"/>
      <c r="P4" s="127"/>
      <c r="Q4" s="18"/>
      <c r="R4" s="18"/>
      <c r="S4" s="4"/>
      <c r="T4" s="4"/>
      <c r="U4" s="4"/>
      <c r="V4" s="4"/>
      <c r="W4" s="4"/>
      <c r="X4" s="4"/>
      <c r="Y4" s="4"/>
    </row>
    <row r="5" spans="2:27" s="3" customFormat="1" ht="30" customHeight="1" x14ac:dyDescent="0.25">
      <c r="B5" s="135" t="s">
        <v>70</v>
      </c>
      <c r="C5" s="136"/>
      <c r="D5" s="137"/>
      <c r="E5" s="5"/>
      <c r="G5" s="4"/>
      <c r="H5" s="4"/>
      <c r="Q5" s="18"/>
      <c r="R5" s="18"/>
      <c r="S5" s="138" t="s">
        <v>31</v>
      </c>
      <c r="T5" s="138"/>
      <c r="U5" s="6" t="s">
        <v>12</v>
      </c>
      <c r="V5" s="7" t="s">
        <v>13</v>
      </c>
      <c r="X5" s="4"/>
      <c r="Y5" s="4"/>
    </row>
    <row r="6" spans="2:27" ht="30" customHeight="1" x14ac:dyDescent="0.25">
      <c r="B6" s="126" t="s">
        <v>23</v>
      </c>
      <c r="C6" s="126"/>
      <c r="D6" s="126"/>
      <c r="E6" s="126"/>
      <c r="F6" s="126"/>
      <c r="G6" s="126"/>
      <c r="H6" s="126"/>
      <c r="I6" s="126"/>
      <c r="J6" s="126"/>
      <c r="K6" s="126"/>
      <c r="L6" s="126"/>
      <c r="M6" s="126"/>
      <c r="N6" s="126"/>
      <c r="O6" s="126"/>
      <c r="P6" s="126"/>
      <c r="S6" s="126" t="s">
        <v>23</v>
      </c>
      <c r="T6" s="126"/>
      <c r="U6" s="126"/>
      <c r="V6" s="126"/>
      <c r="W6" s="126"/>
      <c r="X6" s="126"/>
      <c r="Y6" s="126"/>
    </row>
    <row r="7" spans="2:27" ht="28.5" customHeight="1" thickBot="1" x14ac:dyDescent="0.3">
      <c r="B7" s="83"/>
      <c r="C7" s="92"/>
      <c r="D7" s="84"/>
      <c r="E7" s="85"/>
      <c r="F7" s="85"/>
      <c r="G7" s="47"/>
      <c r="H7" s="85"/>
      <c r="I7" s="85"/>
      <c r="J7" s="85"/>
      <c r="K7" s="85"/>
      <c r="L7" s="85"/>
      <c r="M7" s="85"/>
      <c r="N7" s="85"/>
      <c r="O7" s="85"/>
      <c r="P7" s="102"/>
      <c r="S7" s="133" t="s">
        <v>3</v>
      </c>
      <c r="T7" s="134"/>
      <c r="U7" s="19" t="s">
        <v>14</v>
      </c>
      <c r="V7" s="19" t="s">
        <v>0</v>
      </c>
      <c r="W7" s="19" t="s">
        <v>15</v>
      </c>
      <c r="X7" s="19" t="s">
        <v>16</v>
      </c>
      <c r="Y7" s="19" t="s">
        <v>17</v>
      </c>
    </row>
    <row r="8" spans="2:27" ht="18" customHeight="1" x14ac:dyDescent="0.25">
      <c r="B8" s="131">
        <v>1</v>
      </c>
      <c r="C8" s="88" t="s">
        <v>73</v>
      </c>
      <c r="D8" s="129">
        <v>1</v>
      </c>
      <c r="E8" s="47">
        <f>IF(D8&lt;&gt;"",D8,"")</f>
        <v>1</v>
      </c>
      <c r="F8" s="47" t="str">
        <f>IF(D8&lt;&gt;"",IF(C8="","",C8),"")</f>
        <v>GUILHERME/VITOR</v>
      </c>
      <c r="G8" s="47">
        <f>IF(E8&lt;&gt;"",IF(E10&lt;&gt;"",SMALL(E8:F10,1),""),"")</f>
        <v>0</v>
      </c>
      <c r="H8" s="47"/>
      <c r="I8" s="47"/>
      <c r="J8" s="47"/>
      <c r="K8" s="47"/>
      <c r="L8" s="47"/>
      <c r="M8" s="60"/>
      <c r="N8" s="60"/>
      <c r="O8" s="60"/>
      <c r="P8" s="103"/>
      <c r="S8" s="23">
        <f>IF(U8&lt;&gt;"",1,"")</f>
        <v>1</v>
      </c>
      <c r="T8" s="24" t="str">
        <f>IF(S8&lt;&gt;"","LUGAR","")</f>
        <v>LUGAR</v>
      </c>
      <c r="U8" s="25" t="str">
        <f>IF(P36&lt;&gt;"",IF(P38&lt;&gt;"",IF(P36=P38,"",IF(P36&gt;P38,O36,O38)),""),"")</f>
        <v>FERNANDO/JOÃO</v>
      </c>
      <c r="V8" s="25" t="str">
        <f>IF(U8="","",VLOOKUP(U8,LISTAS!$F$5:$G$204,2,0))</f>
        <v>PETROPOLIS - SBC</v>
      </c>
      <c r="W8" s="25" t="str">
        <f>IF(U8="","",VLOOKUP(U8,LISTAS!$F$5:$I$204,4,0))</f>
        <v>SUB 16 MASCULINO</v>
      </c>
      <c r="X8" s="25">
        <f t="shared" ref="X8:X68" si="0">IF(S8="","",IF(S8=1,400,IF(S8=2,340,IF(S8=3,300,IF(S8=4,280,IF(S8=5,270,IF(S8=6,260,IF(S8=7,250,IF(S8=8,240,IF(S8=9,200,IF(S8=10,200,IF(S8=11,200,IF(S8=12,200,IF(S8=13,200,IF(S8=14,200,IF(S8=15,200,IF(S8=16,200,IF(S8&gt;16,"",""))))))))))))))))))</f>
        <v>400</v>
      </c>
      <c r="Y8" s="25">
        <f>IF(S8="","",IF($V$5="NÃO","",IF(S8=1,400,IF(S8=2,340,IF(S8=3,300,IF(S8=4,280,IF(S8=5,270,IF(S8=6,260,IF(S8=7,250,IF(S8=8,240,IF(S8=9,200,IF(S8=10,200,IF(S8=11,200,IF(S8=12,200,IF(S8=13,200,IF(S8=14,200,IF(S8=15,200,IF(S8=16,200,IF(S8&gt;16,"","")))))))))))))))))))</f>
        <v>400</v>
      </c>
    </row>
    <row r="9" spans="2:27" ht="18" customHeight="1" thickBot="1" x14ac:dyDescent="0.3">
      <c r="B9" s="131"/>
      <c r="C9" s="89" t="str">
        <f>IF(C8="","",VLOOKUP(C8,LISTAS!$F$5:$H$204,2,0))</f>
        <v>ARBOS - SCS</v>
      </c>
      <c r="D9" s="130"/>
      <c r="E9" s="47"/>
      <c r="F9" s="47"/>
      <c r="G9" s="47"/>
      <c r="H9" s="47"/>
      <c r="I9" s="47"/>
      <c r="J9" s="47"/>
      <c r="K9" s="47"/>
      <c r="L9" s="47"/>
      <c r="M9" s="60"/>
      <c r="N9" s="60"/>
      <c r="O9" s="60"/>
      <c r="P9" s="103"/>
      <c r="S9" s="23">
        <f>IF(U9&lt;&gt;"",1+COUNTIF(S8,"1"),"")</f>
        <v>2</v>
      </c>
      <c r="T9" s="24" t="str">
        <f t="shared" ref="T9:T23" si="1">IF(S9&lt;&gt;"","LUGAR","")</f>
        <v>LUGAR</v>
      </c>
      <c r="U9" s="25" t="str">
        <f>IF(P36&lt;&gt;"",IF(P38&lt;&gt;"",IF(P36=P38,"",IF(P36&lt;P38,O36,O38)),""),"")</f>
        <v>GUILHERME/VITOR</v>
      </c>
      <c r="V9" s="25" t="str">
        <f>IF(U9="","",VLOOKUP(U9,LISTAS!$F$5:$G$204,2,0))</f>
        <v>ARBOS - SCS</v>
      </c>
      <c r="W9" s="25" t="str">
        <f>IF(U9="","",VLOOKUP(U9,LISTAS!$F$5:$I$204,4,0))</f>
        <v>SUB 16 MASCULINO</v>
      </c>
      <c r="X9" s="25">
        <f t="shared" si="0"/>
        <v>340</v>
      </c>
      <c r="Y9" s="25">
        <f t="shared" ref="Y9:Y68" si="2">IF(S9="","",IF($V$5="NÃO","",IF(S9=1,400,IF(S9=2,340,IF(S9=3,300,IF(S9=4,280,IF(S9=5,270,IF(S9=6,260,IF(S9=7,250,IF(S9=8,240,IF(S9=9,200,IF(S9=10,200,IF(S9=11,200,IF(S9=12,200,IF(S9=13,200,IF(S9=14,200,IF(S9=15,200,IF(S9=16,200,IF(S9&gt;16,"","")))))))))))))))))))</f>
        <v>340</v>
      </c>
    </row>
    <row r="10" spans="2:27" ht="18" customHeight="1" x14ac:dyDescent="0.25">
      <c r="B10" s="132">
        <v>16</v>
      </c>
      <c r="C10" s="88"/>
      <c r="D10" s="129">
        <v>0</v>
      </c>
      <c r="E10" s="48">
        <f>IF(D10&lt;&gt;"",D10,"")</f>
        <v>0</v>
      </c>
      <c r="F10" s="47" t="str">
        <f>IF(D10&lt;&gt;"",IF(C10="","",C10),"")</f>
        <v/>
      </c>
      <c r="G10" s="47" t="str">
        <f>VLOOKUP(G8,E8:F10,2,0)</f>
        <v/>
      </c>
      <c r="H10" s="47"/>
      <c r="I10" s="47"/>
      <c r="J10" s="47"/>
      <c r="K10" s="47"/>
      <c r="L10" s="47"/>
      <c r="M10" s="60"/>
      <c r="N10" s="60"/>
      <c r="O10" s="60"/>
      <c r="P10" s="103"/>
      <c r="S10" s="23">
        <f>IF(U10&lt;&gt;"",1+COUNTIF(S8:S9,"1")+COUNTIF(S8:S9,"2"),"")</f>
        <v>3</v>
      </c>
      <c r="T10" s="24" t="str">
        <f t="shared" si="1"/>
        <v>LUGAR</v>
      </c>
      <c r="U10" s="25" t="str">
        <f>IF(U8&lt;&gt;"",IF(K20=U8,K22,IF(K22=U8,K20,IF(K52=U8,K54,IF(K54=U8,K52)))),"")</f>
        <v>GUSTAVO/PEDRO</v>
      </c>
      <c r="V10" s="25" t="str">
        <f>IF(U10="","",VLOOKUP(U10,LISTAS!$F$5:$G$204,2,0))</f>
        <v>ATENEU - SCS</v>
      </c>
      <c r="W10" s="25" t="str">
        <f>IF(U10="","",VLOOKUP(U10,LISTAS!$F$5:$I$204,4,0))</f>
        <v>SUB 16 MASCULINO</v>
      </c>
      <c r="X10" s="25">
        <f t="shared" si="0"/>
        <v>300</v>
      </c>
      <c r="Y10" s="25">
        <f t="shared" si="2"/>
        <v>300</v>
      </c>
    </row>
    <row r="11" spans="2:27" ht="18" customHeight="1" thickBot="1" x14ac:dyDescent="0.3">
      <c r="B11" s="132"/>
      <c r="C11" s="89" t="str">
        <f>IF(C10="","",VLOOKUP(C10,LISTAS!$F$5:$H$204,2,0))</f>
        <v/>
      </c>
      <c r="D11" s="130"/>
      <c r="E11" s="61"/>
      <c r="F11" s="47"/>
      <c r="G11" s="47"/>
      <c r="H11" s="47"/>
      <c r="I11" s="47"/>
      <c r="J11" s="47"/>
      <c r="K11" s="47"/>
      <c r="L11" s="47"/>
      <c r="M11" s="60"/>
      <c r="N11" s="60"/>
      <c r="O11" s="60"/>
      <c r="P11" s="103"/>
      <c r="S11" s="23">
        <f>IF(U11&lt;&gt;"",1+COUNTIF(S8:S10,"1")+COUNTIF(S8:S10,"2")+COUNTIF(S8:S10,"3"),"")</f>
        <v>4</v>
      </c>
      <c r="T11" s="24" t="str">
        <f t="shared" si="1"/>
        <v>LUGAR</v>
      </c>
      <c r="U11" s="25" t="str">
        <f>IF(U9&lt;&gt;"",IF(K20=U9,K22,IF(K22=U9,K20,IF(K52=U9,K54,IF(K54=U9,K52)))),"")</f>
        <v>HENRIQUE/ENZO</v>
      </c>
      <c r="V11" s="25" t="str">
        <f>IF(U11="","",VLOOKUP(U11,LISTAS!$F$5:$G$204,2,0))</f>
        <v>PEN LIFE - SBC</v>
      </c>
      <c r="W11" s="25" t="str">
        <f>IF(U11="","",VLOOKUP(U11,LISTAS!$F$5:$I$204,4,0))</f>
        <v>SUB 16 MASCULINO</v>
      </c>
      <c r="X11" s="25">
        <f t="shared" si="0"/>
        <v>280</v>
      </c>
      <c r="Y11" s="25">
        <f t="shared" si="2"/>
        <v>280</v>
      </c>
    </row>
    <row r="12" spans="2:27" ht="18" customHeight="1" x14ac:dyDescent="0.25">
      <c r="B12" s="63"/>
      <c r="C12" s="20"/>
      <c r="D12" s="20"/>
      <c r="E12" s="94"/>
      <c r="F12" s="96"/>
      <c r="G12" s="88" t="str">
        <f>IF(D8&lt;&gt;"",IF(D10&lt;&gt;"",IF(D8=D10,"",IF(D8&gt;D10,C8,C10)),""),"")</f>
        <v>GUILHERME/VITOR</v>
      </c>
      <c r="H12" s="129">
        <v>1</v>
      </c>
      <c r="I12" s="47">
        <f>IF(H12&lt;&gt;"",H12,"")</f>
        <v>1</v>
      </c>
      <c r="J12" s="47" t="str">
        <f>IF(H12&lt;&gt;"",IF(G12="","",G12),"")</f>
        <v>GUILHERME/VITOR</v>
      </c>
      <c r="K12" s="47">
        <f>IF(I12&lt;&gt;"",IF(I14&lt;&gt;"",SMALL(I12:J14,1),""),"")</f>
        <v>0</v>
      </c>
      <c r="L12" s="47"/>
      <c r="M12" s="47"/>
      <c r="N12" s="47"/>
      <c r="O12" s="47"/>
      <c r="P12" s="62"/>
      <c r="S12" s="23" t="str">
        <f>IF(U12&lt;&gt;"",1+COUNTIF(S8:S11,"1")+COUNTIF(S8:S11,"2")+COUNTIF(S8:S11,"3")+COUNTIF(S8:S11,"4"),"")</f>
        <v/>
      </c>
      <c r="T12" s="24" t="str">
        <f t="shared" si="1"/>
        <v/>
      </c>
      <c r="U12" s="25" t="str">
        <f>IF(U8&lt;&gt;"",IF(G12=U8,G14,IF(G14=U8,G12,IF(G28=U8,G30,IF(G30=U8,G28,IF(G44=U8,G46,IF(G46=U8,G44,IF(G60=U8,G62,IF(G62=U8,G60)))))))),"")</f>
        <v/>
      </c>
      <c r="V12" s="25" t="str">
        <f>IF(U12="","",VLOOKUP(U12,LISTAS!$F$5:$G$204,2,0))</f>
        <v/>
      </c>
      <c r="W12" s="25" t="str">
        <f>IF(U12="","",VLOOKUP(U12,LISTAS!$F$5:$I$204,4,0))</f>
        <v/>
      </c>
      <c r="X12" s="25" t="str">
        <f t="shared" si="0"/>
        <v/>
      </c>
      <c r="Y12" s="25" t="str">
        <f t="shared" si="2"/>
        <v/>
      </c>
    </row>
    <row r="13" spans="2:27" ht="18" customHeight="1" thickBot="1" x14ac:dyDescent="0.3">
      <c r="B13" s="63"/>
      <c r="C13" s="20"/>
      <c r="D13" s="20"/>
      <c r="E13" s="94"/>
      <c r="F13" s="96"/>
      <c r="G13" s="89" t="str">
        <f>IF(G12="","",VLOOKUP(G12,LISTAS!$F$5:$H$204,2,0))</f>
        <v>ARBOS - SCS</v>
      </c>
      <c r="H13" s="130"/>
      <c r="I13" s="47"/>
      <c r="J13" s="47"/>
      <c r="K13" s="47"/>
      <c r="L13" s="47"/>
      <c r="M13" s="47"/>
      <c r="N13" s="47"/>
      <c r="O13" s="47"/>
      <c r="P13" s="62"/>
      <c r="S13" s="23">
        <f>IF(U13&lt;&gt;"",1+COUNTIF(S8:S12,"1")+COUNTIF(S8:S12,"2")+COUNTIF(S8:S12,"3")+COUNTIF(S8:S12,"4")+COUNTIF(S8:S12,"5"),"")</f>
        <v>5</v>
      </c>
      <c r="T13" s="24" t="str">
        <f t="shared" si="1"/>
        <v>LUGAR</v>
      </c>
      <c r="U13" s="25" t="str">
        <f>IF(U9&lt;&gt;"",IF(G12=U9,G14,IF(G14=U9,G12,IF(G28=U9,G30,IF(G30=U9,G28,IF(G44=U9,G46,IF(G46=U9,G44,IF(G60=U9,G62,IF(G62=U9,G60)))))))),"")</f>
        <v>VICTOR/FELIPE</v>
      </c>
      <c r="V13" s="25" t="str">
        <f>IF(U13="","",VLOOKUP(U13,LISTAS!$F$5:$G$204,2,0))</f>
        <v>CCDA - DIAD</v>
      </c>
      <c r="W13" s="25" t="str">
        <f>IF(U13="","",VLOOKUP(U13,LISTAS!$F$5:$I$204,4,0))</f>
        <v>SUB 16 MASCULINO</v>
      </c>
      <c r="X13" s="25">
        <f t="shared" si="0"/>
        <v>270</v>
      </c>
      <c r="Y13" s="25">
        <f t="shared" si="2"/>
        <v>270</v>
      </c>
    </row>
    <row r="14" spans="2:27" ht="18" customHeight="1" x14ac:dyDescent="0.25">
      <c r="B14" s="63"/>
      <c r="C14" s="20"/>
      <c r="D14" s="20"/>
      <c r="E14" s="95"/>
      <c r="F14" s="97"/>
      <c r="G14" s="88" t="str">
        <f>IF(D16&lt;&gt;"",IF(D18&lt;&gt;"",IF(D16=D18,"",IF(D16&gt;D18,C16,C18)),""),"")</f>
        <v>VICTOR/FELIPE</v>
      </c>
      <c r="H14" s="129">
        <v>0</v>
      </c>
      <c r="I14" s="48">
        <f>IF(H14&lt;&gt;"",H14,"")</f>
        <v>0</v>
      </c>
      <c r="J14" s="47" t="str">
        <f>IF(H14&lt;&gt;"",IF(G14="","",G14),"")</f>
        <v>VICTOR/FELIPE</v>
      </c>
      <c r="K14" s="47" t="str">
        <f>VLOOKUP(K12,I12:J14,2,0)</f>
        <v>VICTOR/FELIPE</v>
      </c>
      <c r="L14" s="47"/>
      <c r="M14" s="47"/>
      <c r="N14" s="47"/>
      <c r="O14" s="47"/>
      <c r="P14" s="62"/>
      <c r="S14" s="23">
        <f>IF(U14&lt;&gt;"",1+COUNTIF(S8:S13,"1")+COUNTIF(S8:S13,"2")+COUNTIF(S8:S13,"3")+COUNTIF(S8:S13,"4")+COUNTIF(S8:S13,"5")+COUNTIF(S8:S13,"6"),"")</f>
        <v>6</v>
      </c>
      <c r="T14" s="24" t="str">
        <f t="shared" si="1"/>
        <v>LUGAR</v>
      </c>
      <c r="U14" s="25" t="str">
        <f>IF(U10&lt;&gt;"",IF(G12=U10,G14,IF(G14=U10,G12,IF(G28=U10,G30,IF(G30=U10,G28,IF(G44=U10,G46,IF(G46=U10,G44,IF(G60=U10,G62,IF(G62=U10,G60)))))))),"")</f>
        <v>EDUARDO/MATHEUS</v>
      </c>
      <c r="V14" s="25" t="str">
        <f>IF(U14="","",VLOOKUP(U14,LISTAS!$F$5:$G$204,2,0))</f>
        <v>ARBOS - S.A</v>
      </c>
      <c r="W14" s="25" t="str">
        <f>IF(U14="","",VLOOKUP(U14,LISTAS!$F$5:$I$204,4,0))</f>
        <v>SUB 16 MASCULINO</v>
      </c>
      <c r="X14" s="25">
        <f t="shared" si="0"/>
        <v>260</v>
      </c>
      <c r="Y14" s="25">
        <f t="shared" si="2"/>
        <v>260</v>
      </c>
    </row>
    <row r="15" spans="2:27" ht="18" customHeight="1" thickBot="1" x14ac:dyDescent="0.3">
      <c r="B15" s="63"/>
      <c r="C15" s="20"/>
      <c r="D15" s="20"/>
      <c r="E15" s="95"/>
      <c r="F15" s="94"/>
      <c r="G15" s="89" t="str">
        <f>IF(G14="","",VLOOKUP(G14,LISTAS!$F$5:$H$204,2,0))</f>
        <v>CCDA - DIAD</v>
      </c>
      <c r="H15" s="130"/>
      <c r="I15" s="61"/>
      <c r="J15" s="47"/>
      <c r="K15" s="47"/>
      <c r="L15" s="47"/>
      <c r="M15" s="47"/>
      <c r="N15" s="47"/>
      <c r="O15" s="47"/>
      <c r="P15" s="62"/>
      <c r="S15" s="23">
        <f>IF(U15&lt;&gt;"",1+COUNTIF(S8:S14,"1")+COUNTIF(S8:S14,"2")+COUNTIF(S8:S14,"3")+COUNTIF(S8:S14,"4")+COUNTIF(S8:S14,"5")+COUNTIF(S8:S14,"6")+COUNTIF(S8:S14,"7"),"")</f>
        <v>7</v>
      </c>
      <c r="T15" s="24" t="str">
        <f t="shared" si="1"/>
        <v>LUGAR</v>
      </c>
      <c r="U15" s="25" t="str">
        <f>IF(U11&lt;&gt;"",IF(G12=U11,G14,IF(G14=U11,G12,IF(G28=U11,G30,IF(G30=U11,G28,IF(G44=U11,G46,IF(G46=U11,G44,IF(G60=U11,G62,IF(G62=U11,G60)))))))),"")</f>
        <v>VITOR/GUILHERME</v>
      </c>
      <c r="V15" s="25" t="str">
        <f>IF(U15="","",VLOOKUP(U15,LISTAS!$F$5:$G$204,2,0))</f>
        <v>ARBOS - S.A</v>
      </c>
      <c r="W15" s="25" t="str">
        <f>IF(U15="","",VLOOKUP(U15,LISTAS!$F$5:$I$204,4,0))</f>
        <v>SUB 16 MASCULINO</v>
      </c>
      <c r="X15" s="25">
        <f t="shared" si="0"/>
        <v>250</v>
      </c>
      <c r="Y15" s="25">
        <f t="shared" si="2"/>
        <v>250</v>
      </c>
    </row>
    <row r="16" spans="2:27" ht="18" customHeight="1" x14ac:dyDescent="0.25">
      <c r="B16" s="131">
        <v>7</v>
      </c>
      <c r="C16" s="88"/>
      <c r="D16" s="129">
        <v>0</v>
      </c>
      <c r="E16" s="46">
        <f>IF(D16&lt;&gt;"",D16,"")</f>
        <v>0</v>
      </c>
      <c r="F16" s="47" t="str">
        <f>IF(D16&lt;&gt;"",IF(C16="","",C16),"")</f>
        <v/>
      </c>
      <c r="G16" s="47">
        <f>IF(E16&lt;&gt;"",IF(E18&lt;&gt;"",SMALL(E16:F18,1),""),"")</f>
        <v>0</v>
      </c>
      <c r="H16" s="47"/>
      <c r="I16" s="61"/>
      <c r="J16" s="47"/>
      <c r="K16" s="47"/>
      <c r="L16" s="47"/>
      <c r="M16" s="47"/>
      <c r="N16" s="47"/>
      <c r="O16" s="47"/>
      <c r="P16" s="62"/>
      <c r="S16" s="23" t="str">
        <f>IF(U16&lt;&gt;"",1+COUNTIF(S8:S15,"1")+COUNTIF(S8:S15,"2")+COUNTIF(S8:S15,"3")+COUNTIF(S8:S15,"4")+COUNTIF(S8:S15,"5")+COUNTIF(S8:S15,"6")+COUNTIF(S8:S15,"7")+COUNTIF(S8:S15,"8"),"")</f>
        <v/>
      </c>
      <c r="T16" s="24" t="str">
        <f t="shared" si="1"/>
        <v/>
      </c>
      <c r="U16" s="25"/>
      <c r="V16" s="25" t="str">
        <f>IF(U16="","",VLOOKUP(U16,LISTAS!$F$5:$G$204,2,0))</f>
        <v/>
      </c>
      <c r="W16" s="25" t="str">
        <f>IF(U16="","",VLOOKUP(U16,LISTAS!$F$5:$I$204,4,0))</f>
        <v/>
      </c>
      <c r="X16" s="25" t="str">
        <f t="shared" si="0"/>
        <v/>
      </c>
      <c r="Y16" s="25" t="str">
        <f t="shared" si="2"/>
        <v/>
      </c>
    </row>
    <row r="17" spans="2:25" ht="18" customHeight="1" thickBot="1" x14ac:dyDescent="0.3">
      <c r="B17" s="131"/>
      <c r="C17" s="89" t="str">
        <f>IF(C16="","",VLOOKUP(C16,LISTAS!$F$5:$H$204,2,0))</f>
        <v/>
      </c>
      <c r="D17" s="130"/>
      <c r="E17" s="49" t="str">
        <f>IF(D17&lt;&gt;"",D17,"")</f>
        <v/>
      </c>
      <c r="F17" s="47"/>
      <c r="G17" s="47"/>
      <c r="H17" s="47"/>
      <c r="I17" s="95"/>
      <c r="J17" s="94"/>
      <c r="K17" s="94"/>
      <c r="L17" s="20"/>
      <c r="M17" s="20"/>
      <c r="N17" s="20"/>
      <c r="O17" s="20"/>
      <c r="P17" s="26"/>
      <c r="S17" s="23" t="str">
        <f>IF(U17&lt;&gt;"",1+COUNTIF(S8:S16,"1")+COUNTIF(S8:S16,"2")+COUNTIF(S8:S16,"3")+COUNTIF(S8:S16,"4")+COUNTIF(S8:S16,"5")+COUNTIF(S8:S16,"6")+COUNTIF(S8:S16,"7")+COUNTIF(S8:S16,"8")+COUNTIF(S8:S16,"9"),"")</f>
        <v/>
      </c>
      <c r="T17" s="24" t="str">
        <f t="shared" si="1"/>
        <v/>
      </c>
      <c r="U17" s="25" t="str">
        <f>IF(U9&lt;&gt;"",IF(C8=U9,G10,IF(C10=U9,G10,IF(C16=U9,G18,IF(C18=U9,G18,IF(C24=U9,G26,IF(C26=U9,G26,IF(C32=U9,G34,IF(C34=U9,G34,IF(C40=U9,G42,IF(C42=U9,G42,IF(C48=U9,G50,IF(C50=U9,G50,IF(C56=U9,G58,IF(C58=U9,G58,IF(C64=U9,G66,IF(C66=U9,G66)))))))))))))))),"")</f>
        <v/>
      </c>
      <c r="V17" s="25" t="str">
        <f>IF(U17="","",VLOOKUP(U17,LISTAS!$F$5:$G$204,2,0))</f>
        <v/>
      </c>
      <c r="W17" s="25" t="str">
        <f>IF(U17="","",VLOOKUP(U17,LISTAS!$F$5:$I$204,4,0))</f>
        <v/>
      </c>
      <c r="X17" s="25" t="str">
        <f t="shared" si="0"/>
        <v/>
      </c>
      <c r="Y17" s="25" t="str">
        <f t="shared" si="2"/>
        <v/>
      </c>
    </row>
    <row r="18" spans="2:25" ht="18" customHeight="1" x14ac:dyDescent="0.25">
      <c r="B18" s="132">
        <v>9</v>
      </c>
      <c r="C18" s="88" t="s">
        <v>162</v>
      </c>
      <c r="D18" s="129">
        <v>1</v>
      </c>
      <c r="E18" s="50">
        <f>IF(D18&lt;&gt;"",D18,"")</f>
        <v>1</v>
      </c>
      <c r="F18" s="47" t="str">
        <f>IF(D18&lt;&gt;"",IF(C18="","",C18),"")</f>
        <v>VICTOR/FELIPE</v>
      </c>
      <c r="G18" s="47" t="str">
        <f>VLOOKUP(G16,E16:F18,2,0)</f>
        <v/>
      </c>
      <c r="H18" s="47"/>
      <c r="I18" s="95"/>
      <c r="J18" s="94"/>
      <c r="K18" s="20"/>
      <c r="L18" s="20"/>
      <c r="M18" s="94"/>
      <c r="N18" s="94"/>
      <c r="O18" s="94"/>
      <c r="P18" s="26"/>
      <c r="S18" s="23" t="str">
        <f>IF(U18&lt;&gt;"",1+COUNTIF(S8:S17,"1")+COUNTIF(S8:S17,"2")+COUNTIF(S8:S17,"3")+COUNTIF(S8:S17,"4")+COUNTIF(S8:S17,"5")+COUNTIF(S8:S17,"6")+COUNTIF(S8:S17,"7")+COUNTIF(S8:S17,"8")+COUNTIF(S8:S17,"9")+COUNTIF(S8:S17,"10"),"")</f>
        <v/>
      </c>
      <c r="T18" s="24" t="str">
        <f t="shared" si="1"/>
        <v/>
      </c>
      <c r="U18" s="25" t="str">
        <f>IF(U10&lt;&gt;"",IF(C8=U10,G10,IF(C10=U10,G10,IF(C16=U10,G18,IF(C18=U10,G18,IF(C24=U10,G26,IF(C26=U10,G26,IF(C32=U10,G34,IF(C34=U10,G34,IF(C40=U10,G42,IF(C42=U10,G42,IF(C48=U10,G50,IF(C50=U10,G50,IF(C56=U10,G58,IF(C58=U10,G58,IF(C64=U10,G66,IF(C66=U10,G66)))))))))))))))),"")</f>
        <v/>
      </c>
      <c r="V18" s="25" t="str">
        <f>IF(U18="","",VLOOKUP(U18,LISTAS!$F$5:$G$204,2,0))</f>
        <v/>
      </c>
      <c r="W18" s="25" t="str">
        <f>IF(U18="","",VLOOKUP(U18,LISTAS!$F$5:$I$204,4,0))</f>
        <v/>
      </c>
      <c r="X18" s="25" t="str">
        <f t="shared" si="0"/>
        <v/>
      </c>
      <c r="Y18" s="25" t="str">
        <f t="shared" si="2"/>
        <v/>
      </c>
    </row>
    <row r="19" spans="2:25" ht="18" customHeight="1" thickBot="1" x14ac:dyDescent="0.3">
      <c r="B19" s="132"/>
      <c r="C19" s="89" t="str">
        <f>IF(C18="","",VLOOKUP(C18,LISTAS!$F$5:$H$204,2,0))</f>
        <v>CCDA - DIAD</v>
      </c>
      <c r="D19" s="130"/>
      <c r="E19" s="47"/>
      <c r="F19" s="47"/>
      <c r="G19" s="47"/>
      <c r="H19" s="47"/>
      <c r="I19" s="95"/>
      <c r="J19" s="94"/>
      <c r="K19" s="20"/>
      <c r="L19" s="20"/>
      <c r="M19" s="94"/>
      <c r="N19" s="94"/>
      <c r="O19" s="94"/>
      <c r="P19" s="26"/>
      <c r="S19" s="23" t="str">
        <f>IF(U19&lt;&gt;"",1+COUNTIF(S8:S18,"1")+COUNTIF(S8:S18,"2")+COUNTIF(S8:S18,"3")+COUNTIF(S8:S18,"4")+COUNTIF(S8:S18,"5")+COUNTIF(S8:S18,"6")+COUNTIF(S8:S18,"7")+COUNTIF(S8:S18,"8")+COUNTIF(S8:S18,"9")+COUNTIF(S8:S18,"10")+COUNTIF(S8:S18,"11"),"")</f>
        <v/>
      </c>
      <c r="T19" s="24" t="str">
        <f t="shared" si="1"/>
        <v/>
      </c>
      <c r="U19" s="25" t="str">
        <f>IF(U11&lt;&gt;"",IF(C8=U11,G10,IF(C10=U11,G10,IF(C16=U11,G18,IF(C18=U11,G18,IF(C24=U11,G26,IF(C26=U11,G26,IF(C32=U11,G34,IF(C34=U11,G34,IF(C40=U11,G42,IF(C42=U11,G42,IF(C48=U11,G50,IF(C50=U11,G50,IF(C56=U11,G58,IF(C58=U11,G58,IF(C64=U11,G66,IF(C66=U11,G66)))))))))))))))),"")</f>
        <v/>
      </c>
      <c r="V19" s="25" t="str">
        <f>IF(U19="","",VLOOKUP(U19,LISTAS!$F$5:$G$204,2,0))</f>
        <v/>
      </c>
      <c r="W19" s="25" t="str">
        <f>IF(U19="","",VLOOKUP(U19,LISTAS!$F$5:$I$204,4,0))</f>
        <v/>
      </c>
      <c r="X19" s="25" t="str">
        <f t="shared" si="0"/>
        <v/>
      </c>
      <c r="Y19" s="25" t="str">
        <f t="shared" si="2"/>
        <v/>
      </c>
    </row>
    <row r="20" spans="2:25" ht="18" customHeight="1" x14ac:dyDescent="0.25">
      <c r="B20" s="63"/>
      <c r="C20" s="20"/>
      <c r="D20" s="20"/>
      <c r="E20" s="47"/>
      <c r="F20" s="47"/>
      <c r="G20" s="47"/>
      <c r="H20" s="47"/>
      <c r="I20" s="95"/>
      <c r="J20" s="94"/>
      <c r="K20" s="88" t="str">
        <f>IF(H12&lt;&gt;"",IF(H14&lt;&gt;"",IF(H12=H14,"",IF(H12&gt;H14,G12,G14)),""),"")</f>
        <v>GUILHERME/VITOR</v>
      </c>
      <c r="L20" s="129">
        <v>1</v>
      </c>
      <c r="M20" s="47">
        <f>IF(L20&lt;&gt;"",L20,"")</f>
        <v>1</v>
      </c>
      <c r="N20" s="47" t="str">
        <f>IF(L20&lt;&gt;"",IF(K20="","",K20),"")</f>
        <v>GUILHERME/VITOR</v>
      </c>
      <c r="O20" s="47">
        <f>IF(M20&lt;&gt;"",IF(M22&lt;&gt;"",SMALL(M20:N22,1),""),"")</f>
        <v>0</v>
      </c>
      <c r="P20" s="62"/>
      <c r="R20" s="17"/>
      <c r="S20" s="23" t="str">
        <f>IF(U20&lt;&gt;"",1+COUNTIF(S8:S19,"1")+COUNTIF(S8:S19,"2")+COUNTIF(S8:S19,"3")+COUNTIF(S8:S19,"4")+COUNTIF(S8:S19,"5")+COUNTIF(S8:S19,"6")+COUNTIF(S8:S19,"7")+COUNTIF(S8:S19,"8")+COUNTIF(S8:S19,"9")+COUNTIF(S8:S19,"10")+COUNTIF(S8:S19,"11")+COUNTIF(S8:S19,"12"),"")</f>
        <v/>
      </c>
      <c r="T20" s="24" t="str">
        <f t="shared" si="1"/>
        <v/>
      </c>
      <c r="U20" s="25" t="str">
        <f>IF(U12&lt;&gt;"",IF(C8=U12,G10,IF(C10=U12,G10,IF(C16=U12,G18,IF(C18=U12,G18,IF(C24=U12,G26,IF(C26=U12,G26,IF(C32=U12,G34,IF(C34=U12,G34,IF(C40=U12,G42,IF(C42=U12,G42,IF(C48=U12,G50,IF(C50=U12,G50,IF(C56=U12,G58,IF(C58=U12,G58,IF(C64=U12,G66,IF(C66=U12,G66)))))))))))))))),"")</f>
        <v/>
      </c>
      <c r="V20" s="25" t="str">
        <f>IF(U20="","",VLOOKUP(U20,LISTAS!$F$5:$G$204,2,0))</f>
        <v/>
      </c>
      <c r="W20" s="25" t="str">
        <f>IF(U20="","",VLOOKUP(U20,LISTAS!$F$5:$I$204,4,0))</f>
        <v/>
      </c>
      <c r="X20" s="25" t="str">
        <f t="shared" si="0"/>
        <v/>
      </c>
      <c r="Y20" s="25" t="str">
        <f t="shared" si="2"/>
        <v/>
      </c>
    </row>
    <row r="21" spans="2:25" ht="18" customHeight="1" thickBot="1" x14ac:dyDescent="0.3">
      <c r="B21" s="63"/>
      <c r="C21" s="20"/>
      <c r="D21" s="20"/>
      <c r="E21" s="94"/>
      <c r="F21" s="94"/>
      <c r="G21" s="94"/>
      <c r="H21" s="94"/>
      <c r="I21" s="95"/>
      <c r="J21" s="94"/>
      <c r="K21" s="89" t="str">
        <f>IF(K20="","",VLOOKUP(K20,LISTAS!$F$5:$H$204,2,0))</f>
        <v>ARBOS - SCS</v>
      </c>
      <c r="L21" s="130"/>
      <c r="M21" s="47"/>
      <c r="N21" s="47"/>
      <c r="O21" s="47"/>
      <c r="P21" s="62"/>
      <c r="R21" s="17"/>
      <c r="S21" s="23" t="str">
        <f>IF(U21&lt;&gt;"",1+COUNTIF(S8:S20,"1")+COUNTIF(S8:S20,"2")+COUNTIF(S8:S20,"3")+COUNTIF(S8:S20,"4")+COUNTIF(S8:S20,"5")+COUNTIF(S8:S20,"6")+COUNTIF(S8:S20,"7")+COUNTIF(S8:S20,"8")+COUNTIF(S8:S20,"9")+COUNTIF(S8:S20,"10")+COUNTIF(S8:S20,"11")+COUNTIF(S8:S20,"12")+COUNTIF(S8:S20,"13"),"")</f>
        <v/>
      </c>
      <c r="T21" s="24" t="str">
        <f t="shared" si="1"/>
        <v/>
      </c>
      <c r="U21" s="25" t="str">
        <f>IF(U13&lt;&gt;"",IF(C8=U13,G10,IF(C10=U13,G10,IF(C16=U13,G18,IF(C18=U13,G18,IF(C24=U13,G26,IF(C26=U13,G26,IF(C32=U13,G34,IF(C34=U13,G34,IF(C40=U13,G42,IF(C42=U13,G42,IF(C48=U13,G50,IF(C50=U13,G50,IF(C56=U13,G58,IF(C58=U13,G58,IF(C64=U13,G66,IF(C66=U13,G66)))))))))))))))),"")</f>
        <v/>
      </c>
      <c r="V21" s="25" t="str">
        <f>IF(U21="","",VLOOKUP(U21,LISTAS!$F$5:$G$204,2,0))</f>
        <v/>
      </c>
      <c r="W21" s="25" t="str">
        <f>IF(U21="","",VLOOKUP(U21,LISTAS!$F$5:$I$204,4,0))</f>
        <v/>
      </c>
      <c r="X21" s="25" t="str">
        <f t="shared" si="0"/>
        <v/>
      </c>
      <c r="Y21" s="25" t="str">
        <f t="shared" si="2"/>
        <v/>
      </c>
    </row>
    <row r="22" spans="2:25" ht="18" customHeight="1" x14ac:dyDescent="0.25">
      <c r="B22" s="63"/>
      <c r="C22" s="20"/>
      <c r="D22" s="20"/>
      <c r="E22" s="94"/>
      <c r="F22" s="94"/>
      <c r="G22" s="94"/>
      <c r="H22" s="94"/>
      <c r="I22" s="95"/>
      <c r="J22" s="97"/>
      <c r="K22" s="88" t="str">
        <f>IF(H28&lt;&gt;"",IF(H30&lt;&gt;"",IF(H28=H30,"",IF(H28&gt;H30,G28,G30)),""),"")</f>
        <v>HENRIQUE/ENZO</v>
      </c>
      <c r="L22" s="129">
        <v>0</v>
      </c>
      <c r="M22" s="48">
        <f>IF(L22&lt;&gt;"",L22,"")</f>
        <v>0</v>
      </c>
      <c r="N22" s="47" t="str">
        <f>IF(L22&lt;&gt;"",IF(K22="","",K22),"")</f>
        <v>HENRIQUE/ENZO</v>
      </c>
      <c r="O22" s="47" t="str">
        <f>VLOOKUP(O20,M20:N22,2,0)</f>
        <v>HENRIQUE/ENZO</v>
      </c>
      <c r="P22" s="62"/>
      <c r="Q22" s="13"/>
      <c r="S22" s="23" t="str">
        <f>IF(U22&lt;&gt;"",1+COUNTIF(S8:S21,"1")+COUNTIF(S8:S21,"2")+COUNTIF(S8:S21,"3")+COUNTIF(S8:S21,"4")+COUNTIF(S8:S21,"5")+COUNTIF(S8:S21,"6")+COUNTIF(S8:S21,"7")+COUNTIF(S8:S21,"8")+COUNTIF(S8:S21,"9")+COUNTIF(S8:S21,"10")+COUNTIF(S8:S21,"11")+COUNTIF(S8:S21,"12")+COUNTIF(S8:S21,"13")+COUNTIF(S8:S21,"14"),"")</f>
        <v/>
      </c>
      <c r="T22" s="24" t="str">
        <f t="shared" si="1"/>
        <v/>
      </c>
      <c r="U22" s="25" t="str">
        <f>IF(U14&lt;&gt;"",IF(C8=U14,G10,IF(C10=U14,G10,IF(C16=U14,G18,IF(C18=U14,G18,IF(C24=U14,G26,IF(C26=U14,G26,IF(C32=U14,G34,IF(C34=U14,G34,IF(C40=U14,G42,IF(C42=U14,G42,IF(C48=U14,G50,IF(C50=U14,G50,IF(C56=U14,G58,IF(C58=U14,G58,IF(C64=U14,G66,IF(C66=U14,G66)))))))))))))))),"")</f>
        <v/>
      </c>
      <c r="V22" s="25" t="str">
        <f>IF(U22="","",VLOOKUP(U22,LISTAS!$F$5:$G$204,2,0))</f>
        <v/>
      </c>
      <c r="W22" s="25" t="str">
        <f>IF(U22="","",VLOOKUP(U22,LISTAS!$F$5:$I$204,4,0))</f>
        <v/>
      </c>
      <c r="X22" s="25" t="str">
        <f t="shared" si="0"/>
        <v/>
      </c>
      <c r="Y22" s="25" t="str">
        <f t="shared" si="2"/>
        <v/>
      </c>
    </row>
    <row r="23" spans="2:25" ht="18" customHeight="1" thickBot="1" x14ac:dyDescent="0.3">
      <c r="B23" s="63"/>
      <c r="C23" s="20"/>
      <c r="D23" s="20"/>
      <c r="E23" s="94"/>
      <c r="F23" s="94"/>
      <c r="G23" s="94"/>
      <c r="H23" s="94"/>
      <c r="I23" s="95"/>
      <c r="J23" s="94"/>
      <c r="K23" s="89" t="str">
        <f>IF(K22="","",VLOOKUP(K22,LISTAS!$F$5:$H$204,2,0))</f>
        <v>PEN LIFE - SBC</v>
      </c>
      <c r="L23" s="130"/>
      <c r="M23" s="61"/>
      <c r="N23" s="47"/>
      <c r="O23" s="47"/>
      <c r="P23" s="62"/>
      <c r="Q23" s="13"/>
      <c r="S23" s="23" t="str">
        <f>IF(U23&lt;&gt;"",1+COUNTIF(S8:S22,"1")+COUNTIF(S8:S22,"2")+COUNTIF(S8:S22,"3")+COUNTIF(S8:S22,"4")+COUNTIF(S8:S22,"5")+COUNTIF(S8:S22,"6")+COUNTIF(S8:S22,"7")+COUNTIF(S8:S22,"8")+COUNTIF(S8:S22,"9")+COUNTIF(S8:S22,"10")+COUNTIF(S8:S22,"11")+COUNTIF(S8:S22,"12")+COUNTIF(S8:S22,"13")+COUNTIF(S8:S22,"14")+COUNTIF(S8:S22,"15"),"")</f>
        <v/>
      </c>
      <c r="T23" s="24" t="str">
        <f t="shared" si="1"/>
        <v/>
      </c>
      <c r="U23" s="25" t="str">
        <f>IF(U15&lt;&gt;"",IF(C8=U15,G10,IF(C10=U15,G10,IF(C16=U15,G18,IF(C18=U15,G18,IF(C24=U15,G26,IF(C26=U15,G26,IF(C32=U15,G34,IF(C34=U15,G34,IF(C40=U15,G42,IF(C42=U15,G42,IF(C48=U15,G50,IF(C50=U15,G50,IF(C56=U15,G58,IF(C58=U15,G58,IF(C64=U15,G66,IF(C66=U15,G66)))))))))))))))),"")</f>
        <v/>
      </c>
      <c r="V23" s="25" t="str">
        <f>IF(U23="","",VLOOKUP(U23,LISTAS!$F$5:$G$204,2,0))</f>
        <v/>
      </c>
      <c r="W23" s="25" t="str">
        <f>IF(U23="","",VLOOKUP(U23,LISTAS!$F$5:$I$204,4,0))</f>
        <v/>
      </c>
      <c r="X23" s="25" t="str">
        <f t="shared" si="0"/>
        <v/>
      </c>
      <c r="Y23" s="25" t="str">
        <f t="shared" si="2"/>
        <v/>
      </c>
    </row>
    <row r="24" spans="2:25" ht="18" customHeight="1" x14ac:dyDescent="0.25">
      <c r="B24" s="131">
        <v>6</v>
      </c>
      <c r="C24" s="88" t="s">
        <v>138</v>
      </c>
      <c r="D24" s="129">
        <v>1</v>
      </c>
      <c r="E24" s="47">
        <f>IF(D24&lt;&gt;"",D24,"")</f>
        <v>1</v>
      </c>
      <c r="F24" s="47" t="str">
        <f>IF(D24&lt;&gt;"",IF(C24="","",C24),"")</f>
        <v>HENRIQUE/ENZO</v>
      </c>
      <c r="G24" s="47">
        <f>IF(E24&lt;&gt;"",IF(E26&lt;&gt;"",SMALL(E24:F26,1),""),"")</f>
        <v>0</v>
      </c>
      <c r="H24" s="47"/>
      <c r="I24" s="61"/>
      <c r="J24" s="47"/>
      <c r="K24" s="47"/>
      <c r="L24" s="20"/>
      <c r="M24" s="61"/>
      <c r="N24" s="47"/>
      <c r="O24" s="47"/>
      <c r="P24" s="62"/>
      <c r="Q24" s="13"/>
      <c r="S24" s="23"/>
      <c r="T24" s="24"/>
      <c r="U24" s="25"/>
      <c r="V24" s="25" t="str">
        <f>IF(U24="","",VLOOKUP(U24,LISTAS!$F$5:$G$204,2,0))</f>
        <v/>
      </c>
      <c r="W24" s="25" t="str">
        <f>IF(U24="","",VLOOKUP(U24,LISTAS!$F$5:$I$204,4,0))</f>
        <v/>
      </c>
      <c r="X24" s="25" t="str">
        <f t="shared" si="0"/>
        <v/>
      </c>
      <c r="Y24" s="25" t="str">
        <f t="shared" si="2"/>
        <v/>
      </c>
    </row>
    <row r="25" spans="2:25" ht="18" customHeight="1" thickBot="1" x14ac:dyDescent="0.3">
      <c r="B25" s="131"/>
      <c r="C25" s="89" t="str">
        <f>IF(C24="","",VLOOKUP(C24,LISTAS!$F$5:$H$204,2,0))</f>
        <v>PEN LIFE - SBC</v>
      </c>
      <c r="D25" s="130"/>
      <c r="E25" s="47"/>
      <c r="F25" s="47"/>
      <c r="G25" s="47"/>
      <c r="H25" s="47"/>
      <c r="I25" s="61"/>
      <c r="J25" s="47"/>
      <c r="K25" s="47"/>
      <c r="L25" s="20"/>
      <c r="M25" s="61"/>
      <c r="N25" s="47"/>
      <c r="O25" s="47"/>
      <c r="P25" s="62"/>
      <c r="Q25" s="13"/>
      <c r="S25" s="23"/>
      <c r="T25" s="24"/>
      <c r="U25" s="25"/>
      <c r="V25" s="25" t="str">
        <f>IF(U25="","",VLOOKUP(U25,LISTAS!$F$5:$G$204,2,0))</f>
        <v/>
      </c>
      <c r="W25" s="25" t="str">
        <f>IF(U25="","",VLOOKUP(U25,LISTAS!$F$5:$I$204,4,0))</f>
        <v/>
      </c>
      <c r="X25" s="25" t="str">
        <f t="shared" si="0"/>
        <v/>
      </c>
      <c r="Y25" s="25" t="str">
        <f t="shared" si="2"/>
        <v/>
      </c>
    </row>
    <row r="26" spans="2:25" ht="18" customHeight="1" x14ac:dyDescent="0.25">
      <c r="B26" s="132">
        <v>11</v>
      </c>
      <c r="C26" s="88"/>
      <c r="D26" s="129">
        <v>0</v>
      </c>
      <c r="E26" s="48">
        <f>IF(D26&lt;&gt;"",D26,"")</f>
        <v>0</v>
      </c>
      <c r="F26" s="47" t="str">
        <f>IF(D26&lt;&gt;"",IF(C26="","",C26),"")</f>
        <v/>
      </c>
      <c r="G26" s="47" t="str">
        <f>VLOOKUP(G24,E24:F26,2,0)</f>
        <v/>
      </c>
      <c r="H26" s="47"/>
      <c r="I26" s="61"/>
      <c r="J26" s="47"/>
      <c r="K26" s="47"/>
      <c r="L26" s="20"/>
      <c r="M26" s="27"/>
      <c r="N26" s="20"/>
      <c r="O26" s="20"/>
      <c r="P26" s="26"/>
      <c r="R26" s="17"/>
      <c r="S26" s="23"/>
      <c r="T26" s="24"/>
      <c r="U26" s="25"/>
      <c r="V26" s="25" t="str">
        <f>IF(U26="","",VLOOKUP(U26,LISTAS!$F$5:$G$204,2,0))</f>
        <v/>
      </c>
      <c r="W26" s="25" t="str">
        <f>IF(U26="","",VLOOKUP(U26,LISTAS!$F$5:$I$204,4,0))</f>
        <v/>
      </c>
      <c r="X26" s="25" t="str">
        <f t="shared" si="0"/>
        <v/>
      </c>
      <c r="Y26" s="25" t="str">
        <f t="shared" si="2"/>
        <v/>
      </c>
    </row>
    <row r="27" spans="2:25" ht="18" customHeight="1" thickBot="1" x14ac:dyDescent="0.3">
      <c r="B27" s="132"/>
      <c r="C27" s="89" t="str">
        <f>IF(C26="","",VLOOKUP(C26,LISTAS!$F$5:$H$204,2,0))</f>
        <v/>
      </c>
      <c r="D27" s="130"/>
      <c r="E27" s="61"/>
      <c r="F27" s="47"/>
      <c r="G27" s="47"/>
      <c r="H27" s="47"/>
      <c r="I27" s="61"/>
      <c r="J27" s="47"/>
      <c r="K27" s="47"/>
      <c r="L27" s="20"/>
      <c r="M27" s="27"/>
      <c r="N27" s="20"/>
      <c r="O27" s="20"/>
      <c r="P27" s="26"/>
      <c r="S27" s="23"/>
      <c r="T27" s="24"/>
      <c r="U27" s="25"/>
      <c r="V27" s="25" t="str">
        <f>IF(U27="","",VLOOKUP(U27,LISTAS!$F$5:$G$204,2,0))</f>
        <v/>
      </c>
      <c r="W27" s="25" t="str">
        <f>IF(U27="","",VLOOKUP(U27,LISTAS!$F$5:$I$204,4,0))</f>
        <v/>
      </c>
      <c r="X27" s="25" t="str">
        <f t="shared" si="0"/>
        <v/>
      </c>
      <c r="Y27" s="25" t="str">
        <f t="shared" si="2"/>
        <v/>
      </c>
    </row>
    <row r="28" spans="2:25" ht="18" customHeight="1" x14ac:dyDescent="0.25">
      <c r="B28" s="63"/>
      <c r="C28" s="20"/>
      <c r="D28" s="20"/>
      <c r="E28" s="94"/>
      <c r="F28" s="98"/>
      <c r="G28" s="88" t="str">
        <f>IF(D24&lt;&gt;"",IF(D26&lt;&gt;"",IF(D24=D26,"",IF(D24&gt;D26,C24,C26)),""),"")</f>
        <v>HENRIQUE/ENZO</v>
      </c>
      <c r="H28" s="129">
        <v>1</v>
      </c>
      <c r="I28" s="46">
        <f>IF(H28&lt;&gt;"",H28,"")</f>
        <v>1</v>
      </c>
      <c r="J28" s="47" t="str">
        <f>IF(H28&lt;&gt;"",IF(G28="","",G28),"")</f>
        <v>HENRIQUE/ENZO</v>
      </c>
      <c r="K28" s="47">
        <f>IF(I28&lt;&gt;"",IF(I30&lt;&gt;"",SMALL(I28:J30,1),""),"")</f>
        <v>0</v>
      </c>
      <c r="L28" s="47"/>
      <c r="M28" s="27"/>
      <c r="N28" s="20"/>
      <c r="O28" s="20"/>
      <c r="P28" s="26"/>
      <c r="S28" s="23"/>
      <c r="T28" s="24"/>
      <c r="U28" s="25"/>
      <c r="V28" s="25" t="str">
        <f>IF(U28="","",VLOOKUP(U28,LISTAS!$F$5:$G$204,2,0))</f>
        <v/>
      </c>
      <c r="W28" s="25" t="str">
        <f>IF(U28="","",VLOOKUP(U28,LISTAS!$F$5:$I$204,4,0))</f>
        <v/>
      </c>
      <c r="X28" s="25" t="str">
        <f t="shared" si="0"/>
        <v/>
      </c>
      <c r="Y28" s="25" t="str">
        <f t="shared" si="2"/>
        <v/>
      </c>
    </row>
    <row r="29" spans="2:25" ht="18" customHeight="1" thickBot="1" x14ac:dyDescent="0.3">
      <c r="B29" s="63"/>
      <c r="C29" s="20"/>
      <c r="D29" s="20"/>
      <c r="E29" s="94"/>
      <c r="F29" s="98"/>
      <c r="G29" s="89" t="str">
        <f>IF(G28="","",VLOOKUP(G28,LISTAS!$F$5:$H$204,2,0))</f>
        <v>PEN LIFE - SBC</v>
      </c>
      <c r="H29" s="130"/>
      <c r="I29" s="49" t="str">
        <f>IF(H29&lt;&gt;"",H29,"")</f>
        <v/>
      </c>
      <c r="J29" s="47"/>
      <c r="K29" s="47"/>
      <c r="L29" s="47"/>
      <c r="M29" s="27"/>
      <c r="N29" s="20"/>
      <c r="O29" s="20"/>
      <c r="P29" s="26"/>
      <c r="S29" s="23"/>
      <c r="T29" s="24"/>
      <c r="U29" s="25"/>
      <c r="V29" s="25" t="str">
        <f>IF(U29="","",VLOOKUP(U29,LISTAS!$F$5:$G$204,2,0))</f>
        <v/>
      </c>
      <c r="W29" s="25" t="str">
        <f>IF(U29="","",VLOOKUP(U29,LISTAS!$F$5:$I$204,4,0))</f>
        <v/>
      </c>
      <c r="X29" s="25" t="str">
        <f t="shared" si="0"/>
        <v/>
      </c>
      <c r="Y29" s="25" t="str">
        <f t="shared" si="2"/>
        <v/>
      </c>
    </row>
    <row r="30" spans="2:25" ht="18" customHeight="1" x14ac:dyDescent="0.25">
      <c r="B30" s="63"/>
      <c r="C30" s="20"/>
      <c r="D30" s="20"/>
      <c r="E30" s="95"/>
      <c r="F30" s="28"/>
      <c r="G30" s="88" t="str">
        <f>IF(D32&lt;&gt;"",IF(D34&lt;&gt;"",IF(D32=D34,"",IF(D32&gt;D34,C32,C34)),""),"")</f>
        <v>VITOR/GUILHERME</v>
      </c>
      <c r="H30" s="129">
        <v>0</v>
      </c>
      <c r="I30" s="50">
        <f>IF(H30&lt;&gt;"",H30,"")</f>
        <v>0</v>
      </c>
      <c r="J30" s="47" t="str">
        <f>IF(H30&lt;&gt;"",IF(G30="","",G30),"")</f>
        <v>VITOR/GUILHERME</v>
      </c>
      <c r="K30" s="47" t="str">
        <f>VLOOKUP(K28,I28:J30,2,0)</f>
        <v>VITOR/GUILHERME</v>
      </c>
      <c r="L30" s="47"/>
      <c r="M30" s="27"/>
      <c r="N30" s="20"/>
      <c r="O30" s="20"/>
      <c r="P30" s="26"/>
      <c r="S30" s="23"/>
      <c r="T30" s="24"/>
      <c r="U30" s="25"/>
      <c r="V30" s="25" t="str">
        <f>IF(U30="","",VLOOKUP(U30,LISTAS!$F$5:$G$204,2,0))</f>
        <v/>
      </c>
      <c r="W30" s="25" t="str">
        <f>IF(U30="","",VLOOKUP(U30,LISTAS!$F$5:$I$204,4,0))</f>
        <v/>
      </c>
      <c r="X30" s="25" t="str">
        <f t="shared" si="0"/>
        <v/>
      </c>
      <c r="Y30" s="25" t="str">
        <f t="shared" si="2"/>
        <v/>
      </c>
    </row>
    <row r="31" spans="2:25" ht="18" customHeight="1" thickBot="1" x14ac:dyDescent="0.3">
      <c r="B31" s="63"/>
      <c r="C31" s="20"/>
      <c r="D31" s="20"/>
      <c r="E31" s="95"/>
      <c r="F31" s="20"/>
      <c r="G31" s="89" t="str">
        <f>IF(G30="","",VLOOKUP(G30,LISTAS!$F$5:$H$204,2,0))</f>
        <v>ARBOS - S.A</v>
      </c>
      <c r="H31" s="130"/>
      <c r="I31" s="47"/>
      <c r="J31" s="47"/>
      <c r="K31" s="47"/>
      <c r="L31" s="47"/>
      <c r="M31" s="27"/>
      <c r="N31" s="20"/>
      <c r="O31" s="20"/>
      <c r="P31" s="26"/>
      <c r="S31" s="23"/>
      <c r="T31" s="24"/>
      <c r="U31" s="25"/>
      <c r="V31" s="25" t="str">
        <f>IF(U31="","",VLOOKUP(U31,LISTAS!$F$5:$G$204,2,0))</f>
        <v/>
      </c>
      <c r="W31" s="25" t="str">
        <f>IF(U31="","",VLOOKUP(U31,LISTAS!$F$5:$I$204,4,0))</f>
        <v/>
      </c>
      <c r="X31" s="25" t="str">
        <f t="shared" si="0"/>
        <v/>
      </c>
      <c r="Y31" s="25" t="str">
        <f t="shared" si="2"/>
        <v/>
      </c>
    </row>
    <row r="32" spans="2:25" ht="18" customHeight="1" x14ac:dyDescent="0.25">
      <c r="B32" s="131">
        <v>4</v>
      </c>
      <c r="C32" s="88" t="s">
        <v>170</v>
      </c>
      <c r="D32" s="129">
        <v>1</v>
      </c>
      <c r="E32" s="46">
        <f>IF(D32&lt;&gt;"",D32,"")</f>
        <v>1</v>
      </c>
      <c r="F32" s="47" t="str">
        <f>IF(D32&lt;&gt;"",IF(C32="","",C32),"")</f>
        <v>VITOR/GUILHERME</v>
      </c>
      <c r="G32" s="47">
        <f>IF(E32&lt;&gt;"",IF(E34&lt;&gt;"",SMALL(E32:F34,1),""),"")</f>
        <v>0</v>
      </c>
      <c r="H32" s="47"/>
      <c r="I32" s="94"/>
      <c r="J32" s="94"/>
      <c r="K32" s="94"/>
      <c r="L32" s="94"/>
      <c r="M32" s="95"/>
      <c r="N32" s="94"/>
      <c r="O32" s="20"/>
      <c r="P32" s="26"/>
      <c r="S32" s="23"/>
      <c r="T32" s="24"/>
      <c r="U32" s="25"/>
      <c r="V32" s="25" t="str">
        <f>IF(U32="","",VLOOKUP(U32,LISTAS!$F$5:$G$204,2,0))</f>
        <v/>
      </c>
      <c r="W32" s="25" t="str">
        <f>IF(U32="","",VLOOKUP(U32,LISTAS!$F$5:$I$204,4,0))</f>
        <v/>
      </c>
      <c r="X32" s="25" t="str">
        <f t="shared" si="0"/>
        <v/>
      </c>
      <c r="Y32" s="25" t="str">
        <f t="shared" si="2"/>
        <v/>
      </c>
    </row>
    <row r="33" spans="2:25" ht="18" customHeight="1" thickBot="1" x14ac:dyDescent="0.3">
      <c r="B33" s="131"/>
      <c r="C33" s="89" t="str">
        <f>IF(C32="","",VLOOKUP(C32,LISTAS!$F$5:$H$204,2,0))</f>
        <v>ARBOS - S.A</v>
      </c>
      <c r="D33" s="130"/>
      <c r="E33" s="49" t="str">
        <f>IF(D33&lt;&gt;"",D33,"")</f>
        <v/>
      </c>
      <c r="F33" s="47"/>
      <c r="G33" s="47"/>
      <c r="H33" s="47"/>
      <c r="I33" s="94"/>
      <c r="J33" s="94"/>
      <c r="K33" s="94"/>
      <c r="L33" s="94"/>
      <c r="M33" s="95"/>
      <c r="N33" s="94"/>
      <c r="O33" s="20"/>
      <c r="P33" s="26"/>
      <c r="S33" s="23"/>
      <c r="T33" s="24"/>
      <c r="U33" s="25"/>
      <c r="V33" s="25" t="str">
        <f>IF(U33="","",VLOOKUP(U33,LISTAS!$F$5:$G$204,2,0))</f>
        <v/>
      </c>
      <c r="W33" s="25" t="str">
        <f>IF(U33="","",VLOOKUP(U33,LISTAS!$F$5:$I$204,4,0))</f>
        <v/>
      </c>
      <c r="X33" s="25" t="str">
        <f t="shared" si="0"/>
        <v/>
      </c>
      <c r="Y33" s="25" t="str">
        <f t="shared" si="2"/>
        <v/>
      </c>
    </row>
    <row r="34" spans="2:25" ht="18" customHeight="1" x14ac:dyDescent="0.25">
      <c r="B34" s="132">
        <v>13</v>
      </c>
      <c r="C34" s="88"/>
      <c r="D34" s="129">
        <v>0</v>
      </c>
      <c r="E34" s="50">
        <f>IF(D34&lt;&gt;"",D34,"")</f>
        <v>0</v>
      </c>
      <c r="F34" s="47" t="str">
        <f>IF(D34&lt;&gt;"",IF(C34="","",C34),"")</f>
        <v/>
      </c>
      <c r="G34" s="47" t="str">
        <f>VLOOKUP(G32,E32:F34,2,0)</f>
        <v/>
      </c>
      <c r="H34" s="47"/>
      <c r="I34" s="94"/>
      <c r="J34" s="94"/>
      <c r="K34" s="94"/>
      <c r="L34" s="94"/>
      <c r="M34" s="95"/>
      <c r="N34" s="94"/>
      <c r="O34" s="20"/>
      <c r="P34" s="26"/>
      <c r="S34" s="23"/>
      <c r="T34" s="24"/>
      <c r="U34" s="25"/>
      <c r="V34" s="25" t="str">
        <f>IF(U34="","",VLOOKUP(U34,LISTAS!$F$5:$G$204,2,0))</f>
        <v/>
      </c>
      <c r="W34" s="25" t="str">
        <f>IF(U34="","",VLOOKUP(U34,LISTAS!$F$5:$I$204,4,0))</f>
        <v/>
      </c>
      <c r="X34" s="25" t="str">
        <f t="shared" si="0"/>
        <v/>
      </c>
      <c r="Y34" s="25" t="str">
        <f t="shared" si="2"/>
        <v/>
      </c>
    </row>
    <row r="35" spans="2:25" ht="18" customHeight="1" thickBot="1" x14ac:dyDescent="0.3">
      <c r="B35" s="132"/>
      <c r="C35" s="89" t="str">
        <f>IF(C34="","",VLOOKUP(C34,LISTAS!$F$5:$H$204,2,0))</f>
        <v/>
      </c>
      <c r="D35" s="130"/>
      <c r="E35" s="47"/>
      <c r="F35" s="47"/>
      <c r="G35" s="47"/>
      <c r="H35" s="47"/>
      <c r="I35" s="94"/>
      <c r="J35" s="94"/>
      <c r="K35" s="94"/>
      <c r="L35" s="94"/>
      <c r="M35" s="95"/>
      <c r="N35" s="94"/>
      <c r="O35" s="20"/>
      <c r="P35" s="20"/>
      <c r="S35" s="23"/>
      <c r="T35" s="24"/>
      <c r="U35" s="25"/>
      <c r="V35" s="25" t="str">
        <f>IF(U35="","",VLOOKUP(U35,LISTAS!$F$5:$G$204,2,0))</f>
        <v/>
      </c>
      <c r="W35" s="25" t="str">
        <f>IF(U35="","",VLOOKUP(U35,LISTAS!$F$5:$I$204,4,0))</f>
        <v/>
      </c>
      <c r="X35" s="25" t="str">
        <f t="shared" si="0"/>
        <v/>
      </c>
      <c r="Y35" s="25" t="str">
        <f t="shared" si="2"/>
        <v/>
      </c>
    </row>
    <row r="36" spans="2:25" ht="18" customHeight="1" x14ac:dyDescent="0.25">
      <c r="B36" s="63"/>
      <c r="C36" s="20"/>
      <c r="D36" s="20"/>
      <c r="E36" s="47"/>
      <c r="F36" s="47"/>
      <c r="G36" s="47"/>
      <c r="H36" s="47"/>
      <c r="I36" s="94"/>
      <c r="J36" s="94"/>
      <c r="K36" s="94"/>
      <c r="L36" s="94"/>
      <c r="M36" s="95"/>
      <c r="N36" s="94"/>
      <c r="O36" s="88" t="str">
        <f>IF(L20&lt;&gt;"",IF(L22&lt;&gt;"",IF(L20=L22,"",IF(L20&gt;L22,K20,K22)),""),"")</f>
        <v>GUILHERME/VITOR</v>
      </c>
      <c r="P36" s="129">
        <v>0</v>
      </c>
      <c r="S36" s="23"/>
      <c r="T36" s="24"/>
      <c r="U36" s="25"/>
      <c r="V36" s="25" t="str">
        <f>IF(U36="","",VLOOKUP(U36,LISTAS!$F$5:$G$204,2,0))</f>
        <v/>
      </c>
      <c r="W36" s="25" t="str">
        <f>IF(U36="","",VLOOKUP(U36,LISTAS!$F$5:$I$204,4,0))</f>
        <v/>
      </c>
      <c r="X36" s="25" t="str">
        <f t="shared" si="0"/>
        <v/>
      </c>
      <c r="Y36" s="25" t="str">
        <f t="shared" si="2"/>
        <v/>
      </c>
    </row>
    <row r="37" spans="2:25" ht="18" customHeight="1" thickBot="1" x14ac:dyDescent="0.3">
      <c r="B37" s="63"/>
      <c r="C37" s="20"/>
      <c r="D37" s="20"/>
      <c r="E37" s="94"/>
      <c r="F37" s="94"/>
      <c r="G37" s="94"/>
      <c r="H37" s="94"/>
      <c r="I37" s="94"/>
      <c r="J37" s="94"/>
      <c r="K37" s="94"/>
      <c r="L37" s="94"/>
      <c r="M37" s="95"/>
      <c r="N37" s="94"/>
      <c r="O37" s="89" t="str">
        <f>IF(O36="","",VLOOKUP(O36,LISTAS!$F$5:$H$204,2,0))</f>
        <v>ARBOS - SCS</v>
      </c>
      <c r="P37" s="130"/>
      <c r="S37" s="23"/>
      <c r="T37" s="24"/>
      <c r="U37" s="25"/>
      <c r="V37" s="25" t="str">
        <f>IF(U37="","",VLOOKUP(U37,LISTAS!$F$5:$G$204,2,0))</f>
        <v/>
      </c>
      <c r="W37" s="25" t="str">
        <f>IF(U37="","",VLOOKUP(U37,LISTAS!$F$5:$I$204,4,0))</f>
        <v/>
      </c>
      <c r="X37" s="25" t="str">
        <f t="shared" si="0"/>
        <v/>
      </c>
      <c r="Y37" s="25" t="str">
        <f t="shared" si="2"/>
        <v/>
      </c>
    </row>
    <row r="38" spans="2:25" ht="18" customHeight="1" x14ac:dyDescent="0.25">
      <c r="B38" s="63"/>
      <c r="C38" s="20"/>
      <c r="D38" s="20"/>
      <c r="E38" s="94"/>
      <c r="F38" s="94"/>
      <c r="G38" s="94"/>
      <c r="H38" s="94"/>
      <c r="I38" s="94"/>
      <c r="J38" s="94"/>
      <c r="K38" s="94"/>
      <c r="L38" s="94"/>
      <c r="M38" s="95"/>
      <c r="N38" s="97"/>
      <c r="O38" s="88" t="str">
        <f>IF(L52&lt;&gt;"",IF(L54&lt;&gt;"",IF(L52=L54,"",IF(L52&gt;L54,K52,K54)),""),"")</f>
        <v>FERNANDO/JOÃO</v>
      </c>
      <c r="P38" s="129">
        <v>1</v>
      </c>
      <c r="S38" s="23"/>
      <c r="T38" s="24"/>
      <c r="U38" s="25"/>
      <c r="V38" s="25" t="str">
        <f>IF(U38="","",VLOOKUP(U38,LISTAS!$F$5:$G$204,2,0))</f>
        <v/>
      </c>
      <c r="W38" s="25" t="str">
        <f>IF(U38="","",VLOOKUP(U38,LISTAS!$F$5:$I$204,4,0))</f>
        <v/>
      </c>
      <c r="X38" s="25" t="str">
        <f t="shared" si="0"/>
        <v/>
      </c>
      <c r="Y38" s="25" t="str">
        <f t="shared" si="2"/>
        <v/>
      </c>
    </row>
    <row r="39" spans="2:25" ht="18" customHeight="1" thickBot="1" x14ac:dyDescent="0.3">
      <c r="B39" s="63"/>
      <c r="C39" s="20"/>
      <c r="D39" s="20"/>
      <c r="E39" s="94"/>
      <c r="F39" s="94"/>
      <c r="G39" s="94"/>
      <c r="H39" s="94"/>
      <c r="I39" s="94"/>
      <c r="J39" s="94"/>
      <c r="K39" s="94"/>
      <c r="L39" s="94"/>
      <c r="M39" s="95"/>
      <c r="N39" s="94"/>
      <c r="O39" s="89" t="str">
        <f>IF(O38="","",VLOOKUP(O38,LISTAS!$F$5:$H$204,2,0))</f>
        <v>PETROPOLIS - SBC</v>
      </c>
      <c r="P39" s="130"/>
      <c r="S39" s="23"/>
      <c r="T39" s="24"/>
      <c r="U39" s="25"/>
      <c r="V39" s="25" t="str">
        <f>IF(U39="","",VLOOKUP(U39,LISTAS!$F$5:$G$204,2,0))</f>
        <v/>
      </c>
      <c r="W39" s="25" t="str">
        <f>IF(U39="","",VLOOKUP(U39,LISTAS!$F$5:$I$204,4,0))</f>
        <v/>
      </c>
      <c r="X39" s="25" t="str">
        <f t="shared" si="0"/>
        <v/>
      </c>
      <c r="Y39" s="25" t="str">
        <f t="shared" si="2"/>
        <v/>
      </c>
    </row>
    <row r="40" spans="2:25" ht="18" customHeight="1" x14ac:dyDescent="0.25">
      <c r="B40" s="131">
        <v>3</v>
      </c>
      <c r="C40" s="88" t="s">
        <v>98</v>
      </c>
      <c r="D40" s="129">
        <v>1</v>
      </c>
      <c r="E40" s="47">
        <f>IF(D40&lt;&gt;"",D40,"")</f>
        <v>1</v>
      </c>
      <c r="F40" s="47" t="str">
        <f>IF(D40&lt;&gt;"",IF(C40="","",C40),"")</f>
        <v>EDUARDO/MATHEUS</v>
      </c>
      <c r="G40" s="47">
        <f>IF(E40&lt;&gt;"",IF(E42&lt;&gt;"",SMALL(E40:F42,1),""),"")</f>
        <v>0</v>
      </c>
      <c r="H40" s="47"/>
      <c r="I40" s="47"/>
      <c r="J40" s="47"/>
      <c r="K40" s="47"/>
      <c r="L40" s="94"/>
      <c r="M40" s="95"/>
      <c r="N40" s="94"/>
      <c r="O40" s="20"/>
      <c r="P40" s="26"/>
      <c r="S40" s="23"/>
      <c r="T40" s="24"/>
      <c r="U40" s="25"/>
      <c r="V40" s="25" t="str">
        <f>IF(U40="","",VLOOKUP(U40,LISTAS!$F$5:$G$204,2,0))</f>
        <v/>
      </c>
      <c r="W40" s="25" t="str">
        <f>IF(U40="","",VLOOKUP(U40,LISTAS!$F$5:$I$204,4,0))</f>
        <v/>
      </c>
      <c r="X40" s="25" t="str">
        <f t="shared" si="0"/>
        <v/>
      </c>
      <c r="Y40" s="25" t="str">
        <f t="shared" si="2"/>
        <v/>
      </c>
    </row>
    <row r="41" spans="2:25" ht="17.25" thickBot="1" x14ac:dyDescent="0.3">
      <c r="B41" s="131"/>
      <c r="C41" s="89" t="str">
        <f>IF(C40="","",VLOOKUP(C40,LISTAS!$F$5:$H$204,2,0))</f>
        <v>ARBOS - S.A</v>
      </c>
      <c r="D41" s="130"/>
      <c r="E41" s="47"/>
      <c r="F41" s="47"/>
      <c r="G41" s="47"/>
      <c r="H41" s="47"/>
      <c r="I41" s="47"/>
      <c r="J41" s="47"/>
      <c r="K41" s="47"/>
      <c r="L41" s="94"/>
      <c r="M41" s="95"/>
      <c r="N41" s="94"/>
      <c r="O41" s="20"/>
      <c r="P41" s="26"/>
      <c r="S41" s="23"/>
      <c r="T41" s="24"/>
      <c r="U41" s="25"/>
      <c r="V41" s="25" t="str">
        <f>IF(U41="","",VLOOKUP(U41,LISTAS!$F$5:$G$204,2,0))</f>
        <v/>
      </c>
      <c r="W41" s="25" t="str">
        <f>IF(U41="","",VLOOKUP(U41,LISTAS!$F$5:$I$204,4,0))</f>
        <v/>
      </c>
      <c r="X41" s="25" t="str">
        <f t="shared" si="0"/>
        <v/>
      </c>
      <c r="Y41" s="25" t="str">
        <f t="shared" si="2"/>
        <v/>
      </c>
    </row>
    <row r="42" spans="2:25" x14ac:dyDescent="0.25">
      <c r="B42" s="132">
        <v>14</v>
      </c>
      <c r="C42" s="88"/>
      <c r="D42" s="129">
        <v>0</v>
      </c>
      <c r="E42" s="48">
        <f>IF(D42&lt;&gt;"",D42,"")</f>
        <v>0</v>
      </c>
      <c r="F42" s="47" t="str">
        <f>IF(D42&lt;&gt;"",IF(C42="","",C42),"")</f>
        <v/>
      </c>
      <c r="G42" s="47" t="str">
        <f>VLOOKUP(G40,E40:F42,2,0)</f>
        <v/>
      </c>
      <c r="H42" s="47"/>
      <c r="I42" s="47"/>
      <c r="J42" s="47"/>
      <c r="K42" s="47"/>
      <c r="L42" s="94"/>
      <c r="M42" s="95"/>
      <c r="N42" s="94"/>
      <c r="O42" s="20"/>
      <c r="P42" s="26"/>
      <c r="S42" s="23"/>
      <c r="T42" s="24"/>
      <c r="U42" s="25"/>
      <c r="V42" s="25" t="str">
        <f>IF(U42="","",VLOOKUP(U42,LISTAS!$F$5:$G$204,2,0))</f>
        <v/>
      </c>
      <c r="W42" s="25" t="str">
        <f>IF(U42="","",VLOOKUP(U42,LISTAS!$F$5:$I$204,4,0))</f>
        <v/>
      </c>
      <c r="X42" s="25" t="str">
        <f t="shared" si="0"/>
        <v/>
      </c>
      <c r="Y42" s="25" t="str">
        <f t="shared" si="2"/>
        <v/>
      </c>
    </row>
    <row r="43" spans="2:25" ht="18" customHeight="1" thickBot="1" x14ac:dyDescent="0.3">
      <c r="B43" s="132"/>
      <c r="C43" s="89" t="str">
        <f>IF(C42="","",VLOOKUP(C42,LISTAS!$F$5:$H$204,2,0))</f>
        <v/>
      </c>
      <c r="D43" s="130"/>
      <c r="E43" s="61"/>
      <c r="F43" s="47"/>
      <c r="G43" s="47"/>
      <c r="H43" s="47"/>
      <c r="I43" s="47"/>
      <c r="J43" s="47"/>
      <c r="K43" s="47"/>
      <c r="L43" s="94"/>
      <c r="M43" s="95"/>
      <c r="N43" s="94"/>
      <c r="O43" s="20"/>
      <c r="P43" s="26"/>
      <c r="S43" s="23"/>
      <c r="T43" s="24"/>
      <c r="U43" s="25"/>
      <c r="V43" s="25" t="str">
        <f>IF(U43="","",VLOOKUP(U43,LISTAS!$F$5:$G$204,2,0))</f>
        <v/>
      </c>
      <c r="W43" s="25" t="str">
        <f>IF(U43="","",VLOOKUP(U43,LISTAS!$F$5:$I$204,4,0))</f>
        <v/>
      </c>
      <c r="X43" s="25" t="str">
        <f t="shared" si="0"/>
        <v/>
      </c>
      <c r="Y43" s="25" t="str">
        <f t="shared" si="2"/>
        <v/>
      </c>
    </row>
    <row r="44" spans="2:25" ht="18" customHeight="1" x14ac:dyDescent="0.25">
      <c r="B44" s="63"/>
      <c r="C44" s="20"/>
      <c r="D44" s="20"/>
      <c r="E44" s="94"/>
      <c r="F44" s="98"/>
      <c r="G44" s="88" t="str">
        <f>IF(D40&lt;&gt;"",IF(D42&lt;&gt;"",IF(D40=D42,"",IF(D40&gt;D42,C40,C42)),""),"")</f>
        <v>EDUARDO/MATHEUS</v>
      </c>
      <c r="H44" s="129">
        <v>0</v>
      </c>
      <c r="I44" s="47">
        <f>IF(H44&lt;&gt;"",H44,"")</f>
        <v>0</v>
      </c>
      <c r="J44" s="47" t="str">
        <f>IF(H44&lt;&gt;"",IF(G44="","",G44),"")</f>
        <v>EDUARDO/MATHEUS</v>
      </c>
      <c r="K44" s="47">
        <f>IF(I44&lt;&gt;"",IF(I46&lt;&gt;"",SMALL(I44:J46,1),""),"")</f>
        <v>0</v>
      </c>
      <c r="L44" s="47"/>
      <c r="M44" s="61"/>
      <c r="N44" s="47"/>
      <c r="O44" s="20"/>
      <c r="P44" s="26"/>
      <c r="S44" s="23"/>
      <c r="T44" s="24"/>
      <c r="U44" s="25"/>
      <c r="V44" s="25" t="str">
        <f>IF(U44="","",VLOOKUP(U44,LISTAS!$F$5:$G$204,2,0))</f>
        <v/>
      </c>
      <c r="W44" s="25" t="str">
        <f>IF(U44="","",VLOOKUP(U44,LISTAS!$F$5:$I$204,4,0))</f>
        <v/>
      </c>
      <c r="X44" s="25" t="str">
        <f t="shared" si="0"/>
        <v/>
      </c>
      <c r="Y44" s="25" t="str">
        <f t="shared" si="2"/>
        <v/>
      </c>
    </row>
    <row r="45" spans="2:25" ht="18" customHeight="1" thickBot="1" x14ac:dyDescent="0.3">
      <c r="B45" s="63"/>
      <c r="C45" s="20"/>
      <c r="D45" s="20"/>
      <c r="E45" s="94"/>
      <c r="F45" s="98"/>
      <c r="G45" s="89" t="str">
        <f>IF(G44="","",VLOOKUP(G44,LISTAS!$F$5:$H$204,2,0))</f>
        <v>ARBOS - S.A</v>
      </c>
      <c r="H45" s="130"/>
      <c r="I45" s="47"/>
      <c r="J45" s="47"/>
      <c r="K45" s="47"/>
      <c r="L45" s="47"/>
      <c r="M45" s="61"/>
      <c r="N45" s="47"/>
      <c r="O45" s="20"/>
      <c r="P45" s="26"/>
      <c r="S45" s="23"/>
      <c r="T45" s="24"/>
      <c r="U45" s="25"/>
      <c r="V45" s="25" t="str">
        <f>IF(U45="","",VLOOKUP(U45,LISTAS!$F$5:$G$204,2,0))</f>
        <v/>
      </c>
      <c r="W45" s="25" t="str">
        <f>IF(U45="","",VLOOKUP(U45,LISTAS!$F$5:$I$204,4,0))</f>
        <v/>
      </c>
      <c r="X45" s="25" t="str">
        <f t="shared" si="0"/>
        <v/>
      </c>
      <c r="Y45" s="25" t="str">
        <f t="shared" si="2"/>
        <v/>
      </c>
    </row>
    <row r="46" spans="2:25" ht="18" customHeight="1" x14ac:dyDescent="0.25">
      <c r="B46" s="63"/>
      <c r="C46" s="20"/>
      <c r="D46" s="20"/>
      <c r="E46" s="95"/>
      <c r="F46" s="28"/>
      <c r="G46" s="88" t="str">
        <f>IF(D48&lt;&gt;"",IF(D50&lt;&gt;"",IF(D48=D50,"",IF(D48&gt;D50,C48,C50)),""),"")</f>
        <v>GUSTAVO/PEDRO</v>
      </c>
      <c r="H46" s="129">
        <v>1</v>
      </c>
      <c r="I46" s="48">
        <f>IF(H46&lt;&gt;"",H46,"")</f>
        <v>1</v>
      </c>
      <c r="J46" s="47" t="str">
        <f>IF(H46&lt;&gt;"",IF(G46="","",G46),"")</f>
        <v>GUSTAVO/PEDRO</v>
      </c>
      <c r="K46" s="47" t="str">
        <f>VLOOKUP(K44,I44:J46,2,0)</f>
        <v>EDUARDO/MATHEUS</v>
      </c>
      <c r="L46" s="47"/>
      <c r="M46" s="61"/>
      <c r="N46" s="47"/>
      <c r="O46" s="20"/>
      <c r="P46" s="26"/>
      <c r="S46" s="23"/>
      <c r="T46" s="24"/>
      <c r="U46" s="25"/>
      <c r="V46" s="25" t="str">
        <f>IF(U46="","",VLOOKUP(U46,LISTAS!$F$5:$G$204,2,0))</f>
        <v/>
      </c>
      <c r="W46" s="25" t="str">
        <f>IF(U46="","",VLOOKUP(U46,LISTAS!$F$5:$I$204,4,0))</f>
        <v/>
      </c>
      <c r="X46" s="25" t="str">
        <f t="shared" si="0"/>
        <v/>
      </c>
      <c r="Y46" s="25" t="str">
        <f t="shared" si="2"/>
        <v/>
      </c>
    </row>
    <row r="47" spans="2:25" ht="18" customHeight="1" thickBot="1" x14ac:dyDescent="0.3">
      <c r="B47" s="63"/>
      <c r="C47" s="20"/>
      <c r="D47" s="20"/>
      <c r="E47" s="95"/>
      <c r="F47" s="20"/>
      <c r="G47" s="89" t="str">
        <f>IF(G46="","",VLOOKUP(G46,LISTAS!$F$5:$H$204,2,0))</f>
        <v>ATENEU - SCS</v>
      </c>
      <c r="H47" s="130"/>
      <c r="I47" s="61"/>
      <c r="J47" s="47"/>
      <c r="K47" s="47"/>
      <c r="L47" s="47"/>
      <c r="M47" s="61"/>
      <c r="N47" s="47"/>
      <c r="O47" s="20"/>
      <c r="P47" s="26"/>
      <c r="S47" s="23"/>
      <c r="T47" s="24"/>
      <c r="U47" s="25"/>
      <c r="V47" s="25" t="str">
        <f>IF(U47="","",VLOOKUP(U47,LISTAS!$F$5:$G$204,2,0))</f>
        <v/>
      </c>
      <c r="W47" s="25" t="str">
        <f>IF(U47="","",VLOOKUP(U47,LISTAS!$F$5:$I$204,4,0))</f>
        <v/>
      </c>
      <c r="X47" s="25" t="str">
        <f t="shared" si="0"/>
        <v/>
      </c>
      <c r="Y47" s="25" t="str">
        <f t="shared" si="2"/>
        <v/>
      </c>
    </row>
    <row r="48" spans="2:25" ht="18" customHeight="1" x14ac:dyDescent="0.25">
      <c r="B48" s="131">
        <v>5</v>
      </c>
      <c r="C48" s="88" t="s">
        <v>91</v>
      </c>
      <c r="D48" s="129">
        <v>1</v>
      </c>
      <c r="E48" s="46">
        <f>IF(D48&lt;&gt;"",D48,"")</f>
        <v>1</v>
      </c>
      <c r="F48" s="47" t="str">
        <f>IF(D48&lt;&gt;"",IF(C48="","",C48),"")</f>
        <v>GUSTAVO/PEDRO</v>
      </c>
      <c r="G48" s="47">
        <f>IF(E48&lt;&gt;"",IF(E50&lt;&gt;"",SMALL(E48:F50,1),""),"")</f>
        <v>0</v>
      </c>
      <c r="H48" s="47"/>
      <c r="I48" s="61"/>
      <c r="J48" s="47"/>
      <c r="K48" s="47"/>
      <c r="L48" s="47"/>
      <c r="M48" s="61"/>
      <c r="N48" s="47"/>
      <c r="O48" s="20"/>
      <c r="P48" s="26"/>
      <c r="S48" s="23"/>
      <c r="T48" s="24"/>
      <c r="U48" s="25"/>
      <c r="V48" s="25" t="str">
        <f>IF(U48="","",VLOOKUP(U48,LISTAS!$F$5:$G$204,2,0))</f>
        <v/>
      </c>
      <c r="W48" s="25" t="str">
        <f>IF(U48="","",VLOOKUP(U48,LISTAS!$F$5:$I$204,4,0))</f>
        <v/>
      </c>
      <c r="X48" s="25" t="str">
        <f t="shared" si="0"/>
        <v/>
      </c>
      <c r="Y48" s="25" t="str">
        <f t="shared" si="2"/>
        <v/>
      </c>
    </row>
    <row r="49" spans="2:25" ht="18" customHeight="1" thickBot="1" x14ac:dyDescent="0.3">
      <c r="B49" s="131"/>
      <c r="C49" s="89" t="str">
        <f>IF(C48="","",VLOOKUP(C48,LISTAS!$F$5:$H$204,2,0))</f>
        <v>ATENEU - SCS</v>
      </c>
      <c r="D49" s="130"/>
      <c r="E49" s="49" t="str">
        <f>IF(D49&lt;&gt;"",D49,"")</f>
        <v/>
      </c>
      <c r="F49" s="47"/>
      <c r="G49" s="47"/>
      <c r="H49" s="47"/>
      <c r="I49" s="95"/>
      <c r="J49" s="94"/>
      <c r="K49" s="20"/>
      <c r="L49" s="20"/>
      <c r="M49" s="27"/>
      <c r="N49" s="20"/>
      <c r="O49" s="20"/>
      <c r="P49" s="26"/>
      <c r="S49" s="23"/>
      <c r="T49" s="24"/>
      <c r="U49" s="25"/>
      <c r="V49" s="25" t="str">
        <f>IF(U49="","",VLOOKUP(U49,LISTAS!$F$5:$G$204,2,0))</f>
        <v/>
      </c>
      <c r="W49" s="25" t="str">
        <f>IF(U49="","",VLOOKUP(U49,LISTAS!$F$5:$I$204,4,0))</f>
        <v/>
      </c>
      <c r="X49" s="25" t="str">
        <f t="shared" si="0"/>
        <v/>
      </c>
      <c r="Y49" s="25" t="str">
        <f t="shared" si="2"/>
        <v/>
      </c>
    </row>
    <row r="50" spans="2:25" ht="18" customHeight="1" x14ac:dyDescent="0.25">
      <c r="B50" s="132">
        <v>12</v>
      </c>
      <c r="C50" s="88"/>
      <c r="D50" s="129">
        <v>0</v>
      </c>
      <c r="E50" s="50">
        <f>IF(D50&lt;&gt;"",D50,"")</f>
        <v>0</v>
      </c>
      <c r="F50" s="47" t="str">
        <f>IF(D50&lt;&gt;"",IF(C50="","",C50),"")</f>
        <v/>
      </c>
      <c r="G50" s="47" t="str">
        <f>VLOOKUP(G48,E48:F50,2,0)</f>
        <v/>
      </c>
      <c r="H50" s="47"/>
      <c r="I50" s="95"/>
      <c r="J50" s="94"/>
      <c r="K50" s="20"/>
      <c r="L50" s="20"/>
      <c r="M50" s="27"/>
      <c r="N50" s="20"/>
      <c r="O50" s="20"/>
      <c r="P50" s="26"/>
      <c r="S50" s="23"/>
      <c r="T50" s="24"/>
      <c r="U50" s="25"/>
      <c r="V50" s="25" t="str">
        <f>IF(U50="","",VLOOKUP(U50,LISTAS!$F$5:$G$204,2,0))</f>
        <v/>
      </c>
      <c r="W50" s="25" t="str">
        <f>IF(U50="","",VLOOKUP(U50,LISTAS!$F$5:$I$204,4,0))</f>
        <v/>
      </c>
      <c r="X50" s="25" t="str">
        <f t="shared" si="0"/>
        <v/>
      </c>
      <c r="Y50" s="25" t="str">
        <f t="shared" si="2"/>
        <v/>
      </c>
    </row>
    <row r="51" spans="2:25" ht="18" customHeight="1" thickBot="1" x14ac:dyDescent="0.3">
      <c r="B51" s="132"/>
      <c r="C51" s="89" t="str">
        <f>IF(C50="","",VLOOKUP(C50,LISTAS!$F$5:$H$204,2,0))</f>
        <v/>
      </c>
      <c r="D51" s="130"/>
      <c r="E51" s="47"/>
      <c r="F51" s="47"/>
      <c r="G51" s="47"/>
      <c r="H51" s="47"/>
      <c r="I51" s="95"/>
      <c r="J51" s="94"/>
      <c r="K51" s="20"/>
      <c r="L51" s="20"/>
      <c r="M51" s="27"/>
      <c r="N51" s="20"/>
      <c r="O51" s="20"/>
      <c r="P51" s="26"/>
      <c r="S51" s="23"/>
      <c r="T51" s="24"/>
      <c r="U51" s="25"/>
      <c r="V51" s="25" t="str">
        <f>IF(U51="","",VLOOKUP(U51,LISTAS!$F$5:$G$204,2,0))</f>
        <v/>
      </c>
      <c r="W51" s="25" t="str">
        <f>IF(U51="","",VLOOKUP(U51,LISTAS!$F$5:$I$204,4,0))</f>
        <v/>
      </c>
      <c r="X51" s="25" t="str">
        <f t="shared" si="0"/>
        <v/>
      </c>
      <c r="Y51" s="25" t="str">
        <f t="shared" si="2"/>
        <v/>
      </c>
    </row>
    <row r="52" spans="2:25" ht="18" customHeight="1" x14ac:dyDescent="0.25">
      <c r="B52" s="63"/>
      <c r="C52" s="20"/>
      <c r="D52" s="20"/>
      <c r="E52" s="94"/>
      <c r="F52" s="94"/>
      <c r="G52" s="94"/>
      <c r="H52" s="94"/>
      <c r="I52" s="95"/>
      <c r="J52" s="94"/>
      <c r="K52" s="88" t="str">
        <f>IF(H44&lt;&gt;"",IF(H46&lt;&gt;"",IF(H44=H46,"",IF(H44&gt;H46,G44,G46)),""),"")</f>
        <v>GUSTAVO/PEDRO</v>
      </c>
      <c r="L52" s="129">
        <v>0</v>
      </c>
      <c r="M52" s="46">
        <f>IF(L52&lt;&gt;"",L52,"")</f>
        <v>0</v>
      </c>
      <c r="N52" s="47" t="str">
        <f>IF(L52&lt;&gt;"",IF(K52="","",K52),"")</f>
        <v>GUSTAVO/PEDRO</v>
      </c>
      <c r="O52" s="47">
        <f>IF(M52&lt;&gt;"",IF(M54&lt;&gt;"",SMALL(M52:N54,1),""),"")</f>
        <v>0</v>
      </c>
      <c r="P52" s="26"/>
      <c r="S52" s="23"/>
      <c r="T52" s="24"/>
      <c r="U52" s="25"/>
      <c r="V52" s="25" t="str">
        <f>IF(U52="","",VLOOKUP(U52,LISTAS!$F$5:$G$204,2,0))</f>
        <v/>
      </c>
      <c r="W52" s="25" t="str">
        <f>IF(U52="","",VLOOKUP(U52,LISTAS!$F$5:$I$204,4,0))</f>
        <v/>
      </c>
      <c r="X52" s="25" t="str">
        <f t="shared" si="0"/>
        <v/>
      </c>
      <c r="Y52" s="25" t="str">
        <f t="shared" si="2"/>
        <v/>
      </c>
    </row>
    <row r="53" spans="2:25" ht="18" customHeight="1" thickBot="1" x14ac:dyDescent="0.3">
      <c r="B53" s="63"/>
      <c r="C53" s="20"/>
      <c r="D53" s="20"/>
      <c r="E53" s="94"/>
      <c r="F53" s="94"/>
      <c r="G53" s="94"/>
      <c r="H53" s="94"/>
      <c r="I53" s="95"/>
      <c r="J53" s="94"/>
      <c r="K53" s="89" t="str">
        <f>IF(K52="","",VLOOKUP(K52,LISTAS!$F$5:$H$204,2,0))</f>
        <v>ATENEU - SCS</v>
      </c>
      <c r="L53" s="130"/>
      <c r="M53" s="49" t="str">
        <f>IF(L53&lt;&gt;"",L53,"")</f>
        <v/>
      </c>
      <c r="N53" s="47"/>
      <c r="O53" s="47"/>
      <c r="P53" s="26"/>
      <c r="S53" s="23"/>
      <c r="T53" s="24"/>
      <c r="U53" s="25"/>
      <c r="V53" s="25" t="str">
        <f>IF(U53="","",VLOOKUP(U53,LISTAS!$F$5:$G$204,2,0))</f>
        <v/>
      </c>
      <c r="W53" s="25" t="str">
        <f>IF(U53="","",VLOOKUP(U53,LISTAS!$F$5:$I$204,4,0))</f>
        <v/>
      </c>
      <c r="X53" s="25" t="str">
        <f t="shared" si="0"/>
        <v/>
      </c>
      <c r="Y53" s="25" t="str">
        <f t="shared" si="2"/>
        <v/>
      </c>
    </row>
    <row r="54" spans="2:25" ht="18" customHeight="1" x14ac:dyDescent="0.25">
      <c r="B54" s="63"/>
      <c r="C54" s="20"/>
      <c r="D54" s="20"/>
      <c r="E54" s="94"/>
      <c r="F54" s="94"/>
      <c r="G54" s="94"/>
      <c r="H54" s="94"/>
      <c r="I54" s="95"/>
      <c r="J54" s="97"/>
      <c r="K54" s="88" t="str">
        <f>IF(H60&lt;&gt;"",IF(H62&lt;&gt;"",IF(H60=H62,"",IF(H60&gt;H62,G60,G62)),""),"")</f>
        <v>FERNANDO/JOÃO</v>
      </c>
      <c r="L54" s="129">
        <v>1</v>
      </c>
      <c r="M54" s="50">
        <f>IF(L54&lt;&gt;"",L54,"")</f>
        <v>1</v>
      </c>
      <c r="N54" s="47" t="str">
        <f>IF(L54&lt;&gt;"",IF(K54="","",K54),"")</f>
        <v>FERNANDO/JOÃO</v>
      </c>
      <c r="O54" s="47" t="str">
        <f>VLOOKUP(O52,M52:N54,2,0)</f>
        <v>GUSTAVO/PEDRO</v>
      </c>
      <c r="P54" s="26"/>
      <c r="S54" s="23"/>
      <c r="T54" s="24"/>
      <c r="U54" s="25"/>
      <c r="V54" s="25" t="str">
        <f>IF(U54="","",VLOOKUP(U54,LISTAS!$F$5:$G$204,2,0))</f>
        <v/>
      </c>
      <c r="W54" s="25" t="str">
        <f>IF(U54="","",VLOOKUP(U54,LISTAS!$F$5:$I$204,4,0))</f>
        <v/>
      </c>
      <c r="X54" s="25" t="str">
        <f t="shared" si="0"/>
        <v/>
      </c>
      <c r="Y54" s="25" t="str">
        <f t="shared" si="2"/>
        <v/>
      </c>
    </row>
    <row r="55" spans="2:25" ht="18" customHeight="1" thickBot="1" x14ac:dyDescent="0.3">
      <c r="B55" s="63"/>
      <c r="C55" s="20"/>
      <c r="D55" s="20"/>
      <c r="E55" s="94"/>
      <c r="F55" s="94"/>
      <c r="G55" s="94"/>
      <c r="H55" s="94"/>
      <c r="I55" s="95"/>
      <c r="J55" s="94"/>
      <c r="K55" s="89" t="str">
        <f>IF(K54="","",VLOOKUP(K54,LISTAS!$F$5:$H$204,2,0))</f>
        <v>PETROPOLIS - SBC</v>
      </c>
      <c r="L55" s="130"/>
      <c r="M55" s="47"/>
      <c r="N55" s="47"/>
      <c r="O55" s="47"/>
      <c r="P55" s="26"/>
      <c r="R55" s="17"/>
      <c r="S55" s="23"/>
      <c r="T55" s="24"/>
      <c r="U55" s="25"/>
      <c r="V55" s="25" t="str">
        <f>IF(U55="","",VLOOKUP(U55,LISTAS!$F$5:$G$204,2,0))</f>
        <v/>
      </c>
      <c r="W55" s="25" t="str">
        <f>IF(U55="","",VLOOKUP(U55,LISTAS!$F$5:$I$204,4,0))</f>
        <v/>
      </c>
      <c r="X55" s="25" t="str">
        <f t="shared" si="0"/>
        <v/>
      </c>
      <c r="Y55" s="25" t="str">
        <f t="shared" si="2"/>
        <v/>
      </c>
    </row>
    <row r="56" spans="2:25" ht="18" customHeight="1" x14ac:dyDescent="0.25">
      <c r="B56" s="131">
        <v>8</v>
      </c>
      <c r="C56" s="88"/>
      <c r="D56" s="129">
        <v>0</v>
      </c>
      <c r="E56" s="47" t="s">
        <v>36</v>
      </c>
      <c r="F56" s="47" t="str">
        <f>IF(D56&lt;&gt;"",IF(C56="","",C56),"")</f>
        <v/>
      </c>
      <c r="G56" s="47">
        <f>IF(E56&lt;&gt;"",IF(E58&lt;&gt;"",SMALL(E56:F58,1),""),"")</f>
        <v>1</v>
      </c>
      <c r="H56" s="47"/>
      <c r="I56" s="61"/>
      <c r="J56" s="94"/>
      <c r="K56" s="94"/>
      <c r="L56" s="94" t="s">
        <v>204</v>
      </c>
      <c r="M56" s="47"/>
      <c r="N56" s="47"/>
      <c r="O56" s="47"/>
      <c r="P56" s="26"/>
      <c r="R56" s="17"/>
      <c r="S56" s="23"/>
      <c r="T56" s="24"/>
      <c r="U56" s="25"/>
      <c r="V56" s="25" t="str">
        <f>IF(U56="","",VLOOKUP(U56,LISTAS!$F$5:$G$204,2,0))</f>
        <v/>
      </c>
      <c r="W56" s="25" t="str">
        <f>IF(U56="","",VLOOKUP(U56,LISTAS!$F$5:$I$204,4,0))</f>
        <v/>
      </c>
      <c r="X56" s="25" t="str">
        <f t="shared" si="0"/>
        <v/>
      </c>
      <c r="Y56" s="25" t="str">
        <f t="shared" si="2"/>
        <v/>
      </c>
    </row>
    <row r="57" spans="2:25" ht="18" customHeight="1" thickBot="1" x14ac:dyDescent="0.3">
      <c r="B57" s="131"/>
      <c r="C57" s="89" t="str">
        <f>IF(C56="","",VLOOKUP(C56,LISTAS!$F$5:$H$204,2,0))</f>
        <v/>
      </c>
      <c r="D57" s="130"/>
      <c r="E57" s="47"/>
      <c r="F57" s="47"/>
      <c r="G57" s="47"/>
      <c r="H57" s="47"/>
      <c r="I57" s="61"/>
      <c r="J57" s="94"/>
      <c r="K57" s="94"/>
      <c r="L57" s="94"/>
      <c r="M57" s="94"/>
      <c r="N57" s="94"/>
      <c r="O57" s="94"/>
      <c r="P57" s="26"/>
      <c r="Q57" s="13"/>
      <c r="S57" s="23"/>
      <c r="T57" s="24"/>
      <c r="U57" s="25"/>
      <c r="V57" s="25" t="str">
        <f>IF(U57="","",VLOOKUP(U57,LISTAS!$F$5:$G$204,2,0))</f>
        <v/>
      </c>
      <c r="W57" s="25" t="str">
        <f>IF(U57="","",VLOOKUP(U57,LISTAS!$F$5:$I$204,4,0))</f>
        <v/>
      </c>
      <c r="X57" s="25" t="str">
        <f t="shared" si="0"/>
        <v/>
      </c>
      <c r="Y57" s="25" t="str">
        <f t="shared" si="2"/>
        <v/>
      </c>
    </row>
    <row r="58" spans="2:25" ht="18" customHeight="1" x14ac:dyDescent="0.25">
      <c r="B58" s="132">
        <v>10</v>
      </c>
      <c r="C58" s="88" t="s">
        <v>169</v>
      </c>
      <c r="D58" s="129">
        <v>1</v>
      </c>
      <c r="E58" s="48">
        <f>IF(D58&lt;&gt;"",D58,"")</f>
        <v>1</v>
      </c>
      <c r="F58" s="47" t="str">
        <f>IF(D58&lt;&gt;"",IF(C58="","",C58),"")</f>
        <v>FERNANDO/JOÃO</v>
      </c>
      <c r="G58" s="47" t="str">
        <f>VLOOKUP(G56,E56:F58,2,0)</f>
        <v>FERNANDO/JOÃO</v>
      </c>
      <c r="H58" s="47"/>
      <c r="I58" s="61"/>
      <c r="J58" s="94"/>
      <c r="K58" s="94"/>
      <c r="L58" s="94"/>
      <c r="M58" s="94"/>
      <c r="N58" s="94"/>
      <c r="O58" s="94"/>
      <c r="P58" s="26"/>
      <c r="Q58" s="13"/>
      <c r="S58" s="23"/>
      <c r="T58" s="24"/>
      <c r="U58" s="25"/>
      <c r="V58" s="25" t="str">
        <f>IF(U58="","",VLOOKUP(U58,LISTAS!$F$5:$G$204,2,0))</f>
        <v/>
      </c>
      <c r="W58" s="25" t="str">
        <f>IF(U58="","",VLOOKUP(U58,LISTAS!$F$5:$I$204,4,0))</f>
        <v/>
      </c>
      <c r="X58" s="25" t="str">
        <f t="shared" si="0"/>
        <v/>
      </c>
      <c r="Y58" s="25" t="str">
        <f t="shared" si="2"/>
        <v/>
      </c>
    </row>
    <row r="59" spans="2:25" ht="18" customHeight="1" thickBot="1" x14ac:dyDescent="0.3">
      <c r="B59" s="132"/>
      <c r="C59" s="89" t="str">
        <f>IF(C58="","",VLOOKUP(C58,LISTAS!$F$5:$H$204,2,0))</f>
        <v>PETROPOLIS - SBC</v>
      </c>
      <c r="D59" s="130"/>
      <c r="E59" s="95"/>
      <c r="F59" s="94"/>
      <c r="G59" s="94"/>
      <c r="H59" s="94"/>
      <c r="I59" s="95"/>
      <c r="J59" s="94"/>
      <c r="K59" s="94"/>
      <c r="L59" s="94"/>
      <c r="M59" s="94"/>
      <c r="N59" s="94"/>
      <c r="O59" s="94"/>
      <c r="P59" s="26"/>
      <c r="Q59" s="13"/>
      <c r="S59" s="23"/>
      <c r="T59" s="24"/>
      <c r="U59" s="25"/>
      <c r="V59" s="25" t="str">
        <f>IF(U59="","",VLOOKUP(U59,LISTAS!$F$5:$G$204,2,0))</f>
        <v/>
      </c>
      <c r="W59" s="25" t="str">
        <f>IF(U59="","",VLOOKUP(U59,LISTAS!$F$5:$I$204,4,0))</f>
        <v/>
      </c>
      <c r="X59" s="25" t="str">
        <f t="shared" si="0"/>
        <v/>
      </c>
      <c r="Y59" s="25" t="str">
        <f t="shared" si="2"/>
        <v/>
      </c>
    </row>
    <row r="60" spans="2:25" ht="18" customHeight="1" x14ac:dyDescent="0.25">
      <c r="B60" s="63"/>
      <c r="C60" s="20"/>
      <c r="D60" s="20"/>
      <c r="E60" s="94"/>
      <c r="F60" s="98"/>
      <c r="G60" s="88" t="str">
        <f>IF(D56&lt;&gt;"",IF(D58&lt;&gt;"",IF(D56=D58,"",IF(D56&gt;D58,C56,C58)),""),"")</f>
        <v>FERNANDO/JOÃO</v>
      </c>
      <c r="H60" s="129">
        <v>1</v>
      </c>
      <c r="I60" s="46">
        <f>IF(H60&lt;&gt;"",H60,"")</f>
        <v>1</v>
      </c>
      <c r="J60" s="47" t="str">
        <f>IF(H60&lt;&gt;"",IF(G60="","",G60),"")</f>
        <v>FERNANDO/JOÃO</v>
      </c>
      <c r="K60" s="47">
        <f>IF(I60&lt;&gt;"",IF(I62&lt;&gt;"",SMALL(I60:J62,1),""),"")</f>
        <v>0</v>
      </c>
      <c r="L60" s="94"/>
      <c r="M60" s="94"/>
      <c r="N60" s="94"/>
      <c r="O60" s="94"/>
      <c r="P60" s="26"/>
      <c r="Q60" s="13"/>
      <c r="S60" s="23"/>
      <c r="T60" s="24"/>
      <c r="U60" s="25"/>
      <c r="V60" s="25" t="str">
        <f>IF(U60="","",VLOOKUP(U60,LISTAS!$F$5:$G$204,2,0))</f>
        <v/>
      </c>
      <c r="W60" s="25" t="str">
        <f>IF(U60="","",VLOOKUP(U60,LISTAS!$F$5:$I$204,4,0))</f>
        <v/>
      </c>
      <c r="X60" s="25" t="str">
        <f t="shared" si="0"/>
        <v/>
      </c>
      <c r="Y60" s="25" t="str">
        <f t="shared" si="2"/>
        <v/>
      </c>
    </row>
    <row r="61" spans="2:25" ht="18" customHeight="1" thickBot="1" x14ac:dyDescent="0.3">
      <c r="B61" s="63"/>
      <c r="C61" s="20"/>
      <c r="D61" s="20"/>
      <c r="E61" s="94"/>
      <c r="F61" s="98"/>
      <c r="G61" s="89" t="str">
        <f>IF(G60="","",VLOOKUP(G60,LISTAS!$F$5:$H$204,2,0))</f>
        <v>PETROPOLIS - SBC</v>
      </c>
      <c r="H61" s="130"/>
      <c r="I61" s="49" t="str">
        <f>IF(H61&lt;&gt;"",H61,"")</f>
        <v/>
      </c>
      <c r="J61" s="47"/>
      <c r="K61" s="47"/>
      <c r="L61" s="94"/>
      <c r="M61" s="94"/>
      <c r="N61" s="94"/>
      <c r="O61" s="94"/>
      <c r="P61" s="26"/>
      <c r="Q61" s="13"/>
      <c r="S61" s="23"/>
      <c r="T61" s="24"/>
      <c r="U61" s="25"/>
      <c r="V61" s="25" t="str">
        <f>IF(U61="","",VLOOKUP(U61,LISTAS!$F$5:$G$204,2,0))</f>
        <v/>
      </c>
      <c r="W61" s="25" t="str">
        <f>IF(U61="","",VLOOKUP(U61,LISTAS!$F$5:$I$204,4,0))</f>
        <v/>
      </c>
      <c r="X61" s="25" t="str">
        <f t="shared" si="0"/>
        <v/>
      </c>
      <c r="Y61" s="25" t="str">
        <f t="shared" si="2"/>
        <v/>
      </c>
    </row>
    <row r="62" spans="2:25" ht="18" customHeight="1" x14ac:dyDescent="0.25">
      <c r="B62" s="63"/>
      <c r="C62" s="20"/>
      <c r="D62" s="20"/>
      <c r="E62" s="95"/>
      <c r="F62" s="28"/>
      <c r="G62" s="88" t="str">
        <f>IF(D64&lt;&gt;"",IF(D66&lt;&gt;"",IF(D64=D66,"",IF(D64&gt;D66,C64,C66)),""),"")</f>
        <v/>
      </c>
      <c r="H62" s="129">
        <v>0</v>
      </c>
      <c r="I62" s="50">
        <f>IF(H62&lt;&gt;"",H62,"")</f>
        <v>0</v>
      </c>
      <c r="J62" s="47" t="str">
        <f>IF(H62&lt;&gt;"",IF(G62="","",G62),"")</f>
        <v/>
      </c>
      <c r="K62" s="47" t="str">
        <f>VLOOKUP(K60,I60:J62,2,0)</f>
        <v/>
      </c>
      <c r="L62" s="94"/>
      <c r="M62" s="94"/>
      <c r="N62" s="94"/>
      <c r="O62" s="94"/>
      <c r="P62" s="26"/>
      <c r="S62" s="23"/>
      <c r="T62" s="24"/>
      <c r="U62" s="25"/>
      <c r="V62" s="25" t="str">
        <f>IF(U62="","",VLOOKUP(U62,LISTAS!$F$5:$G$204,2,0))</f>
        <v/>
      </c>
      <c r="W62" s="25" t="str">
        <f>IF(U62="","",VLOOKUP(U62,LISTAS!$F$5:$I$204,4,0))</f>
        <v/>
      </c>
      <c r="X62" s="25" t="str">
        <f t="shared" si="0"/>
        <v/>
      </c>
      <c r="Y62" s="25" t="str">
        <f t="shared" si="2"/>
        <v/>
      </c>
    </row>
    <row r="63" spans="2:25" ht="18" customHeight="1" thickBot="1" x14ac:dyDescent="0.3">
      <c r="B63" s="63"/>
      <c r="C63" s="20"/>
      <c r="D63" s="20"/>
      <c r="E63" s="95"/>
      <c r="F63" s="20"/>
      <c r="G63" s="89" t="str">
        <f>IF(G62="","",VLOOKUP(G62,LISTAS!$F$5:$H$204,2,0))</f>
        <v/>
      </c>
      <c r="H63" s="130"/>
      <c r="I63" s="94"/>
      <c r="J63" s="94"/>
      <c r="K63" s="94"/>
      <c r="L63" s="94"/>
      <c r="M63" s="94"/>
      <c r="N63" s="94"/>
      <c r="O63" s="94"/>
      <c r="P63" s="26"/>
      <c r="S63" s="23"/>
      <c r="T63" s="24"/>
      <c r="U63" s="25"/>
      <c r="V63" s="25" t="str">
        <f>IF(U63="","",VLOOKUP(U63,LISTAS!$F$5:$G$204,2,0))</f>
        <v/>
      </c>
      <c r="W63" s="25" t="str">
        <f>IF(U63="","",VLOOKUP(U63,LISTAS!$F$5:$I$204,4,0))</f>
        <v/>
      </c>
      <c r="X63" s="25" t="str">
        <f t="shared" si="0"/>
        <v/>
      </c>
      <c r="Y63" s="25" t="str">
        <f t="shared" si="2"/>
        <v/>
      </c>
    </row>
    <row r="64" spans="2:25" ht="18" customHeight="1" x14ac:dyDescent="0.25">
      <c r="B64" s="131">
        <v>2</v>
      </c>
      <c r="C64" s="88"/>
      <c r="D64" s="129">
        <v>0</v>
      </c>
      <c r="E64" s="46">
        <f>IF(D64&lt;&gt;"",D64,"")</f>
        <v>0</v>
      </c>
      <c r="F64" s="47" t="str">
        <f>IF(D64&lt;&gt;"",IF(C64="","",C64),"")</f>
        <v/>
      </c>
      <c r="G64" s="47">
        <f>IF(E64&lt;&gt;"",IF(E66&lt;&gt;"",SMALL(E64:F66,1),""),"")</f>
        <v>0</v>
      </c>
      <c r="H64" s="47"/>
      <c r="I64" s="94"/>
      <c r="J64" s="94"/>
      <c r="K64" s="94"/>
      <c r="L64" s="94"/>
      <c r="M64" s="94"/>
      <c r="N64" s="94"/>
      <c r="O64" s="94"/>
      <c r="P64" s="99"/>
      <c r="S64" s="23"/>
      <c r="T64" s="24"/>
      <c r="U64" s="25"/>
      <c r="V64" s="25" t="str">
        <f>IF(U64="","",VLOOKUP(U64,LISTAS!$F$5:$G$204,2,0))</f>
        <v/>
      </c>
      <c r="W64" s="25" t="str">
        <f>IF(U64="","",VLOOKUP(U64,LISTAS!$F$5:$I$204,4,0))</f>
        <v/>
      </c>
      <c r="X64" s="25" t="str">
        <f t="shared" si="0"/>
        <v/>
      </c>
      <c r="Y64" s="25" t="str">
        <f t="shared" si="2"/>
        <v/>
      </c>
    </row>
    <row r="65" spans="2:25" ht="18" customHeight="1" thickBot="1" x14ac:dyDescent="0.3">
      <c r="B65" s="131"/>
      <c r="C65" s="89" t="str">
        <f>IF(C64="","",VLOOKUP(C64,LISTAS!$F$5:$H$204,2,0))</f>
        <v/>
      </c>
      <c r="D65" s="130"/>
      <c r="E65" s="49" t="str">
        <f>IF(D65&lt;&gt;"",D65,"")</f>
        <v/>
      </c>
      <c r="F65" s="47"/>
      <c r="G65" s="47"/>
      <c r="H65" s="47"/>
      <c r="I65" s="94"/>
      <c r="J65" s="94"/>
      <c r="K65" s="94"/>
      <c r="L65" s="94"/>
      <c r="M65" s="94"/>
      <c r="N65" s="94"/>
      <c r="O65" s="94"/>
      <c r="P65" s="99"/>
      <c r="S65" s="23"/>
      <c r="T65" s="24"/>
      <c r="U65" s="25"/>
      <c r="V65" s="25" t="str">
        <f>IF(U65="","",VLOOKUP(U65,LISTAS!$F$5:$G$204,2,0))</f>
        <v/>
      </c>
      <c r="W65" s="25" t="str">
        <f>IF(U65="","",VLOOKUP(U65,LISTAS!$F$5:$I$204,4,0))</f>
        <v/>
      </c>
      <c r="X65" s="25" t="str">
        <f t="shared" si="0"/>
        <v/>
      </c>
      <c r="Y65" s="25" t="str">
        <f t="shared" si="2"/>
        <v/>
      </c>
    </row>
    <row r="66" spans="2:25" ht="18" customHeight="1" x14ac:dyDescent="0.25">
      <c r="B66" s="132">
        <v>15</v>
      </c>
      <c r="C66" s="88"/>
      <c r="D66" s="129">
        <v>0</v>
      </c>
      <c r="E66" s="50">
        <f>IF(D66&lt;&gt;"",D66,"")</f>
        <v>0</v>
      </c>
      <c r="F66" s="47" t="str">
        <f>IF(D66&lt;&gt;"",IF(C66="","",C66),"")</f>
        <v/>
      </c>
      <c r="G66" s="47" t="str">
        <f>VLOOKUP(G64,E64:F66,2,0)</f>
        <v/>
      </c>
      <c r="H66" s="47"/>
      <c r="I66" s="94"/>
      <c r="J66" s="94"/>
      <c r="K66" s="94"/>
      <c r="L66" s="94"/>
      <c r="M66" s="94"/>
      <c r="N66" s="94"/>
      <c r="O66" s="94"/>
      <c r="P66" s="99"/>
      <c r="S66" s="23"/>
      <c r="T66" s="24"/>
      <c r="U66" s="25"/>
      <c r="V66" s="25" t="str">
        <f>IF(U66="","",VLOOKUP(U66,LISTAS!$F$5:$G$204,2,0))</f>
        <v/>
      </c>
      <c r="W66" s="25" t="str">
        <f>IF(U66="","",VLOOKUP(U66,LISTAS!$F$5:$I$204,4,0))</f>
        <v/>
      </c>
      <c r="X66" s="25" t="str">
        <f t="shared" si="0"/>
        <v/>
      </c>
      <c r="Y66" s="25" t="str">
        <f t="shared" si="2"/>
        <v/>
      </c>
    </row>
    <row r="67" spans="2:25" ht="18" customHeight="1" thickBot="1" x14ac:dyDescent="0.3">
      <c r="B67" s="132"/>
      <c r="C67" s="89" t="str">
        <f>IF(C66="","",VLOOKUP(C66,LISTAS!$F$5:$H$204,2,0))</f>
        <v/>
      </c>
      <c r="D67" s="130"/>
      <c r="E67" s="47"/>
      <c r="F67" s="47"/>
      <c r="G67" s="47"/>
      <c r="H67" s="47"/>
      <c r="I67" s="94"/>
      <c r="J67" s="94"/>
      <c r="K67" s="94"/>
      <c r="L67" s="94"/>
      <c r="M67" s="94"/>
      <c r="N67" s="94"/>
      <c r="O67" s="94"/>
      <c r="P67" s="99"/>
      <c r="S67" s="23"/>
      <c r="T67" s="24"/>
      <c r="U67" s="25"/>
      <c r="V67" s="25" t="str">
        <f>IF(U67="","",VLOOKUP(U67,LISTAS!$F$5:$G$204,2,0))</f>
        <v/>
      </c>
      <c r="W67" s="25" t="str">
        <f>IF(U67="","",VLOOKUP(U67,LISTAS!$F$5:$I$204,4,0))</f>
        <v/>
      </c>
      <c r="X67" s="25" t="str">
        <f t="shared" si="0"/>
        <v/>
      </c>
      <c r="Y67" s="25" t="str">
        <f t="shared" si="2"/>
        <v/>
      </c>
    </row>
    <row r="68" spans="2:25" ht="18" customHeight="1" x14ac:dyDescent="0.25">
      <c r="B68" s="64"/>
      <c r="C68" s="29"/>
      <c r="D68" s="29"/>
      <c r="E68" s="100"/>
      <c r="F68" s="100"/>
      <c r="G68" s="100"/>
      <c r="H68" s="100"/>
      <c r="I68" s="100"/>
      <c r="J68" s="100"/>
      <c r="K68" s="100"/>
      <c r="L68" s="100"/>
      <c r="M68" s="100"/>
      <c r="N68" s="100"/>
      <c r="O68" s="100"/>
      <c r="P68" s="101"/>
      <c r="S68" s="23"/>
      <c r="T68" s="24"/>
      <c r="U68" s="25"/>
      <c r="V68" s="25" t="str">
        <f>IF(U68="","",VLOOKUP(U68,LISTAS!$F$5:$G$204,2,0))</f>
        <v/>
      </c>
      <c r="W68" s="25" t="str">
        <f>IF(U68="","",VLOOKUP(U68,LISTAS!$F$5:$I$204,4,0))</f>
        <v/>
      </c>
      <c r="X68" s="25" t="str">
        <f t="shared" si="0"/>
        <v/>
      </c>
      <c r="Y68" s="25" t="str">
        <f t="shared" si="2"/>
        <v/>
      </c>
    </row>
    <row r="69" spans="2:25" ht="18" customHeight="1" x14ac:dyDescent="0.25">
      <c r="B69" s="59"/>
      <c r="C69" s="16"/>
      <c r="D69" s="16"/>
      <c r="E69" s="16"/>
      <c r="F69" s="16"/>
      <c r="G69" s="16"/>
      <c r="H69" s="16"/>
      <c r="I69" s="16"/>
      <c r="J69" s="16"/>
      <c r="K69" s="16"/>
      <c r="L69" s="16"/>
      <c r="M69" s="16"/>
      <c r="N69" s="16"/>
      <c r="O69" s="16"/>
      <c r="P69" s="16"/>
    </row>
    <row r="70" spans="2:25" ht="18" customHeight="1" x14ac:dyDescent="0.25">
      <c r="B70" s="59"/>
      <c r="C70" s="16"/>
      <c r="D70" s="16"/>
      <c r="E70" s="16"/>
      <c r="F70" s="16"/>
      <c r="G70" s="16"/>
      <c r="H70" s="16"/>
      <c r="I70" s="16"/>
      <c r="J70" s="16"/>
      <c r="K70" s="16"/>
      <c r="L70" s="16"/>
      <c r="M70" s="16"/>
      <c r="N70" s="16"/>
      <c r="O70" s="16"/>
      <c r="P70" s="16"/>
    </row>
    <row r="71" spans="2:25" ht="30" customHeight="1" x14ac:dyDescent="0.25">
      <c r="B71" s="128" t="s">
        <v>22</v>
      </c>
      <c r="C71" s="128"/>
      <c r="D71" s="128"/>
      <c r="E71" s="128"/>
      <c r="F71" s="128"/>
      <c r="G71" s="128"/>
      <c r="H71" s="128"/>
      <c r="I71" s="128"/>
      <c r="J71" s="128"/>
      <c r="K71" s="128"/>
      <c r="L71" s="128"/>
      <c r="M71" s="128"/>
      <c r="N71" s="128"/>
      <c r="O71" s="128"/>
      <c r="P71" s="128"/>
      <c r="S71" s="128" t="s">
        <v>4</v>
      </c>
      <c r="T71" s="128"/>
      <c r="U71" s="128"/>
      <c r="V71" s="128"/>
      <c r="W71" s="128"/>
      <c r="X71" s="128"/>
      <c r="Y71" s="128"/>
    </row>
    <row r="72" spans="2:25" ht="28.5" customHeight="1" thickBot="1" x14ac:dyDescent="0.3">
      <c r="B72" s="83"/>
      <c r="C72" s="92"/>
      <c r="D72" s="84"/>
      <c r="E72" s="93"/>
      <c r="F72" s="93"/>
      <c r="G72" s="94"/>
      <c r="H72" s="93"/>
      <c r="I72" s="93"/>
      <c r="J72" s="93"/>
      <c r="K72" s="84"/>
      <c r="L72" s="84"/>
      <c r="M72" s="84"/>
      <c r="N72" s="84"/>
      <c r="O72" s="84"/>
      <c r="P72" s="86"/>
      <c r="S72" s="133" t="s">
        <v>3</v>
      </c>
      <c r="T72" s="134"/>
      <c r="U72" s="19" t="s">
        <v>14</v>
      </c>
      <c r="V72" s="19" t="s">
        <v>0</v>
      </c>
      <c r="W72" s="19" t="s">
        <v>15</v>
      </c>
      <c r="X72" s="19" t="s">
        <v>16</v>
      </c>
      <c r="Y72" s="19" t="s">
        <v>17</v>
      </c>
    </row>
    <row r="73" spans="2:25" ht="18" customHeight="1" x14ac:dyDescent="0.25">
      <c r="B73" s="131">
        <v>1</v>
      </c>
      <c r="C73" s="90" t="s">
        <v>140</v>
      </c>
      <c r="D73" s="129">
        <v>1</v>
      </c>
      <c r="E73" s="47">
        <f>IF(D73&lt;&gt;"",D73,"")</f>
        <v>1</v>
      </c>
      <c r="F73" s="47" t="str">
        <f>IF(D73&lt;&gt;"",IF(C73="","",C73),"")</f>
        <v>GUSTAVO/RAFAEL</v>
      </c>
      <c r="G73" s="47">
        <f>IF(E73&lt;&gt;"",IF(E75&lt;&gt;"",SMALL(E73:F75,1),""),"")</f>
        <v>0</v>
      </c>
      <c r="H73" s="47"/>
      <c r="I73" s="94"/>
      <c r="J73" s="94"/>
      <c r="K73" s="20"/>
      <c r="L73" s="20"/>
      <c r="M73" s="21"/>
      <c r="N73" s="21"/>
      <c r="O73" s="21"/>
      <c r="P73" s="22"/>
      <c r="S73" s="23">
        <f>IF(U73&lt;&gt;"",1,"")</f>
        <v>1</v>
      </c>
      <c r="T73" s="24" t="str">
        <f>IF(S73&lt;&gt;"","LUGAR","")</f>
        <v>LUGAR</v>
      </c>
      <c r="U73" s="25" t="str">
        <f>IF(P101&lt;&gt;"",IF(P103&lt;&gt;"",IF(P101=P103,"",IF(P101&gt;P103,O101,O103)),""),"")</f>
        <v>ARTUR/GUILHERME</v>
      </c>
      <c r="V73" s="25" t="str">
        <f>IF(U73="","",VLOOKUP(U73,LISTAS!$F$5:$G$204,2,0))</f>
        <v>VILLA LOBOS - SBC</v>
      </c>
      <c r="W73" s="25" t="str">
        <f>IF(U73="","",VLOOKUP(U73,LISTAS!$F$5:$I$204,4,0))</f>
        <v>SUB 16 MASCULINO</v>
      </c>
      <c r="X73" s="25">
        <f>IF(S73="","",IF(S73=1,180,IF(S73=2,170,IF(S73=3,150,IF(S73=4,140,IF(S73=5,135,IF(S73=6,130,IF(S73=7,120,IF(S73=8,110,IF(S73=9,105,IF(S73=10,105,IF(S73=11,105,IF(S73=12,105,IF(S73=13,105,IF(S73=14,105,IF(S73=15,105,IF(S73=16,105,IF(S73&gt;16,"",""))))))))))))))))))</f>
        <v>180</v>
      </c>
      <c r="Y73" s="25">
        <f>IF(S73="","",IF($V$5="NÃO","",IF(S73=1,180,IF(S73=2,170,IF(S73=3,150,IF(S73=4,140,IF(S73=5,135,IF(S73=6,130,IF(S73=7,120,IF(S73=8,110,IF(S73=9,105,IF(S73=10,105,IF(S73=11,105,IF(S73=12,105,IF(S73=13,105,IF(S73=14,105,IF(S73=15,105,IF(S73=16,105,IF(S73&gt;16,"","")))))))))))))))))))</f>
        <v>180</v>
      </c>
    </row>
    <row r="74" spans="2:25" ht="18" customHeight="1" thickBot="1" x14ac:dyDescent="0.3">
      <c r="B74" s="131"/>
      <c r="C74" s="91" t="str">
        <f>IF(C73="","",VLOOKUP(C73,LISTAS!$F$5:$H$204,2,0))</f>
        <v>PEN LIFE - SBC</v>
      </c>
      <c r="D74" s="130"/>
      <c r="E74" s="47"/>
      <c r="F74" s="47"/>
      <c r="G74" s="47"/>
      <c r="H74" s="47"/>
      <c r="I74" s="94"/>
      <c r="J74" s="94"/>
      <c r="K74" s="20"/>
      <c r="L74" s="20"/>
      <c r="M74" s="21"/>
      <c r="N74" s="21"/>
      <c r="O74" s="21"/>
      <c r="P74" s="22"/>
      <c r="S74" s="23">
        <f>IF(U74&lt;&gt;"",1+COUNTIF(S73,"1"),"")</f>
        <v>2</v>
      </c>
      <c r="T74" s="24" t="str">
        <f t="shared" ref="T74:T88" si="3">IF(S74&lt;&gt;"","LUGAR","")</f>
        <v>LUGAR</v>
      </c>
      <c r="U74" s="25" t="str">
        <f>IF(P101&lt;&gt;"",IF(P103&lt;&gt;"",IF(P101=P103,"",IF(P101&lt;P103,O101,O103)),""),"")</f>
        <v>LORENZO/GUILHERME</v>
      </c>
      <c r="V74" s="25" t="str">
        <f>IF(U74="","",VLOOKUP(U74,LISTAS!$F$5:$G$204,2,0))</f>
        <v>ARBOS - SCS</v>
      </c>
      <c r="W74" s="25" t="str">
        <f>IF(U74="","",VLOOKUP(U74,LISTAS!$F$5:$I$204,4,0))</f>
        <v>SUB 16 MASCULINO</v>
      </c>
      <c r="X74" s="25">
        <f t="shared" ref="X74:X88" si="4">IF(S74="","",IF(S74=1,180,IF(S74=2,170,IF(S74=3,150,IF(S74=4,140,IF(S74=5,135,IF(S74=6,130,IF(S74=7,120,IF(S74=8,110,IF(S74=9,105,IF(S74=10,105,IF(S74=11,105,IF(S74=12,105,IF(S74=13,105,IF(S74=14,105,IF(S74=15,105,IF(S74=16,105,IF(S74&gt;16,"",""))))))))))))))))))</f>
        <v>170</v>
      </c>
      <c r="Y74" s="25">
        <f t="shared" ref="Y74:Y88" si="5">IF(S74="","",IF($V$5="NÃO","",IF(S74=1,180,IF(S74=2,170,IF(S74=3,150,IF(S74=4,140,IF(S74=5,135,IF(S74=6,130,IF(S74=7,120,IF(S74=8,110,IF(S74=9,105,IF(S74=10,105,IF(S74=11,105,IF(S74=12,105,IF(S74=13,105,IF(S74=14,105,IF(S74=15,105,IF(S74=16,105,IF(S74&gt;16,"","")))))))))))))))))))</f>
        <v>170</v>
      </c>
    </row>
    <row r="75" spans="2:25" ht="18" customHeight="1" x14ac:dyDescent="0.25">
      <c r="B75" s="132">
        <v>16</v>
      </c>
      <c r="C75" s="90"/>
      <c r="D75" s="129">
        <v>0</v>
      </c>
      <c r="E75" s="48">
        <f>IF(D75&lt;&gt;"",D75,"")</f>
        <v>0</v>
      </c>
      <c r="F75" s="47" t="str">
        <f>IF(D75&lt;&gt;"",IF(C75="","",C75),"")</f>
        <v/>
      </c>
      <c r="G75" s="47" t="str">
        <f>VLOOKUP(G73,E73:F75,2,0)</f>
        <v/>
      </c>
      <c r="H75" s="47"/>
      <c r="I75" s="94"/>
      <c r="J75" s="94"/>
      <c r="K75" s="20"/>
      <c r="L75" s="20"/>
      <c r="M75" s="21"/>
      <c r="N75" s="21"/>
      <c r="O75" s="21"/>
      <c r="P75" s="22"/>
      <c r="S75" s="23">
        <f>IF(U75&lt;&gt;"",1+COUNTIF(S73:S74,"1")+COUNTIF(S73:S74,"2"),"")</f>
        <v>3</v>
      </c>
      <c r="T75" s="24" t="str">
        <f t="shared" si="3"/>
        <v>LUGAR</v>
      </c>
      <c r="U75" s="25" t="str">
        <f>IF(U73&lt;&gt;"",IF(K85=U73,K87,IF(K87=U73,K85,IF(K117=U73,K119,IF(K119=U73,K117)))),"")</f>
        <v>GUSTAVO/RAFAEL</v>
      </c>
      <c r="V75" s="25" t="str">
        <f>IF(U75="","",VLOOKUP(U75,LISTAS!$F$5:$G$204,2,0))</f>
        <v>PEN LIFE - SBC</v>
      </c>
      <c r="W75" s="25" t="str">
        <f>IF(U75="","",VLOOKUP(U75,LISTAS!$F$5:$I$204,4,0))</f>
        <v>SUB 16 MASCULINO</v>
      </c>
      <c r="X75" s="25">
        <f t="shared" si="4"/>
        <v>150</v>
      </c>
      <c r="Y75" s="25">
        <f t="shared" si="5"/>
        <v>150</v>
      </c>
    </row>
    <row r="76" spans="2:25" ht="18" customHeight="1" thickBot="1" x14ac:dyDescent="0.3">
      <c r="B76" s="132"/>
      <c r="C76" s="91" t="str">
        <f>IF(C75="","",VLOOKUP(C75,LISTAS!$F$5:$H$204,2,0))</f>
        <v/>
      </c>
      <c r="D76" s="130"/>
      <c r="E76" s="61"/>
      <c r="F76" s="47"/>
      <c r="G76" s="47"/>
      <c r="H76" s="47"/>
      <c r="I76" s="94"/>
      <c r="J76" s="94"/>
      <c r="K76" s="20"/>
      <c r="L76" s="20"/>
      <c r="M76" s="21"/>
      <c r="N76" s="21"/>
      <c r="O76" s="21"/>
      <c r="P76" s="22"/>
      <c r="S76" s="23">
        <f>IF(U76&lt;&gt;"",1+COUNTIF(S73:S75,"1")+COUNTIF(S73:S75,"2")+COUNTIF(S73:S75,"3"),"")</f>
        <v>4</v>
      </c>
      <c r="T76" s="24" t="str">
        <f t="shared" si="3"/>
        <v>LUGAR</v>
      </c>
      <c r="U76" s="25" t="str">
        <f>IF(U74&lt;&gt;"",IF(K85=U74,K87,IF(K87=U74,K85,IF(K117=U74,K119,IF(K119=U74,K117)))),"")</f>
        <v>LUIZ/VICTOR</v>
      </c>
      <c r="V76" s="25" t="str">
        <f>IF(U76="","",VLOOKUP(U76,LISTAS!$F$5:$G$204,2,0))</f>
        <v>PEN LIFE - SBC</v>
      </c>
      <c r="W76" s="25" t="str">
        <f>IF(U76="","",VLOOKUP(U76,LISTAS!$F$5:$I$204,4,0))</f>
        <v>SUB 16 MASCULINO</v>
      </c>
      <c r="X76" s="25">
        <f t="shared" si="4"/>
        <v>140</v>
      </c>
      <c r="Y76" s="25">
        <f t="shared" si="5"/>
        <v>140</v>
      </c>
    </row>
    <row r="77" spans="2:25" ht="18" customHeight="1" x14ac:dyDescent="0.25">
      <c r="B77" s="63"/>
      <c r="C77" s="20"/>
      <c r="D77" s="20"/>
      <c r="E77" s="94"/>
      <c r="F77" s="96"/>
      <c r="G77" s="90" t="str">
        <f>IF(D73&lt;&gt;"",IF(D75&lt;&gt;"",IF(D73=D75,"",IF(D73&gt;D75,C73,C75)),""),"")</f>
        <v>GUSTAVO/RAFAEL</v>
      </c>
      <c r="H77" s="129">
        <v>1</v>
      </c>
      <c r="I77" s="47">
        <f>IF(H77&lt;&gt;"",H77,"")</f>
        <v>1</v>
      </c>
      <c r="J77" s="47" t="str">
        <f>IF(H77&lt;&gt;"",IF(G77="","",G77),"")</f>
        <v>GUSTAVO/RAFAEL</v>
      </c>
      <c r="K77" s="47">
        <f>IF(I77&lt;&gt;"",IF(I79&lt;&gt;"",SMALL(I77:J79,1),""),"")</f>
        <v>0</v>
      </c>
      <c r="L77" s="20"/>
      <c r="M77" s="20"/>
      <c r="N77" s="20"/>
      <c r="O77" s="20"/>
      <c r="P77" s="26"/>
      <c r="S77" s="23">
        <f>IF(U77&lt;&gt;"",1+COUNTIF(S73:S76,"1")+COUNTIF(S73:S76,"2")+COUNTIF(S73:S76,"3")+COUNTIF(S73:S76,"4"),"")</f>
        <v>5</v>
      </c>
      <c r="T77" s="24" t="str">
        <f t="shared" si="3"/>
        <v>LUGAR</v>
      </c>
      <c r="U77" s="25" t="str">
        <f>IF(U73&lt;&gt;"",IF(G77=U73,G79,IF(G79=U73,G77,IF(G93=U73,G95,IF(G95=U73,G93,IF(G109=U73,G111,IF(G111=U73,G109,IF(G125=U73,G127,IF(G127=U73,G125)))))))),"")</f>
        <v>FELIPE/ANDRE</v>
      </c>
      <c r="V77" s="25" t="str">
        <f>IF(U77="","",VLOOKUP(U77,LISTAS!$F$5:$G$204,2,0))</f>
        <v>CCDA - DIAD</v>
      </c>
      <c r="W77" s="25" t="str">
        <f>IF(U77="","",VLOOKUP(U77,LISTAS!$F$5:$I$204,4,0))</f>
        <v>SUB 16 MASCULINO</v>
      </c>
      <c r="X77" s="25">
        <f t="shared" si="4"/>
        <v>135</v>
      </c>
      <c r="Y77" s="25">
        <f t="shared" si="5"/>
        <v>135</v>
      </c>
    </row>
    <row r="78" spans="2:25" ht="18" customHeight="1" thickBot="1" x14ac:dyDescent="0.3">
      <c r="B78" s="63"/>
      <c r="C78" s="20"/>
      <c r="D78" s="20"/>
      <c r="E78" s="94"/>
      <c r="F78" s="96"/>
      <c r="G78" s="91" t="str">
        <f>IF(G77="","",VLOOKUP(G77,LISTAS!$F$5:$H$204,2,0))</f>
        <v>PEN LIFE - SBC</v>
      </c>
      <c r="H78" s="130"/>
      <c r="I78" s="47"/>
      <c r="J78" s="47"/>
      <c r="K78" s="47"/>
      <c r="L78" s="20"/>
      <c r="M78" s="20"/>
      <c r="N78" s="20"/>
      <c r="O78" s="20"/>
      <c r="P78" s="26"/>
      <c r="S78" s="23">
        <f>IF(U78&lt;&gt;"",1+COUNTIF(S73:S77,"1")+COUNTIF(S73:S77,"2")+COUNTIF(S73:S77,"3")+COUNTIF(S73:S77,"4")+COUNTIF(S73:S77,"5"),"")</f>
        <v>6</v>
      </c>
      <c r="T78" s="24" t="str">
        <f t="shared" si="3"/>
        <v>LUGAR</v>
      </c>
      <c r="U78" s="25" t="str">
        <f>IF(U74&lt;&gt;"",IF(G77=U74,G79,IF(G79=U74,G77,IF(G93=U74,G95,IF(G95=U74,G93,IF(G109=U74,G111,IF(G111=U74,G109,IF(G125=U74,G127,IF(G127=U74,G125)))))))),"")</f>
        <v>FILIPI/RAFAEL</v>
      </c>
      <c r="V78" s="25" t="str">
        <f>IF(U78="","",VLOOKUP(U78,LISTAS!$F$5:$G$204,2,0))</f>
        <v>IEBURIX SBC</v>
      </c>
      <c r="W78" s="25" t="str">
        <f>IF(U78="","",VLOOKUP(U78,LISTAS!$F$5:$I$204,4,0))</f>
        <v>SUB 16 MASCULINO</v>
      </c>
      <c r="X78" s="25">
        <f t="shared" si="4"/>
        <v>130</v>
      </c>
      <c r="Y78" s="25">
        <f t="shared" si="5"/>
        <v>130</v>
      </c>
    </row>
    <row r="79" spans="2:25" ht="18" customHeight="1" x14ac:dyDescent="0.25">
      <c r="B79" s="63"/>
      <c r="C79" s="20"/>
      <c r="D79" s="20"/>
      <c r="E79" s="95"/>
      <c r="F79" s="97"/>
      <c r="G79" s="90" t="str">
        <f>IF(D81&lt;&gt;"",IF(D83&lt;&gt;"",IF(D81=D83,"",IF(D81&gt;D83,C81,C83)),""),"")</f>
        <v>GABRIEL/BRENO</v>
      </c>
      <c r="H79" s="129">
        <v>0</v>
      </c>
      <c r="I79" s="48">
        <f>IF(H79&lt;&gt;"",H79,"")</f>
        <v>0</v>
      </c>
      <c r="J79" s="47" t="str">
        <f>IF(H79&lt;&gt;"",IF(G79="","",G79),"")</f>
        <v>GABRIEL/BRENO</v>
      </c>
      <c r="K79" s="47" t="str">
        <f>VLOOKUP(K77,I77:J79,2,0)</f>
        <v>GABRIEL/BRENO</v>
      </c>
      <c r="L79" s="20"/>
      <c r="M79" s="20"/>
      <c r="N79" s="20"/>
      <c r="O79" s="20"/>
      <c r="P79" s="26"/>
      <c r="S79" s="23">
        <f>IF(U79&lt;&gt;"",1+COUNTIF(S73:S78,"1")+COUNTIF(S73:S78,"2")+COUNTIF(S73:S78,"3")+COUNTIF(S73:S78,"4")+COUNTIF(S73:S78,"5")+COUNTIF(S73:S78,"6"),"")</f>
        <v>7</v>
      </c>
      <c r="T79" s="24" t="str">
        <f t="shared" si="3"/>
        <v>LUGAR</v>
      </c>
      <c r="U79" s="25" t="str">
        <f>IF(U75&lt;&gt;"",IF(G77=U75,G79,IF(G79=U75,G77,IF(G93=U75,G95,IF(G95=U75,G93,IF(G109=U75,G111,IF(G111=U75,G109,IF(G125=U75,G127,IF(G127=U75,G125)))))))),"")</f>
        <v>GABRIEL/BRENO</v>
      </c>
      <c r="V79" s="25" t="str">
        <f>IF(U79="","",VLOOKUP(U79,LISTAS!$F$5:$G$204,2,0))</f>
        <v>IEBURIX SBC</v>
      </c>
      <c r="W79" s="25" t="str">
        <f>IF(U79="","",VLOOKUP(U79,LISTAS!$F$5:$I$204,4,0))</f>
        <v>SUB 16 MASCULINO</v>
      </c>
      <c r="X79" s="25">
        <f t="shared" si="4"/>
        <v>120</v>
      </c>
      <c r="Y79" s="25">
        <f t="shared" si="5"/>
        <v>120</v>
      </c>
    </row>
    <row r="80" spans="2:25" ht="18" customHeight="1" thickBot="1" x14ac:dyDescent="0.3">
      <c r="B80" s="63"/>
      <c r="C80" s="20"/>
      <c r="D80" s="20"/>
      <c r="E80" s="95"/>
      <c r="F80" s="94"/>
      <c r="G80" s="91" t="str">
        <f>IF(G79="","",VLOOKUP(G79,LISTAS!$F$5:$H$204,2,0))</f>
        <v>IEBURIX SBC</v>
      </c>
      <c r="H80" s="130"/>
      <c r="I80" s="61"/>
      <c r="J80" s="47"/>
      <c r="K80" s="47"/>
      <c r="L80" s="20"/>
      <c r="M80" s="20"/>
      <c r="N80" s="20"/>
      <c r="O80" s="20"/>
      <c r="P80" s="26"/>
      <c r="S80" s="23">
        <f>IF(U80&lt;&gt;"",1+COUNTIF(S73:S79,"1")+COUNTIF(S73:S79,"2")+COUNTIF(S73:S79,"3")+COUNTIF(S73:S79,"4")+COUNTIF(S73:S79,"5")+COUNTIF(S73:S79,"6")+COUNTIF(S73:S79,"7"),"")</f>
        <v>8</v>
      </c>
      <c r="T80" s="24" t="str">
        <f t="shared" si="3"/>
        <v>LUGAR</v>
      </c>
      <c r="U80" s="25" t="str">
        <f>IF(U76&lt;&gt;"",IF(G77=U76,G79,IF(G79=U76,G77,IF(G93=U76,G95,IF(G95=U76,G93,IF(G109=U76,G111,IF(G111=U76,G109,IF(G125=U76,G127,IF(G127=U76,G125)))))))),"")</f>
        <v>SAMIR/PEDRO</v>
      </c>
      <c r="V80" s="25" t="str">
        <f>IF(U80="","",VLOOKUP(U80,LISTAS!$F$5:$G$204,2,0))</f>
        <v>CCDA - DIAD</v>
      </c>
      <c r="W80" s="25" t="str">
        <f>IF(U80="","",VLOOKUP(U80,LISTAS!$F$5:$I$204,4,0))</f>
        <v>SUB 16 MASCULINO</v>
      </c>
      <c r="X80" s="25">
        <f t="shared" si="4"/>
        <v>110</v>
      </c>
      <c r="Y80" s="25">
        <f t="shared" si="5"/>
        <v>110</v>
      </c>
    </row>
    <row r="81" spans="2:25" ht="18" customHeight="1" x14ac:dyDescent="0.25">
      <c r="B81" s="131">
        <v>7</v>
      </c>
      <c r="C81" s="90"/>
      <c r="D81" s="129">
        <v>0</v>
      </c>
      <c r="E81" s="46">
        <f>IF(D81&lt;&gt;"",D81,"")</f>
        <v>0</v>
      </c>
      <c r="F81" s="47" t="str">
        <f>IF(D81&lt;&gt;"",IF(C81="","",C81),"")</f>
        <v/>
      </c>
      <c r="G81" s="47">
        <f>IF(E81&lt;&gt;"",IF(E83&lt;&gt;"",SMALL(E81:F83,1),""),"")</f>
        <v>0</v>
      </c>
      <c r="H81" s="47"/>
      <c r="I81" s="95"/>
      <c r="J81" s="94"/>
      <c r="K81" s="94"/>
      <c r="L81" s="20"/>
      <c r="M81" s="20"/>
      <c r="N81" s="20"/>
      <c r="O81" s="20"/>
      <c r="P81" s="26"/>
      <c r="S81" s="23" t="str">
        <f>IF(U81&lt;&gt;"",1+COUNTIF(S73:S80,"1")+COUNTIF(S73:S80,"2")+COUNTIF(S73:S80,"3")+COUNTIF(S73:S80,"4")+COUNTIF(S73:S80,"5")+COUNTIF(S73:S80,"6")+COUNTIF(S73:S80,"7")+COUNTIF(S73:S80,"8"),"")</f>
        <v/>
      </c>
      <c r="T81" s="24" t="str">
        <f t="shared" si="3"/>
        <v/>
      </c>
      <c r="U81" s="25" t="str">
        <f>IF(U73&lt;&gt;"",IF(C73=U73,G75,IF(C75=U73,G75,IF(C81=U73,G83,IF(C83=U73,G83,IF(C89=U73,G91,IF(C91=U73,G91,IF(C97=U73,G99,IF(C99=U73,G99,IF(C105=U73,G107,IF(C107=U73,G107,IF(C113=U73,G115,IF(C115=U73,G115,IF(C121=U73,G123,IF(C123=U73,G123,IF(C129=U73,G131,IF(C131=U73,G131)))))))))))))))),"")</f>
        <v/>
      </c>
      <c r="V81" s="25" t="str">
        <f>IF(U81="","",VLOOKUP(U81,LISTAS!$F$5:$G$204,2,0))</f>
        <v/>
      </c>
      <c r="W81" s="25" t="str">
        <f>IF(U81="","",VLOOKUP(U81,LISTAS!$F$5:$I$204,4,0))</f>
        <v/>
      </c>
      <c r="X81" s="25" t="str">
        <f t="shared" si="4"/>
        <v/>
      </c>
      <c r="Y81" s="25" t="str">
        <f t="shared" si="5"/>
        <v/>
      </c>
    </row>
    <row r="82" spans="2:25" ht="18" customHeight="1" thickBot="1" x14ac:dyDescent="0.3">
      <c r="B82" s="131"/>
      <c r="C82" s="91" t="str">
        <f>IF(C81="","",VLOOKUP(C81,LISTAS!$F$5:$H$204,2,0))</f>
        <v/>
      </c>
      <c r="D82" s="130"/>
      <c r="E82" s="49" t="str">
        <f>IF(D82&lt;&gt;"",D82,"")</f>
        <v/>
      </c>
      <c r="F82" s="47"/>
      <c r="G82" s="47"/>
      <c r="H82" s="47"/>
      <c r="I82" s="95"/>
      <c r="J82" s="94"/>
      <c r="K82" s="94"/>
      <c r="L82" s="20"/>
      <c r="M82" s="20"/>
      <c r="N82" s="20"/>
      <c r="O82" s="20"/>
      <c r="P82" s="26"/>
      <c r="S82" s="23" t="str">
        <f>IF(U82&lt;&gt;"",1+COUNTIF(S73:S81,"1")+COUNTIF(S73:S81,"2")+COUNTIF(S73:S81,"3")+COUNTIF(S73:S81,"4")+COUNTIF(S73:S81,"5")+COUNTIF(S73:S81,"6")+COUNTIF(S73:S81,"7")+COUNTIF(S73:S81,"8")+COUNTIF(S73:S81,"9"),"")</f>
        <v/>
      </c>
      <c r="T82" s="24" t="str">
        <f t="shared" si="3"/>
        <v/>
      </c>
      <c r="U82" s="25" t="str">
        <f>IF(U74&lt;&gt;"",IF(C73=U74,G75,IF(C75=U74,G75,IF(C81=U74,G83,IF(C83=U74,G83,IF(C89=U74,G91,IF(C91=U74,G91,IF(C97=U74,G99,IF(C99=U74,G99,IF(C105=U74,G107,IF(C107=U74,G107,IF(C113=U74,G115,IF(C115=U74,G115,IF(C121=U74,G123,IF(C123=U74,G123,IF(C129=U74,G131,IF(C131=U74,G131)))))))))))))))),"")</f>
        <v/>
      </c>
      <c r="V82" s="25" t="str">
        <f>IF(U82="","",VLOOKUP(U82,LISTAS!$F$5:$G$204,2,0))</f>
        <v/>
      </c>
      <c r="W82" s="25" t="str">
        <f>IF(U82="","",VLOOKUP(U82,LISTAS!$F$5:$I$204,4,0))</f>
        <v/>
      </c>
      <c r="X82" s="25" t="str">
        <f t="shared" si="4"/>
        <v/>
      </c>
      <c r="Y82" s="25" t="str">
        <f t="shared" si="5"/>
        <v/>
      </c>
    </row>
    <row r="83" spans="2:25" ht="18" customHeight="1" x14ac:dyDescent="0.25">
      <c r="B83" s="132">
        <v>9</v>
      </c>
      <c r="C83" s="90" t="s">
        <v>122</v>
      </c>
      <c r="D83" s="129">
        <v>1</v>
      </c>
      <c r="E83" s="50">
        <f>IF(D83&lt;&gt;"",D83,"")</f>
        <v>1</v>
      </c>
      <c r="F83" s="47" t="str">
        <f>IF(D83&lt;&gt;"",IF(C83="","",C83),"")</f>
        <v>GABRIEL/BRENO</v>
      </c>
      <c r="G83" s="47" t="str">
        <f>VLOOKUP(G81,E81:F83,2,0)</f>
        <v/>
      </c>
      <c r="H83" s="47"/>
      <c r="I83" s="95"/>
      <c r="J83" s="94"/>
      <c r="K83" s="20"/>
      <c r="L83" s="20"/>
      <c r="M83" s="94"/>
      <c r="N83" s="94"/>
      <c r="O83" s="94"/>
      <c r="P83" s="26"/>
      <c r="S83" s="23" t="str">
        <f>IF(U83&lt;&gt;"",1+COUNTIF(S73:S82,"1")+COUNTIF(S73:S82,"2")+COUNTIF(S73:S82,"3")+COUNTIF(S73:S82,"4")+COUNTIF(S73:S82,"5")+COUNTIF(S73:S82,"6")+COUNTIF(S73:S82,"7")+COUNTIF(S73:S82,"8")+COUNTIF(S73:S82,"9")+COUNTIF(S73:S82,"10"),"")</f>
        <v/>
      </c>
      <c r="T83" s="24" t="str">
        <f t="shared" si="3"/>
        <v/>
      </c>
      <c r="U83" s="25" t="str">
        <f>IF(U75&lt;&gt;"",IF(C73=U75,G75,IF(C75=U75,G75,IF(C81=U75,G83,IF(C83=U75,G83,IF(C89=U75,G91,IF(C91=U75,G91,IF(C97=U75,G99,IF(C99=U75,G99,IF(C105=U75,G107,IF(C107=U75,G107,IF(C113=U75,G115,IF(C115=U75,G115,IF(C121=U75,G123,IF(C123=U75,G123,IF(C129=U75,G131,IF(C131=U75,G131)))))))))))))))),"")</f>
        <v/>
      </c>
      <c r="V83" s="25" t="str">
        <f>IF(U83="","",VLOOKUP(U83,LISTAS!$F$5:$G$204,2,0))</f>
        <v/>
      </c>
      <c r="W83" s="25" t="str">
        <f>IF(U83="","",VLOOKUP(U83,LISTAS!$F$5:$I$204,4,0))</f>
        <v/>
      </c>
      <c r="X83" s="25" t="str">
        <f t="shared" si="4"/>
        <v/>
      </c>
      <c r="Y83" s="25" t="str">
        <f t="shared" si="5"/>
        <v/>
      </c>
    </row>
    <row r="84" spans="2:25" ht="18" customHeight="1" thickBot="1" x14ac:dyDescent="0.3">
      <c r="B84" s="132"/>
      <c r="C84" s="91" t="str">
        <f>IF(C83="","",VLOOKUP(C83,LISTAS!$F$5:$H$204,2,0))</f>
        <v>IEBURIX SBC</v>
      </c>
      <c r="D84" s="130"/>
      <c r="E84" s="47"/>
      <c r="F84" s="47"/>
      <c r="G84" s="47"/>
      <c r="H84" s="47"/>
      <c r="I84" s="95"/>
      <c r="J84" s="94"/>
      <c r="K84" s="20"/>
      <c r="L84" s="20"/>
      <c r="M84" s="94"/>
      <c r="N84" s="94"/>
      <c r="O84" s="94"/>
      <c r="P84" s="26"/>
      <c r="S84" s="23" t="str">
        <f>IF(U84&lt;&gt;"",1+COUNTIF(S73:S83,"1")+COUNTIF(S73:S83,"2")+COUNTIF(S73:S83,"3")+COUNTIF(S73:S83,"4")+COUNTIF(S73:S83,"5")+COUNTIF(S73:S83,"6")+COUNTIF(S73:S83,"7")+COUNTIF(S73:S83,"8")+COUNTIF(S73:S83,"9")+COUNTIF(S73:S83,"10")+COUNTIF(S73:S83,"11"),"")</f>
        <v/>
      </c>
      <c r="T84" s="24" t="str">
        <f t="shared" si="3"/>
        <v/>
      </c>
      <c r="U84" s="25" t="str">
        <f>IF(U76&lt;&gt;"",IF(C73=U76,G75,IF(C75=U76,G75,IF(C81=U76,G83,IF(C83=U76,G83,IF(C89=U76,G91,IF(C91=U76,G91,IF(C97=U76,G99,IF(C99=U76,G99,IF(C105=U76,G107,IF(C107=U76,G107,IF(C113=U76,G115,IF(C115=U76,G115,IF(C121=U76,G123,IF(C123=U76,G123,IF(C129=U76,G131,IF(C131=U76,G131)))))))))))))))),"")</f>
        <v/>
      </c>
      <c r="V84" s="25" t="str">
        <f>IF(U84="","",VLOOKUP(U84,LISTAS!$F$5:$G$204,2,0))</f>
        <v/>
      </c>
      <c r="W84" s="25" t="str">
        <f>IF(U84="","",VLOOKUP(U84,LISTAS!$F$5:$I$204,4,0))</f>
        <v/>
      </c>
      <c r="X84" s="25" t="str">
        <f t="shared" si="4"/>
        <v/>
      </c>
      <c r="Y84" s="25" t="str">
        <f t="shared" si="5"/>
        <v/>
      </c>
    </row>
    <row r="85" spans="2:25" ht="18" customHeight="1" x14ac:dyDescent="0.25">
      <c r="B85" s="63"/>
      <c r="C85" s="20"/>
      <c r="D85" s="20"/>
      <c r="E85" s="47"/>
      <c r="F85" s="47"/>
      <c r="G85" s="47"/>
      <c r="H85" s="47"/>
      <c r="I85" s="95"/>
      <c r="J85" s="94"/>
      <c r="K85" s="90" t="str">
        <f>IF(H77&lt;&gt;"",IF(H79&lt;&gt;"",IF(H77=H79,"",IF(H77&gt;H79,G77,G79)),""),"")</f>
        <v>GUSTAVO/RAFAEL</v>
      </c>
      <c r="L85" s="129">
        <v>0</v>
      </c>
      <c r="M85" s="47">
        <f>IF(L85&lt;&gt;"",L85,"")</f>
        <v>0</v>
      </c>
      <c r="N85" s="47" t="str">
        <f>IF(L85&lt;&gt;"",IF(K85="","",K85),"")</f>
        <v>GUSTAVO/RAFAEL</v>
      </c>
      <c r="O85" s="47">
        <f>IF(M85&lt;&gt;"",IF(M87&lt;&gt;"",SMALL(M85:N87,1),""),"")</f>
        <v>0</v>
      </c>
      <c r="P85" s="26"/>
      <c r="S85" s="23" t="str">
        <f>IF(U85&lt;&gt;"",1+COUNTIF(S73:S84,"1")+COUNTIF(S73:S84,"2")+COUNTIF(S73:S84,"3")+COUNTIF(S73:S84,"4")+COUNTIF(S73:S84,"5")+COUNTIF(S73:S84,"6")+COUNTIF(S73:S84,"7")+COUNTIF(S73:S84,"8")+COUNTIF(S73:S84,"9")+COUNTIF(S73:S84,"10")+COUNTIF(S73:S84,"11")+COUNTIF(S73:S84,"12"),"")</f>
        <v/>
      </c>
      <c r="T85" s="24" t="str">
        <f t="shared" si="3"/>
        <v/>
      </c>
      <c r="U85" s="25" t="str">
        <f>IF(U77&lt;&gt;"",IF(C73=U77,G75,IF(C75=U77,G75,IF(C81=U77,G83,IF(C83=U77,G83,IF(C89=U77,G91,IF(C91=U77,G91,IF(C97=U77,G99,IF(C99=U77,G99,IF(C105=U77,G107,IF(C107=U77,G107,IF(C113=U77,G115,IF(C115=U77,G115,IF(C121=U77,G123,IF(C123=U77,G123,IF(C129=U77,G131,IF(C131=U77,G131)))))))))))))))),"")</f>
        <v/>
      </c>
      <c r="V85" s="25" t="str">
        <f>IF(U85="","",VLOOKUP(U85,LISTAS!$F$5:$G$204,2,0))</f>
        <v/>
      </c>
      <c r="W85" s="25" t="str">
        <f>IF(U85="","",VLOOKUP(U85,LISTAS!$F$5:$I$204,4,0))</f>
        <v/>
      </c>
      <c r="X85" s="25" t="str">
        <f t="shared" si="4"/>
        <v/>
      </c>
      <c r="Y85" s="25" t="str">
        <f t="shared" si="5"/>
        <v/>
      </c>
    </row>
    <row r="86" spans="2:25" ht="18" customHeight="1" thickBot="1" x14ac:dyDescent="0.3">
      <c r="B86" s="63"/>
      <c r="C86" s="20"/>
      <c r="D86" s="20"/>
      <c r="E86" s="94"/>
      <c r="F86" s="94"/>
      <c r="G86" s="94"/>
      <c r="H86" s="94"/>
      <c r="I86" s="95"/>
      <c r="J86" s="94"/>
      <c r="K86" s="91" t="str">
        <f>IF(K85="","",VLOOKUP(K85,LISTAS!$F$5:$H$204,2,0))</f>
        <v>PEN LIFE - SBC</v>
      </c>
      <c r="L86" s="130"/>
      <c r="M86" s="47"/>
      <c r="N86" s="47"/>
      <c r="O86" s="47"/>
      <c r="P86" s="26"/>
      <c r="S86" s="23" t="str">
        <f>IF(U86&lt;&gt;"",1+COUNTIF(S73:S85,"1")+COUNTIF(S73:S85,"2")+COUNTIF(S73:S85,"3")+COUNTIF(S73:S85,"4")+COUNTIF(S73:S85,"5")+COUNTIF(S73:S85,"6")+COUNTIF(S73:S85,"7")+COUNTIF(S73:S85,"8")+COUNTIF(S73:S85,"9")+COUNTIF(S73:S85,"10")+COUNTIF(S73:S85,"11")+COUNTIF(S73:S85,"12")+COUNTIF(S73:S85,"13"),"")</f>
        <v/>
      </c>
      <c r="T86" s="24" t="str">
        <f t="shared" si="3"/>
        <v/>
      </c>
      <c r="U86" s="25" t="str">
        <f>IF(U78&lt;&gt;"",IF(C73=U78,G75,IF(C75=U78,G75,IF(C81=U78,G83,IF(C83=U78,G83,IF(C89=U78,G91,IF(C91=U78,G91,IF(C97=U78,G99,IF(C99=U78,G99,IF(C105=U78,G107,IF(C107=U78,G107,IF(C113=U78,G115,IF(C115=U78,G115,IF(C121=U78,G123,IF(C123=U78,G123,IF(C129=U78,G131,IF(C131=U78,G131)))))))))))))))),"")</f>
        <v/>
      </c>
      <c r="V86" s="25" t="str">
        <f>IF(U86="","",VLOOKUP(U86,LISTAS!$F$5:$G$204,2,0))</f>
        <v/>
      </c>
      <c r="W86" s="25" t="str">
        <f>IF(U86="","",VLOOKUP(U86,LISTAS!$F$5:$I$204,4,0))</f>
        <v/>
      </c>
      <c r="X86" s="25" t="str">
        <f t="shared" si="4"/>
        <v/>
      </c>
      <c r="Y86" s="25" t="str">
        <f t="shared" si="5"/>
        <v/>
      </c>
    </row>
    <row r="87" spans="2:25" ht="18" customHeight="1" x14ac:dyDescent="0.25">
      <c r="B87" s="63"/>
      <c r="C87" s="20"/>
      <c r="D87" s="20"/>
      <c r="E87" s="94"/>
      <c r="F87" s="94"/>
      <c r="G87" s="94"/>
      <c r="H87" s="94"/>
      <c r="I87" s="95"/>
      <c r="J87" s="97"/>
      <c r="K87" s="90" t="str">
        <f>IF(H93&lt;&gt;"",IF(H95&lt;&gt;"",IF(H93=H95,"",IF(H93&gt;H95,G93,G95)),""),"")</f>
        <v>ARTUR/GUILHERME</v>
      </c>
      <c r="L87" s="129">
        <v>1</v>
      </c>
      <c r="M87" s="48">
        <f>IF(L87&lt;&gt;"",L87,"")</f>
        <v>1</v>
      </c>
      <c r="N87" s="47" t="str">
        <f>IF(L87&lt;&gt;"",IF(K87="","",K87),"")</f>
        <v>ARTUR/GUILHERME</v>
      </c>
      <c r="O87" s="47" t="str">
        <f>VLOOKUP(O85,M85:N87,2,0)</f>
        <v>GUSTAVO/RAFAEL</v>
      </c>
      <c r="P87" s="26"/>
      <c r="S87" s="23" t="str">
        <f>IF(U87&lt;&gt;"",1+COUNTIF(S73:S86,"1")+COUNTIF(S73:S86,"2")+COUNTIF(S73:S86,"3")+COUNTIF(S73:S86,"4")+COUNTIF(S73:S86,"5")+COUNTIF(S73:S86,"6")+COUNTIF(S73:S86,"7")+COUNTIF(S73:S86,"8")+COUNTIF(S73:S86,"9")+COUNTIF(S73:S86,"10")+COUNTIF(S73:S86,"11")+COUNTIF(S73:S86,"12")+COUNTIF(S73:S86,"13")+COUNTIF(S73:S86,"14"),"")</f>
        <v/>
      </c>
      <c r="T87" s="24" t="str">
        <f t="shared" si="3"/>
        <v/>
      </c>
      <c r="U87" s="25" t="str">
        <f>IF(U79&lt;&gt;"",IF(C73=U79,G75,IF(C75=U79,G75,IF(C81=U79,G83,IF(C83=U79,G83,IF(C89=U79,G91,IF(C91=U79,G91,IF(C97=U79,G99,IF(C99=U79,G99,IF(C105=U79,G107,IF(C107=U79,G107,IF(C113=U79,G115,IF(C115=U79,G115,IF(C121=U79,G123,IF(C123=U79,G123,IF(C129=U79,G131,IF(C131=U79,G131)))))))))))))))),"")</f>
        <v/>
      </c>
      <c r="V87" s="25" t="str">
        <f>IF(U87="","",VLOOKUP(U87,LISTAS!$F$5:$G$204,2,0))</f>
        <v/>
      </c>
      <c r="W87" s="25" t="str">
        <f>IF(U87="","",VLOOKUP(U87,LISTAS!$F$5:$I$204,4,0))</f>
        <v/>
      </c>
      <c r="X87" s="25" t="str">
        <f t="shared" si="4"/>
        <v/>
      </c>
      <c r="Y87" s="25" t="str">
        <f t="shared" si="5"/>
        <v/>
      </c>
    </row>
    <row r="88" spans="2:25" ht="18" customHeight="1" thickBot="1" x14ac:dyDescent="0.3">
      <c r="B88" s="63"/>
      <c r="C88" s="20"/>
      <c r="D88" s="20"/>
      <c r="E88" s="94"/>
      <c r="F88" s="94"/>
      <c r="G88" s="94"/>
      <c r="H88" s="94"/>
      <c r="I88" s="95"/>
      <c r="J88" s="94"/>
      <c r="K88" s="91" t="str">
        <f>IF(K87="","",VLOOKUP(K87,LISTAS!$F$5:$H$204,2,0))</f>
        <v>VILLA LOBOS - SBC</v>
      </c>
      <c r="L88" s="130"/>
      <c r="M88" s="61"/>
      <c r="N88" s="47"/>
      <c r="O88" s="47"/>
      <c r="P88" s="26"/>
      <c r="S88" s="23" t="str">
        <f>IF(U88&lt;&gt;"",1+COUNTIF(S73:S87,"1")+COUNTIF(S73:S87,"2")+COUNTIF(S73:S87,"3")+COUNTIF(S73:S87,"4")+COUNTIF(S73:S87,"5")+COUNTIF(S73:S87,"6")+COUNTIF(S73:S87,"7")+COUNTIF(S73:S87,"8")+COUNTIF(S73:S87,"9")+COUNTIF(S73:S87,"10")+COUNTIF(S73:S87,"11")+COUNTIF(S73:S87,"12")+COUNTIF(S73:S87,"13")+COUNTIF(S73:S87,"14")+COUNTIF(S73:S87,"15"),"")</f>
        <v/>
      </c>
      <c r="T88" s="24" t="str">
        <f t="shared" si="3"/>
        <v/>
      </c>
      <c r="U88" s="25" t="str">
        <f>IF(U80&lt;&gt;"",IF(C73=U80,G75,IF(C75=U80,G75,IF(C81=U80,G83,IF(C83=U80,G83,IF(C89=U80,G91,IF(C91=U80,G91,IF(C97=U80,G99,IF(C99=U80,G99,IF(C105=U80,G107,IF(C107=U80,G107,IF(C113=U80,G115,IF(C115=U80,G115,IF(C121=U80,G123,IF(C123=U80,G123,IF(C129=U80,G131,IF(C131=U80,G131)))))))))))))))),"")</f>
        <v/>
      </c>
      <c r="V88" s="25" t="str">
        <f>IF(U88="","",VLOOKUP(U88,LISTAS!$F$5:$G$204,2,0))</f>
        <v/>
      </c>
      <c r="W88" s="25" t="str">
        <f>IF(U88="","",VLOOKUP(U88,LISTAS!$F$5:$I$204,4,0))</f>
        <v/>
      </c>
      <c r="X88" s="25" t="str">
        <f t="shared" si="4"/>
        <v/>
      </c>
      <c r="Y88" s="25" t="str">
        <f t="shared" si="5"/>
        <v/>
      </c>
    </row>
    <row r="89" spans="2:25" ht="18" customHeight="1" x14ac:dyDescent="0.25">
      <c r="B89" s="131">
        <v>6</v>
      </c>
      <c r="C89" s="90" t="s">
        <v>161</v>
      </c>
      <c r="D89" s="129">
        <v>1</v>
      </c>
      <c r="E89" s="47">
        <f>IF(D89&lt;&gt;"",D89,"")</f>
        <v>1</v>
      </c>
      <c r="F89" s="47" t="str">
        <f>IF(D89&lt;&gt;"",IF(C89="","",C89),"")</f>
        <v>FELIPE/ANDRE</v>
      </c>
      <c r="G89" s="47">
        <f>IF(E89&lt;&gt;"",IF(E91&lt;&gt;"",SMALL(E89:F91,1),""),"")</f>
        <v>0</v>
      </c>
      <c r="H89" s="47"/>
      <c r="I89" s="95"/>
      <c r="J89" s="94"/>
      <c r="K89" s="20"/>
      <c r="L89" s="20"/>
      <c r="M89" s="61"/>
      <c r="N89" s="47"/>
      <c r="O89" s="47"/>
      <c r="P89" s="26"/>
      <c r="S89" s="23"/>
      <c r="T89" s="24"/>
      <c r="U89" s="25"/>
      <c r="V89" s="25" t="str">
        <f>IF(U89="","",VLOOKUP(U89,LISTAS!$F$5:$G$204,2,0))</f>
        <v/>
      </c>
      <c r="W89" s="25" t="str">
        <f>IF(U89="","",VLOOKUP(U89,LISTAS!$F$5:$I$204,4,0))</f>
        <v/>
      </c>
      <c r="X89" s="25"/>
      <c r="Y89" s="25"/>
    </row>
    <row r="90" spans="2:25" ht="18" customHeight="1" thickBot="1" x14ac:dyDescent="0.3">
      <c r="B90" s="131"/>
      <c r="C90" s="91" t="str">
        <f>IF(C89="","",VLOOKUP(C89,LISTAS!$F$5:$H$204,2,0))</f>
        <v>CCDA - DIAD</v>
      </c>
      <c r="D90" s="130"/>
      <c r="E90" s="47"/>
      <c r="F90" s="47"/>
      <c r="G90" s="47"/>
      <c r="H90" s="47"/>
      <c r="I90" s="95"/>
      <c r="J90" s="94"/>
      <c r="K90" s="20"/>
      <c r="L90" s="20"/>
      <c r="M90" s="95"/>
      <c r="N90" s="94"/>
      <c r="O90" s="94"/>
      <c r="P90" s="26"/>
      <c r="S90" s="23"/>
      <c r="T90" s="24"/>
      <c r="U90" s="25"/>
      <c r="V90" s="25" t="str">
        <f>IF(U90="","",VLOOKUP(U90,LISTAS!$F$5:$G$204,2,0))</f>
        <v/>
      </c>
      <c r="W90" s="25" t="str">
        <f>IF(U90="","",VLOOKUP(U90,LISTAS!$F$5:$I$204,4,0))</f>
        <v/>
      </c>
      <c r="X90" s="25"/>
      <c r="Y90" s="25"/>
    </row>
    <row r="91" spans="2:25" ht="18" customHeight="1" x14ac:dyDescent="0.25">
      <c r="B91" s="132">
        <v>11</v>
      </c>
      <c r="C91" s="90"/>
      <c r="D91" s="129">
        <v>0</v>
      </c>
      <c r="E91" s="48">
        <f>IF(D91&lt;&gt;"",D91,"")</f>
        <v>0</v>
      </c>
      <c r="F91" s="47" t="str">
        <f>IF(D91&lt;&gt;"",IF(C91="","",C91),"")</f>
        <v/>
      </c>
      <c r="G91" s="47" t="str">
        <f>VLOOKUP(G89,E89:F91,2,0)</f>
        <v/>
      </c>
      <c r="H91" s="47"/>
      <c r="I91" s="95"/>
      <c r="J91" s="94"/>
      <c r="K91" s="20"/>
      <c r="L91" s="20"/>
      <c r="M91" s="27"/>
      <c r="N91" s="20"/>
      <c r="O91" s="20"/>
      <c r="P91" s="26"/>
      <c r="S91" s="23"/>
      <c r="T91" s="24"/>
      <c r="U91" s="25"/>
      <c r="V91" s="25" t="str">
        <f>IF(U91="","",VLOOKUP(U91,LISTAS!$F$5:$G$204,2,0))</f>
        <v/>
      </c>
      <c r="W91" s="25" t="str">
        <f>IF(U91="","",VLOOKUP(U91,LISTAS!$F$5:$I$204,4,0))</f>
        <v/>
      </c>
      <c r="X91" s="25"/>
      <c r="Y91" s="25"/>
    </row>
    <row r="92" spans="2:25" ht="17.25" thickBot="1" x14ac:dyDescent="0.3">
      <c r="B92" s="132"/>
      <c r="C92" s="91" t="str">
        <f>IF(C91="","",VLOOKUP(C91,LISTAS!$F$5:$H$204,2,0))</f>
        <v/>
      </c>
      <c r="D92" s="130"/>
      <c r="E92" s="61"/>
      <c r="F92" s="47"/>
      <c r="G92" s="47"/>
      <c r="H92" s="47"/>
      <c r="I92" s="95"/>
      <c r="J92" s="94"/>
      <c r="K92" s="20"/>
      <c r="L92" s="20"/>
      <c r="M92" s="27"/>
      <c r="N92" s="20"/>
      <c r="O92" s="20"/>
      <c r="P92" s="26"/>
      <c r="S92" s="23"/>
      <c r="T92" s="24"/>
      <c r="U92" s="25"/>
      <c r="V92" s="25" t="str">
        <f>IF(U92="","",VLOOKUP(U92,LISTAS!$F$5:$G$204,2,0))</f>
        <v/>
      </c>
      <c r="W92" s="25" t="str">
        <f>IF(U92="","",VLOOKUP(U92,LISTAS!$F$5:$I$204,4,0))</f>
        <v/>
      </c>
      <c r="X92" s="25"/>
      <c r="Y92" s="25"/>
    </row>
    <row r="93" spans="2:25" x14ac:dyDescent="0.25">
      <c r="B93" s="63"/>
      <c r="C93" s="20"/>
      <c r="D93" s="20"/>
      <c r="E93" s="94"/>
      <c r="F93" s="98"/>
      <c r="G93" s="90" t="str">
        <f>IF(D89&lt;&gt;"",IF(D91&lt;&gt;"",IF(D89=D91,"",IF(D89&gt;D91,C89,C91)),""),"")</f>
        <v>FELIPE/ANDRE</v>
      </c>
      <c r="H93" s="129">
        <v>0</v>
      </c>
      <c r="I93" s="46">
        <f>IF(H93&lt;&gt;"",H93,"")</f>
        <v>0</v>
      </c>
      <c r="J93" s="47" t="str">
        <f>IF(H93&lt;&gt;"",IF(G93="","",G93),"")</f>
        <v>FELIPE/ANDRE</v>
      </c>
      <c r="K93" s="47">
        <f>IF(I93&lt;&gt;"",IF(I95&lt;&gt;"",SMALL(I93:J95,1),""),"")</f>
        <v>0</v>
      </c>
      <c r="L93" s="20"/>
      <c r="M93" s="27"/>
      <c r="N93" s="20"/>
      <c r="O93" s="20"/>
      <c r="P93" s="26"/>
      <c r="S93" s="23"/>
      <c r="T93" s="24"/>
      <c r="U93" s="25"/>
      <c r="V93" s="25" t="str">
        <f>IF(U93="","",VLOOKUP(U93,LISTAS!$F$5:$G$204,2,0))</f>
        <v/>
      </c>
      <c r="W93" s="25" t="str">
        <f>IF(U93="","",VLOOKUP(U93,LISTAS!$F$5:$I$204,4,0))</f>
        <v/>
      </c>
      <c r="X93" s="25"/>
      <c r="Y93" s="25"/>
    </row>
    <row r="94" spans="2:25" ht="17.25" thickBot="1" x14ac:dyDescent="0.3">
      <c r="B94" s="63"/>
      <c r="C94" s="20"/>
      <c r="D94" s="20"/>
      <c r="E94" s="94"/>
      <c r="F94" s="98"/>
      <c r="G94" s="91" t="str">
        <f>IF(G93="","",VLOOKUP(G93,LISTAS!$F$5:$H$204,2,0))</f>
        <v>CCDA - DIAD</v>
      </c>
      <c r="H94" s="130"/>
      <c r="I94" s="49" t="str">
        <f>IF(H94&lt;&gt;"",H94,"")</f>
        <v/>
      </c>
      <c r="J94" s="47"/>
      <c r="K94" s="47"/>
      <c r="L94" s="20"/>
      <c r="M94" s="27"/>
      <c r="N94" s="20"/>
      <c r="O94" s="20"/>
      <c r="P94" s="26"/>
      <c r="S94" s="23"/>
      <c r="T94" s="24"/>
      <c r="U94" s="25"/>
      <c r="V94" s="25" t="str">
        <f>IF(U94="","",VLOOKUP(U94,LISTAS!$F$5:$G$204,2,0))</f>
        <v/>
      </c>
      <c r="W94" s="25" t="str">
        <f>IF(U94="","",VLOOKUP(U94,LISTAS!$F$5:$I$204,4,0))</f>
        <v/>
      </c>
      <c r="X94" s="25"/>
      <c r="Y94" s="25"/>
    </row>
    <row r="95" spans="2:25" x14ac:dyDescent="0.25">
      <c r="B95" s="63"/>
      <c r="C95" s="20"/>
      <c r="D95" s="20"/>
      <c r="E95" s="95"/>
      <c r="F95" s="28"/>
      <c r="G95" s="90" t="str">
        <f>IF(D97&lt;&gt;"",IF(D99&lt;&gt;"",IF(D97=D99,"",IF(D97&gt;D99,C97,C99)),""),"")</f>
        <v>ARTUR/GUILHERME</v>
      </c>
      <c r="H95" s="129">
        <v>1</v>
      </c>
      <c r="I95" s="50">
        <f>IF(H95&lt;&gt;"",H95,"")</f>
        <v>1</v>
      </c>
      <c r="J95" s="47" t="str">
        <f>IF(H95&lt;&gt;"",IF(G95="","",G95),"")</f>
        <v>ARTUR/GUILHERME</v>
      </c>
      <c r="K95" s="47" t="str">
        <f>VLOOKUP(K93,I93:J95,2,0)</f>
        <v>FELIPE/ANDRE</v>
      </c>
      <c r="L95" s="20"/>
      <c r="M95" s="27"/>
      <c r="N95" s="20"/>
      <c r="O95" s="20"/>
      <c r="P95" s="26"/>
      <c r="S95" s="23"/>
      <c r="T95" s="24"/>
      <c r="U95" s="25"/>
      <c r="V95" s="25" t="str">
        <f>IF(U95="","",VLOOKUP(U95,LISTAS!$F$5:$G$204,2,0))</f>
        <v/>
      </c>
      <c r="W95" s="25" t="str">
        <f>IF(U95="","",VLOOKUP(U95,LISTAS!$F$5:$I$204,4,0))</f>
        <v/>
      </c>
      <c r="X95" s="25"/>
      <c r="Y95" s="25"/>
    </row>
    <row r="96" spans="2:25" ht="17.25" thickBot="1" x14ac:dyDescent="0.3">
      <c r="B96" s="63"/>
      <c r="C96" s="20"/>
      <c r="D96" s="20"/>
      <c r="E96" s="95"/>
      <c r="F96" s="20"/>
      <c r="G96" s="91" t="str">
        <f>IF(G95="","",VLOOKUP(G95,LISTAS!$F$5:$H$204,2,0))</f>
        <v>VILLA LOBOS - SBC</v>
      </c>
      <c r="H96" s="130"/>
      <c r="I96" s="47"/>
      <c r="J96" s="47"/>
      <c r="K96" s="47"/>
      <c r="L96" s="20"/>
      <c r="M96" s="27"/>
      <c r="N96" s="20"/>
      <c r="O96" s="20"/>
      <c r="P96" s="26"/>
      <c r="S96" s="23"/>
      <c r="T96" s="24"/>
      <c r="U96" s="25"/>
      <c r="V96" s="25" t="str">
        <f>IF(U96="","",VLOOKUP(U96,LISTAS!$F$5:$G$204,2,0))</f>
        <v/>
      </c>
      <c r="W96" s="25" t="str">
        <f>IF(U96="","",VLOOKUP(U96,LISTAS!$F$5:$I$204,4,0))</f>
        <v/>
      </c>
      <c r="X96" s="25"/>
      <c r="Y96" s="25"/>
    </row>
    <row r="97" spans="2:25" x14ac:dyDescent="0.25">
      <c r="B97" s="131">
        <v>4</v>
      </c>
      <c r="C97" s="90"/>
      <c r="D97" s="129">
        <v>0</v>
      </c>
      <c r="E97" s="46">
        <f>IF(D97&lt;&gt;"",D97,"")</f>
        <v>0</v>
      </c>
      <c r="F97" s="47" t="str">
        <f>IF(D97&lt;&gt;"",IF(C97="","",C97),"")</f>
        <v/>
      </c>
      <c r="G97" s="47">
        <f>IF(E97&lt;&gt;"",IF(E99&lt;&gt;"",SMALL(E97:F99,1),""),"")</f>
        <v>0</v>
      </c>
      <c r="H97" s="47"/>
      <c r="I97" s="94"/>
      <c r="J97" s="94"/>
      <c r="K97" s="94"/>
      <c r="L97" s="94"/>
      <c r="M97" s="95"/>
      <c r="N97" s="94"/>
      <c r="O97" s="20"/>
      <c r="P97" s="26"/>
      <c r="S97" s="23"/>
      <c r="T97" s="24"/>
      <c r="U97" s="25"/>
      <c r="V97" s="25" t="str">
        <f>IF(U97="","",VLOOKUP(U97,LISTAS!$F$5:$G$204,2,0))</f>
        <v/>
      </c>
      <c r="W97" s="25" t="str">
        <f>IF(U97="","",VLOOKUP(U97,LISTAS!$F$5:$I$204,4,0))</f>
        <v/>
      </c>
      <c r="X97" s="25"/>
      <c r="Y97" s="25"/>
    </row>
    <row r="98" spans="2:25" ht="17.25" thickBot="1" x14ac:dyDescent="0.3">
      <c r="B98" s="131"/>
      <c r="C98" s="91" t="str">
        <f>IF(C97="","",VLOOKUP(C97,LISTAS!$F$5:$H$204,2,0))</f>
        <v/>
      </c>
      <c r="D98" s="130"/>
      <c r="E98" s="49" t="str">
        <f>IF(D98&lt;&gt;"",D98,"")</f>
        <v/>
      </c>
      <c r="F98" s="47"/>
      <c r="G98" s="47"/>
      <c r="H98" s="47"/>
      <c r="I98" s="94"/>
      <c r="J98" s="94"/>
      <c r="K98" s="94"/>
      <c r="L98" s="94"/>
      <c r="M98" s="95"/>
      <c r="N98" s="94"/>
      <c r="O98" s="20"/>
      <c r="P98" s="26"/>
      <c r="S98" s="23"/>
      <c r="T98" s="24"/>
      <c r="U98" s="25"/>
      <c r="V98" s="25" t="str">
        <f>IF(U98="","",VLOOKUP(U98,LISTAS!$F$5:$G$204,2,0))</f>
        <v/>
      </c>
      <c r="W98" s="25" t="str">
        <f>IF(U98="","",VLOOKUP(U98,LISTAS!$F$5:$I$204,4,0))</f>
        <v/>
      </c>
      <c r="X98" s="25"/>
      <c r="Y98" s="25"/>
    </row>
    <row r="99" spans="2:25" x14ac:dyDescent="0.25">
      <c r="B99" s="132">
        <v>13</v>
      </c>
      <c r="C99" s="90" t="s">
        <v>147</v>
      </c>
      <c r="D99" s="129">
        <v>1</v>
      </c>
      <c r="E99" s="50">
        <f>IF(D99&lt;&gt;"",D99,"")</f>
        <v>1</v>
      </c>
      <c r="F99" s="47" t="str">
        <f>IF(D99&lt;&gt;"",IF(C99="","",C99),"")</f>
        <v>ARTUR/GUILHERME</v>
      </c>
      <c r="G99" s="47" t="str">
        <f>VLOOKUP(G97,E97:F99,2,0)</f>
        <v/>
      </c>
      <c r="H99" s="47"/>
      <c r="I99" s="94"/>
      <c r="J99" s="94"/>
      <c r="K99" s="94"/>
      <c r="L99" s="94"/>
      <c r="M99" s="95"/>
      <c r="N99" s="94"/>
      <c r="O99" s="20"/>
      <c r="P99" s="26"/>
      <c r="S99" s="23"/>
      <c r="T99" s="24"/>
      <c r="U99" s="25"/>
      <c r="V99" s="25" t="str">
        <f>IF(U99="","",VLOOKUP(U99,LISTAS!$F$5:$G$204,2,0))</f>
        <v/>
      </c>
      <c r="W99" s="25" t="str">
        <f>IF(U99="","",VLOOKUP(U99,LISTAS!$F$5:$I$204,4,0))</f>
        <v/>
      </c>
      <c r="X99" s="25"/>
      <c r="Y99" s="25"/>
    </row>
    <row r="100" spans="2:25" ht="17.25" thickBot="1" x14ac:dyDescent="0.3">
      <c r="B100" s="132"/>
      <c r="C100" s="91" t="str">
        <f>IF(C99="","",VLOOKUP(C99,LISTAS!$F$5:$H$204,2,0))</f>
        <v>VILLA LOBOS - SBC</v>
      </c>
      <c r="D100" s="130"/>
      <c r="E100" s="47"/>
      <c r="F100" s="47"/>
      <c r="G100" s="47"/>
      <c r="H100" s="47"/>
      <c r="I100" s="94"/>
      <c r="J100" s="94"/>
      <c r="K100" s="94"/>
      <c r="L100" s="94"/>
      <c r="M100" s="95"/>
      <c r="N100" s="94"/>
      <c r="O100" s="20"/>
      <c r="P100" s="20"/>
      <c r="S100" s="23"/>
      <c r="T100" s="24"/>
      <c r="U100" s="25"/>
      <c r="V100" s="25" t="str">
        <f>IF(U100="","",VLOOKUP(U100,LISTAS!$F$5:$G$204,2,0))</f>
        <v/>
      </c>
      <c r="W100" s="25" t="str">
        <f>IF(U100="","",VLOOKUP(U100,LISTAS!$F$5:$I$204,4,0))</f>
        <v/>
      </c>
      <c r="X100" s="25"/>
      <c r="Y100" s="25"/>
    </row>
    <row r="101" spans="2:25" x14ac:dyDescent="0.25">
      <c r="B101" s="63"/>
      <c r="C101" s="20"/>
      <c r="D101" s="20"/>
      <c r="E101" s="47"/>
      <c r="F101" s="47"/>
      <c r="G101" s="47"/>
      <c r="H101" s="47"/>
      <c r="I101" s="94"/>
      <c r="J101" s="94"/>
      <c r="K101" s="94"/>
      <c r="L101" s="94"/>
      <c r="M101" s="95"/>
      <c r="N101" s="94"/>
      <c r="O101" s="90" t="str">
        <f>IF(L85&lt;&gt;"",IF(L87&lt;&gt;"",IF(L85=L87,"",IF(L85&gt;L87,K85,K87)),""),"")</f>
        <v>ARTUR/GUILHERME</v>
      </c>
      <c r="P101" s="129">
        <v>1</v>
      </c>
      <c r="S101" s="23"/>
      <c r="T101" s="24"/>
      <c r="U101" s="25"/>
      <c r="V101" s="25" t="str">
        <f>IF(U101="","",VLOOKUP(U101,LISTAS!$F$5:$G$204,2,0))</f>
        <v/>
      </c>
      <c r="W101" s="25" t="str">
        <f>IF(U101="","",VLOOKUP(U101,LISTAS!$F$5:$I$204,4,0))</f>
        <v/>
      </c>
      <c r="X101" s="25"/>
      <c r="Y101" s="25"/>
    </row>
    <row r="102" spans="2:25" ht="17.25" thickBot="1" x14ac:dyDescent="0.3">
      <c r="B102" s="63"/>
      <c r="C102" s="20"/>
      <c r="D102" s="20"/>
      <c r="E102" s="94"/>
      <c r="F102" s="94"/>
      <c r="G102" s="94"/>
      <c r="H102" s="94"/>
      <c r="I102" s="94"/>
      <c r="J102" s="94"/>
      <c r="K102" s="94"/>
      <c r="L102" s="94"/>
      <c r="M102" s="95"/>
      <c r="N102" s="94"/>
      <c r="O102" s="91" t="str">
        <f>IF(O101="","",VLOOKUP(O101,LISTAS!$F$5:$H$204,2,0))</f>
        <v>VILLA LOBOS - SBC</v>
      </c>
      <c r="P102" s="130"/>
      <c r="S102" s="23"/>
      <c r="T102" s="24"/>
      <c r="U102" s="25"/>
      <c r="V102" s="25" t="str">
        <f>IF(U102="","",VLOOKUP(U102,LISTAS!$F$5:$G$204,2,0))</f>
        <v/>
      </c>
      <c r="W102" s="25" t="str">
        <f>IF(U102="","",VLOOKUP(U102,LISTAS!$F$5:$I$204,4,0))</f>
        <v/>
      </c>
      <c r="X102" s="25"/>
      <c r="Y102" s="25"/>
    </row>
    <row r="103" spans="2:25" x14ac:dyDescent="0.25">
      <c r="B103" s="63"/>
      <c r="C103" s="20"/>
      <c r="D103" s="20"/>
      <c r="E103" s="94"/>
      <c r="F103" s="94"/>
      <c r="G103" s="94"/>
      <c r="H103" s="94"/>
      <c r="I103" s="94"/>
      <c r="J103" s="94"/>
      <c r="K103" s="94"/>
      <c r="L103" s="94"/>
      <c r="M103" s="95"/>
      <c r="N103" s="97"/>
      <c r="O103" s="90" t="str">
        <f>IF(L117&lt;&gt;"",IF(L119&lt;&gt;"",IF(L117=L119,"",IF(L117&gt;L119,K117,K119)),""),"")</f>
        <v>LORENZO/GUILHERME</v>
      </c>
      <c r="P103" s="129">
        <v>0</v>
      </c>
      <c r="S103" s="23"/>
      <c r="T103" s="24"/>
      <c r="U103" s="25"/>
      <c r="V103" s="25" t="str">
        <f>IF(U103="","",VLOOKUP(U103,LISTAS!$F$5:$G$204,2,0))</f>
        <v/>
      </c>
      <c r="W103" s="25" t="str">
        <f>IF(U103="","",VLOOKUP(U103,LISTAS!$F$5:$I$204,4,0))</f>
        <v/>
      </c>
      <c r="X103" s="25"/>
      <c r="Y103" s="25"/>
    </row>
    <row r="104" spans="2:25" ht="17.25" thickBot="1" x14ac:dyDescent="0.3">
      <c r="B104" s="63"/>
      <c r="C104" s="20"/>
      <c r="D104" s="20"/>
      <c r="E104" s="94"/>
      <c r="F104" s="94"/>
      <c r="G104" s="94"/>
      <c r="H104" s="94"/>
      <c r="I104" s="94"/>
      <c r="J104" s="94"/>
      <c r="K104" s="94"/>
      <c r="L104" s="94"/>
      <c r="M104" s="95"/>
      <c r="N104" s="94"/>
      <c r="O104" s="91" t="str">
        <f>IF(O103="","",VLOOKUP(O103,LISTAS!$F$5:$H$204,2,0))</f>
        <v>ARBOS - SCS</v>
      </c>
      <c r="P104" s="130"/>
      <c r="S104" s="23"/>
      <c r="T104" s="24"/>
      <c r="U104" s="25"/>
      <c r="V104" s="25" t="str">
        <f>IF(U104="","",VLOOKUP(U104,LISTAS!$F$5:$G$204,2,0))</f>
        <v/>
      </c>
      <c r="W104" s="25" t="str">
        <f>IF(U104="","",VLOOKUP(U104,LISTAS!$F$5:$I$204,4,0))</f>
        <v/>
      </c>
      <c r="X104" s="25"/>
      <c r="Y104" s="25"/>
    </row>
    <row r="105" spans="2:25" x14ac:dyDescent="0.25">
      <c r="B105" s="131">
        <v>3</v>
      </c>
      <c r="C105" s="90" t="s">
        <v>163</v>
      </c>
      <c r="D105" s="129">
        <v>1</v>
      </c>
      <c r="E105" s="47">
        <f>IF(D105&lt;&gt;"",D105,"")</f>
        <v>1</v>
      </c>
      <c r="F105" s="47" t="str">
        <f>IF(D105&lt;&gt;"",IF(C105="","",C105),"")</f>
        <v>SAMIR/PEDRO</v>
      </c>
      <c r="G105" s="47">
        <f>IF(E105&lt;&gt;"",IF(E107&lt;&gt;"",SMALL(E105:F107,1),""),"")</f>
        <v>0</v>
      </c>
      <c r="H105" s="94"/>
      <c r="I105" s="94"/>
      <c r="J105" s="94"/>
      <c r="K105" s="94"/>
      <c r="L105" s="94"/>
      <c r="M105" s="95"/>
      <c r="N105" s="94"/>
      <c r="O105" s="20"/>
      <c r="P105" s="26"/>
      <c r="S105" s="23"/>
      <c r="T105" s="24"/>
      <c r="U105" s="25"/>
      <c r="V105" s="25" t="str">
        <f>IF(U105="","",VLOOKUP(U105,LISTAS!$F$5:$G$204,2,0))</f>
        <v/>
      </c>
      <c r="W105" s="25" t="str">
        <f>IF(U105="","",VLOOKUP(U105,LISTAS!$F$5:$I$204,4,0))</f>
        <v/>
      </c>
      <c r="X105" s="25"/>
      <c r="Y105" s="25"/>
    </row>
    <row r="106" spans="2:25" ht="17.25" thickBot="1" x14ac:dyDescent="0.3">
      <c r="B106" s="131"/>
      <c r="C106" s="91" t="str">
        <f>IF(C105="","",VLOOKUP(C105,LISTAS!$F$5:$H$204,2,0))</f>
        <v>CCDA - DIAD</v>
      </c>
      <c r="D106" s="130"/>
      <c r="E106" s="47"/>
      <c r="F106" s="47"/>
      <c r="G106" s="47"/>
      <c r="H106" s="94"/>
      <c r="I106" s="94"/>
      <c r="J106" s="94"/>
      <c r="K106" s="94"/>
      <c r="L106" s="94"/>
      <c r="M106" s="95"/>
      <c r="N106" s="94"/>
      <c r="O106" s="20"/>
      <c r="P106" s="26"/>
      <c r="S106" s="23"/>
      <c r="T106" s="24"/>
      <c r="U106" s="25"/>
      <c r="V106" s="25" t="str">
        <f>IF(U106="","",VLOOKUP(U106,LISTAS!$F$5:$G$204,2,0))</f>
        <v/>
      </c>
      <c r="W106" s="25" t="str">
        <f>IF(U106="","",VLOOKUP(U106,LISTAS!$F$5:$I$204,4,0))</f>
        <v/>
      </c>
      <c r="X106" s="25"/>
      <c r="Y106" s="25"/>
    </row>
    <row r="107" spans="2:25" x14ac:dyDescent="0.25">
      <c r="B107" s="132">
        <v>14</v>
      </c>
      <c r="C107" s="90"/>
      <c r="D107" s="129">
        <v>0</v>
      </c>
      <c r="E107" s="48">
        <f>IF(D107&lt;&gt;"",D107,"")</f>
        <v>0</v>
      </c>
      <c r="F107" s="47" t="str">
        <f>IF(D107&lt;&gt;"",IF(C107="","",C107),"")</f>
        <v/>
      </c>
      <c r="G107" s="47" t="str">
        <f>VLOOKUP(G105,E105:F107,2,0)</f>
        <v/>
      </c>
      <c r="H107" s="94"/>
      <c r="I107" s="94"/>
      <c r="J107" s="94"/>
      <c r="K107" s="94"/>
      <c r="L107" s="94"/>
      <c r="M107" s="95"/>
      <c r="N107" s="94"/>
      <c r="O107" s="20"/>
      <c r="P107" s="26"/>
      <c r="S107" s="23"/>
      <c r="T107" s="24"/>
      <c r="U107" s="25"/>
      <c r="V107" s="25" t="str">
        <f>IF(U107="","",VLOOKUP(U107,LISTAS!$F$5:$G$204,2,0))</f>
        <v/>
      </c>
      <c r="W107" s="25" t="str">
        <f>IF(U107="","",VLOOKUP(U107,LISTAS!$F$5:$I$204,4,0))</f>
        <v/>
      </c>
      <c r="X107" s="25"/>
      <c r="Y107" s="25"/>
    </row>
    <row r="108" spans="2:25" ht="17.25" thickBot="1" x14ac:dyDescent="0.3">
      <c r="B108" s="132"/>
      <c r="C108" s="91" t="str">
        <f>IF(C107="","",VLOOKUP(C107,LISTAS!$F$5:$H$204,2,0))</f>
        <v/>
      </c>
      <c r="D108" s="130"/>
      <c r="E108" s="95"/>
      <c r="F108" s="94"/>
      <c r="G108" s="94"/>
      <c r="H108" s="94"/>
      <c r="I108" s="94"/>
      <c r="J108" s="94"/>
      <c r="K108" s="94"/>
      <c r="L108" s="94"/>
      <c r="M108" s="95"/>
      <c r="N108" s="94"/>
      <c r="O108" s="20"/>
      <c r="P108" s="26"/>
      <c r="S108" s="23"/>
      <c r="T108" s="24"/>
      <c r="U108" s="25"/>
      <c r="V108" s="25" t="str">
        <f>IF(U108="","",VLOOKUP(U108,LISTAS!$F$5:$G$204,2,0))</f>
        <v/>
      </c>
      <c r="W108" s="25" t="str">
        <f>IF(U108="","",VLOOKUP(U108,LISTAS!$F$5:$I$204,4,0))</f>
        <v/>
      </c>
      <c r="X108" s="25"/>
      <c r="Y108" s="25"/>
    </row>
    <row r="109" spans="2:25" x14ac:dyDescent="0.25">
      <c r="B109" s="63"/>
      <c r="C109" s="20"/>
      <c r="D109" s="20"/>
      <c r="E109" s="94"/>
      <c r="F109" s="98"/>
      <c r="G109" s="90" t="str">
        <f>IF(D105&lt;&gt;"",IF(D107&lt;&gt;"",IF(D105=D107,"",IF(D105&gt;D107,C105,C107)),""),"")</f>
        <v>SAMIR/PEDRO</v>
      </c>
      <c r="H109" s="129">
        <v>0</v>
      </c>
      <c r="I109" s="47">
        <f>IF(H109&lt;&gt;"",H109,"")</f>
        <v>0</v>
      </c>
      <c r="J109" s="47" t="str">
        <f>IF(H109&lt;&gt;"",IF(G109="","",G109),"")</f>
        <v>SAMIR/PEDRO</v>
      </c>
      <c r="K109" s="47">
        <f>IF(I109&lt;&gt;"",IF(I111&lt;&gt;"",SMALL(I109:J111,1),""),"")</f>
        <v>0</v>
      </c>
      <c r="L109" s="20"/>
      <c r="M109" s="27"/>
      <c r="N109" s="20"/>
      <c r="O109" s="20"/>
      <c r="P109" s="26"/>
      <c r="S109" s="23"/>
      <c r="T109" s="24"/>
      <c r="U109" s="25"/>
      <c r="V109" s="25" t="str">
        <f>IF(U109="","",VLOOKUP(U109,LISTAS!$F$5:$G$204,2,0))</f>
        <v/>
      </c>
      <c r="W109" s="25" t="str">
        <f>IF(U109="","",VLOOKUP(U109,LISTAS!$F$5:$I$204,4,0))</f>
        <v/>
      </c>
      <c r="X109" s="25"/>
      <c r="Y109" s="25"/>
    </row>
    <row r="110" spans="2:25" ht="17.25" thickBot="1" x14ac:dyDescent="0.3">
      <c r="B110" s="63"/>
      <c r="C110" s="20"/>
      <c r="D110" s="20"/>
      <c r="E110" s="94"/>
      <c r="F110" s="98"/>
      <c r="G110" s="91" t="str">
        <f>IF(G109="","",VLOOKUP(G109,LISTAS!$F$5:$H$204,2,0))</f>
        <v>CCDA - DIAD</v>
      </c>
      <c r="H110" s="130"/>
      <c r="I110" s="47"/>
      <c r="J110" s="47"/>
      <c r="K110" s="47"/>
      <c r="L110" s="20"/>
      <c r="M110" s="27"/>
      <c r="N110" s="20"/>
      <c r="O110" s="20"/>
      <c r="P110" s="26"/>
      <c r="S110" s="23"/>
      <c r="T110" s="24"/>
      <c r="U110" s="25"/>
      <c r="V110" s="25" t="str">
        <f>IF(U110="","",VLOOKUP(U110,LISTAS!$F$5:$G$204,2,0))</f>
        <v/>
      </c>
      <c r="W110" s="25" t="str">
        <f>IF(U110="","",VLOOKUP(U110,LISTAS!$F$5:$I$204,4,0))</f>
        <v/>
      </c>
      <c r="X110" s="25"/>
      <c r="Y110" s="25"/>
    </row>
    <row r="111" spans="2:25" x14ac:dyDescent="0.25">
      <c r="B111" s="63"/>
      <c r="C111" s="20"/>
      <c r="D111" s="20"/>
      <c r="E111" s="95"/>
      <c r="F111" s="28"/>
      <c r="G111" s="90" t="str">
        <f>IF(D113&lt;&gt;"",IF(D115&lt;&gt;"",IF(D113=D115,"",IF(D113&gt;D115,C113,C115)),""),"")</f>
        <v>LUIZ/VICTOR</v>
      </c>
      <c r="H111" s="129">
        <v>1</v>
      </c>
      <c r="I111" s="48">
        <f>IF(H111&lt;&gt;"",H111,"")</f>
        <v>1</v>
      </c>
      <c r="J111" s="47" t="str">
        <f>IF(H111&lt;&gt;"",IF(G111="","",G111),"")</f>
        <v>LUIZ/VICTOR</v>
      </c>
      <c r="K111" s="47" t="str">
        <f>VLOOKUP(K109,I109:J111,2,0)</f>
        <v>SAMIR/PEDRO</v>
      </c>
      <c r="L111" s="20"/>
      <c r="M111" s="27"/>
      <c r="N111" s="20"/>
      <c r="O111" s="20"/>
      <c r="P111" s="26"/>
      <c r="S111" s="23"/>
      <c r="T111" s="24"/>
      <c r="U111" s="25"/>
      <c r="V111" s="25" t="str">
        <f>IF(U111="","",VLOOKUP(U111,LISTAS!$F$5:$G$204,2,0))</f>
        <v/>
      </c>
      <c r="W111" s="25" t="str">
        <f>IF(U111="","",VLOOKUP(U111,LISTAS!$F$5:$I$204,4,0))</f>
        <v/>
      </c>
      <c r="X111" s="25"/>
      <c r="Y111" s="25"/>
    </row>
    <row r="112" spans="2:25" ht="17.25" thickBot="1" x14ac:dyDescent="0.3">
      <c r="B112" s="63"/>
      <c r="C112" s="20"/>
      <c r="D112" s="20"/>
      <c r="E112" s="95"/>
      <c r="F112" s="20"/>
      <c r="G112" s="91" t="str">
        <f>IF(G111="","",VLOOKUP(G111,LISTAS!$F$5:$H$204,2,0))</f>
        <v>PEN LIFE - SBC</v>
      </c>
      <c r="H112" s="130"/>
      <c r="I112" s="61"/>
      <c r="J112" s="47"/>
      <c r="K112" s="47"/>
      <c r="L112" s="20"/>
      <c r="M112" s="27"/>
      <c r="N112" s="20"/>
      <c r="O112" s="20"/>
      <c r="P112" s="26"/>
      <c r="S112" s="23"/>
      <c r="T112" s="24"/>
      <c r="U112" s="25"/>
      <c r="V112" s="25" t="str">
        <f>IF(U112="","",VLOOKUP(U112,LISTAS!$F$5:$G$204,2,0))</f>
        <v/>
      </c>
      <c r="W112" s="25" t="str">
        <f>IF(U112="","",VLOOKUP(U112,LISTAS!$F$5:$I$204,4,0))</f>
        <v/>
      </c>
      <c r="X112" s="25"/>
      <c r="Y112" s="25"/>
    </row>
    <row r="113" spans="2:25" x14ac:dyDescent="0.25">
      <c r="B113" s="131">
        <v>5</v>
      </c>
      <c r="C113" s="90"/>
      <c r="D113" s="129">
        <v>0</v>
      </c>
      <c r="E113" s="46">
        <f>IF(D113&lt;&gt;"",D113,"")</f>
        <v>0</v>
      </c>
      <c r="F113" s="47" t="str">
        <f>IF(D113&lt;&gt;"",IF(C113="","",C113),"")</f>
        <v/>
      </c>
      <c r="G113" s="47">
        <f>IF(E113&lt;&gt;"",IF(E115&lt;&gt;"",SMALL(E113:F115,1),""),"")</f>
        <v>0</v>
      </c>
      <c r="H113" s="94"/>
      <c r="I113" s="95"/>
      <c r="J113" s="94"/>
      <c r="K113" s="20"/>
      <c r="L113" s="20"/>
      <c r="M113" s="27"/>
      <c r="N113" s="20"/>
      <c r="O113" s="20"/>
      <c r="P113" s="26"/>
      <c r="S113" s="23"/>
      <c r="T113" s="24"/>
      <c r="U113" s="25"/>
      <c r="V113" s="25" t="str">
        <f>IF(U113="","",VLOOKUP(U113,LISTAS!$F$5:$G$204,2,0))</f>
        <v/>
      </c>
      <c r="W113" s="25" t="str">
        <f>IF(U113="","",VLOOKUP(U113,LISTAS!$F$5:$I$204,4,0))</f>
        <v/>
      </c>
      <c r="X113" s="25"/>
      <c r="Y113" s="25"/>
    </row>
    <row r="114" spans="2:25" ht="17.25" thickBot="1" x14ac:dyDescent="0.3">
      <c r="B114" s="131"/>
      <c r="C114" s="91" t="str">
        <f>IF(C113="","",VLOOKUP(C113,LISTAS!$F$5:$H$204,2,0))</f>
        <v/>
      </c>
      <c r="D114" s="130"/>
      <c r="E114" s="49" t="str">
        <f>IF(D114&lt;&gt;"",D114,"")</f>
        <v/>
      </c>
      <c r="F114" s="47"/>
      <c r="G114" s="47"/>
      <c r="H114" s="94"/>
      <c r="I114" s="95"/>
      <c r="J114" s="94"/>
      <c r="K114" s="20"/>
      <c r="L114" s="20"/>
      <c r="M114" s="27"/>
      <c r="N114" s="20"/>
      <c r="O114" s="20"/>
      <c r="P114" s="26"/>
      <c r="S114" s="23"/>
      <c r="T114" s="24"/>
      <c r="U114" s="25"/>
      <c r="V114" s="25" t="str">
        <f>IF(U114="","",VLOOKUP(U114,LISTAS!$F$5:$G$204,2,0))</f>
        <v/>
      </c>
      <c r="W114" s="25" t="str">
        <f>IF(U114="","",VLOOKUP(U114,LISTAS!$F$5:$I$204,4,0))</f>
        <v/>
      </c>
      <c r="X114" s="25"/>
      <c r="Y114" s="25"/>
    </row>
    <row r="115" spans="2:25" x14ac:dyDescent="0.25">
      <c r="B115" s="132">
        <v>12</v>
      </c>
      <c r="C115" s="90" t="s">
        <v>139</v>
      </c>
      <c r="D115" s="129">
        <v>1</v>
      </c>
      <c r="E115" s="50">
        <f>IF(D115&lt;&gt;"",D115,"")</f>
        <v>1</v>
      </c>
      <c r="F115" s="47" t="str">
        <f>IF(D115&lt;&gt;"",IF(C115="","",C115),"")</f>
        <v>LUIZ/VICTOR</v>
      </c>
      <c r="G115" s="47" t="str">
        <f>VLOOKUP(G113,E113:F115,2,0)</f>
        <v/>
      </c>
      <c r="H115" s="94"/>
      <c r="I115" s="95"/>
      <c r="J115" s="94"/>
      <c r="K115" s="20"/>
      <c r="L115" s="20"/>
      <c r="M115" s="27"/>
      <c r="N115" s="20"/>
      <c r="O115" s="20"/>
      <c r="P115" s="26"/>
      <c r="S115" s="23"/>
      <c r="T115" s="24"/>
      <c r="U115" s="25"/>
      <c r="V115" s="25" t="str">
        <f>IF(U115="","",VLOOKUP(U115,LISTAS!$F$5:$G$204,2,0))</f>
        <v/>
      </c>
      <c r="W115" s="25" t="str">
        <f>IF(U115="","",VLOOKUP(U115,LISTAS!$F$5:$I$204,4,0))</f>
        <v/>
      </c>
      <c r="X115" s="25"/>
      <c r="Y115" s="25"/>
    </row>
    <row r="116" spans="2:25" ht="17.25" thickBot="1" x14ac:dyDescent="0.3">
      <c r="B116" s="132"/>
      <c r="C116" s="91" t="str">
        <f>IF(C115="","",VLOOKUP(C115,LISTAS!$F$5:$H$204,2,0))</f>
        <v>PEN LIFE - SBC</v>
      </c>
      <c r="D116" s="130"/>
      <c r="E116" s="47"/>
      <c r="F116" s="47"/>
      <c r="G116" s="47"/>
      <c r="H116" s="94"/>
      <c r="I116" s="95"/>
      <c r="J116" s="94"/>
      <c r="K116" s="20"/>
      <c r="L116" s="20"/>
      <c r="M116" s="27"/>
      <c r="N116" s="20"/>
      <c r="O116" s="20"/>
      <c r="P116" s="26"/>
      <c r="S116" s="23"/>
      <c r="T116" s="24"/>
      <c r="U116" s="25"/>
      <c r="V116" s="25" t="str">
        <f>IF(U116="","",VLOOKUP(U116,LISTAS!$F$5:$G$204,2,0))</f>
        <v/>
      </c>
      <c r="W116" s="25" t="str">
        <f>IF(U116="","",VLOOKUP(U116,LISTAS!$F$5:$I$204,4,0))</f>
        <v/>
      </c>
      <c r="X116" s="25"/>
      <c r="Y116" s="25"/>
    </row>
    <row r="117" spans="2:25" x14ac:dyDescent="0.25">
      <c r="B117" s="63"/>
      <c r="C117" s="20"/>
      <c r="D117" s="20"/>
      <c r="E117" s="47"/>
      <c r="F117" s="47"/>
      <c r="G117" s="47"/>
      <c r="H117" s="94"/>
      <c r="I117" s="95"/>
      <c r="J117" s="94"/>
      <c r="K117" s="90" t="str">
        <f>IF(H109&lt;&gt;"",IF(H111&lt;&gt;"",IF(H109=H111,"",IF(H109&gt;H111,G109,G111)),""),"")</f>
        <v>LUIZ/VICTOR</v>
      </c>
      <c r="L117" s="129">
        <v>0</v>
      </c>
      <c r="M117" s="46">
        <f>IF(L117&lt;&gt;"",L117,"")</f>
        <v>0</v>
      </c>
      <c r="N117" s="47" t="str">
        <f>IF(L117&lt;&gt;"",IF(K117="","",K117),"")</f>
        <v>LUIZ/VICTOR</v>
      </c>
      <c r="O117" s="47">
        <f>IF(M117&lt;&gt;"",IF(M119&lt;&gt;"",SMALL(M117:N119,1),""),"")</f>
        <v>0</v>
      </c>
      <c r="P117" s="26"/>
      <c r="S117" s="23"/>
      <c r="T117" s="24"/>
      <c r="U117" s="25"/>
      <c r="V117" s="25" t="str">
        <f>IF(U117="","",VLOOKUP(U117,LISTAS!$F$5:$G$204,2,0))</f>
        <v/>
      </c>
      <c r="W117" s="25" t="str">
        <f>IF(U117="","",VLOOKUP(U117,LISTAS!$F$5:$I$204,4,0))</f>
        <v/>
      </c>
      <c r="X117" s="25"/>
      <c r="Y117" s="25"/>
    </row>
    <row r="118" spans="2:25" ht="17.25" thickBot="1" x14ac:dyDescent="0.3">
      <c r="B118" s="63"/>
      <c r="C118" s="20"/>
      <c r="D118" s="20"/>
      <c r="E118" s="94"/>
      <c r="F118" s="94"/>
      <c r="G118" s="94"/>
      <c r="H118" s="94"/>
      <c r="I118" s="95"/>
      <c r="J118" s="94"/>
      <c r="K118" s="91" t="str">
        <f>IF(K117="","",VLOOKUP(K117,LISTAS!$F$5:$H$204,2,0))</f>
        <v>PEN LIFE - SBC</v>
      </c>
      <c r="L118" s="130"/>
      <c r="M118" s="49" t="str">
        <f>IF(L118&lt;&gt;"",L118,"")</f>
        <v/>
      </c>
      <c r="N118" s="47"/>
      <c r="O118" s="47"/>
      <c r="P118" s="26"/>
      <c r="S118" s="23"/>
      <c r="T118" s="24"/>
      <c r="U118" s="25"/>
      <c r="V118" s="25" t="str">
        <f>IF(U118="","",VLOOKUP(U118,LISTAS!$F$5:$G$204,2,0))</f>
        <v/>
      </c>
      <c r="W118" s="25" t="str">
        <f>IF(U118="","",VLOOKUP(U118,LISTAS!$F$5:$I$204,4,0))</f>
        <v/>
      </c>
      <c r="X118" s="25"/>
      <c r="Y118" s="25"/>
    </row>
    <row r="119" spans="2:25" x14ac:dyDescent="0.25">
      <c r="B119" s="63"/>
      <c r="C119" s="20"/>
      <c r="D119" s="20"/>
      <c r="E119" s="94"/>
      <c r="F119" s="94"/>
      <c r="G119" s="94"/>
      <c r="H119" s="94"/>
      <c r="I119" s="95"/>
      <c r="J119" s="97"/>
      <c r="K119" s="90" t="str">
        <f>IF(H125&lt;&gt;"",IF(H127&lt;&gt;"",IF(H125=H127,"",IF(H125&gt;H127,G125,G127)),""),"")</f>
        <v>LORENZO/GUILHERME</v>
      </c>
      <c r="L119" s="129">
        <v>1</v>
      </c>
      <c r="M119" s="50">
        <f>IF(L119&lt;&gt;"",L119,"")</f>
        <v>1</v>
      </c>
      <c r="N119" s="47" t="str">
        <f>IF(L119&lt;&gt;"",IF(K119="","",K119),"")</f>
        <v>LORENZO/GUILHERME</v>
      </c>
      <c r="O119" s="47" t="str">
        <f>VLOOKUP(O117,M117:N119,2,0)</f>
        <v>LUIZ/VICTOR</v>
      </c>
      <c r="P119" s="26"/>
      <c r="S119" s="23"/>
      <c r="T119" s="24"/>
      <c r="U119" s="25"/>
      <c r="V119" s="25" t="str">
        <f>IF(U119="","",VLOOKUP(U119,LISTAS!$F$5:$G$204,2,0))</f>
        <v/>
      </c>
      <c r="W119" s="25" t="str">
        <f>IF(U119="","",VLOOKUP(U119,LISTAS!$F$5:$I$204,4,0))</f>
        <v/>
      </c>
      <c r="X119" s="25"/>
      <c r="Y119" s="25"/>
    </row>
    <row r="120" spans="2:25" ht="17.25" thickBot="1" x14ac:dyDescent="0.3">
      <c r="B120" s="63"/>
      <c r="C120" s="20"/>
      <c r="D120" s="20"/>
      <c r="E120" s="94"/>
      <c r="F120" s="94"/>
      <c r="G120" s="94"/>
      <c r="H120" s="94"/>
      <c r="I120" s="95"/>
      <c r="J120" s="94"/>
      <c r="K120" s="91" t="str">
        <f>IF(K119="","",VLOOKUP(K119,LISTAS!$F$5:$H$204,2,0))</f>
        <v>ARBOS - SCS</v>
      </c>
      <c r="L120" s="130"/>
      <c r="M120" s="47"/>
      <c r="N120" s="47"/>
      <c r="O120" s="47"/>
      <c r="P120" s="26"/>
      <c r="S120" s="23"/>
      <c r="T120" s="24"/>
      <c r="U120" s="25"/>
      <c r="V120" s="25" t="str">
        <f>IF(U120="","",VLOOKUP(U120,LISTAS!$F$5:$G$204,2,0))</f>
        <v/>
      </c>
      <c r="W120" s="25" t="str">
        <f>IF(U120="","",VLOOKUP(U120,LISTAS!$F$5:$I$204,4,0))</f>
        <v/>
      </c>
      <c r="X120" s="25"/>
      <c r="Y120" s="25"/>
    </row>
    <row r="121" spans="2:25" x14ac:dyDescent="0.25">
      <c r="B121" s="131">
        <v>8</v>
      </c>
      <c r="C121" s="90" t="s">
        <v>74</v>
      </c>
      <c r="D121" s="129">
        <v>1</v>
      </c>
      <c r="E121" s="47" t="s">
        <v>36</v>
      </c>
      <c r="F121" s="47" t="str">
        <f>IF(D121&lt;&gt;"",IF(C121="","",C121),"")</f>
        <v>LORENZO/GUILHERME</v>
      </c>
      <c r="G121" s="47">
        <f>IF(E121&lt;&gt;"",IF(E123&lt;&gt;"",SMALL(E121:F123,1),""),"")</f>
        <v>0</v>
      </c>
      <c r="H121" s="94"/>
      <c r="I121" s="95"/>
      <c r="J121" s="94"/>
      <c r="K121" s="94"/>
      <c r="L121" s="94"/>
      <c r="M121" s="94"/>
      <c r="N121" s="94"/>
      <c r="O121" s="94"/>
      <c r="P121" s="26"/>
      <c r="S121" s="23"/>
      <c r="T121" s="24"/>
      <c r="U121" s="25"/>
      <c r="V121" s="25" t="str">
        <f>IF(U121="","",VLOOKUP(U121,LISTAS!$F$5:$G$204,2,0))</f>
        <v/>
      </c>
      <c r="W121" s="25" t="str">
        <f>IF(U121="","",VLOOKUP(U121,LISTAS!$F$5:$I$204,4,0))</f>
        <v/>
      </c>
      <c r="X121" s="25"/>
      <c r="Y121" s="25"/>
    </row>
    <row r="122" spans="2:25" ht="17.25" thickBot="1" x14ac:dyDescent="0.3">
      <c r="B122" s="131"/>
      <c r="C122" s="91" t="str">
        <f>IF(C121="","",VLOOKUP(C121,LISTAS!$F$5:$H$204,2,0))</f>
        <v>ARBOS - SCS</v>
      </c>
      <c r="D122" s="130"/>
      <c r="E122" s="47"/>
      <c r="F122" s="47"/>
      <c r="G122" s="47"/>
      <c r="H122" s="94"/>
      <c r="I122" s="95"/>
      <c r="J122" s="94"/>
      <c r="K122" s="94"/>
      <c r="L122" s="94"/>
      <c r="M122" s="94"/>
      <c r="N122" s="94"/>
      <c r="O122" s="94"/>
      <c r="P122" s="26"/>
      <c r="S122" s="23"/>
      <c r="T122" s="24"/>
      <c r="U122" s="25"/>
      <c r="V122" s="25" t="str">
        <f>IF(U122="","",VLOOKUP(U122,LISTAS!$F$5:$G$204,2,0))</f>
        <v/>
      </c>
      <c r="W122" s="25" t="str">
        <f>IF(U122="","",VLOOKUP(U122,LISTAS!$F$5:$I$204,4,0))</f>
        <v/>
      </c>
      <c r="X122" s="25"/>
      <c r="Y122" s="25"/>
    </row>
    <row r="123" spans="2:25" x14ac:dyDescent="0.25">
      <c r="B123" s="132">
        <v>10</v>
      </c>
      <c r="C123" s="90"/>
      <c r="D123" s="129">
        <v>0</v>
      </c>
      <c r="E123" s="48">
        <f>IF(D123&lt;&gt;"",D123,"")</f>
        <v>0</v>
      </c>
      <c r="F123" s="47" t="str">
        <f>IF(D123&lt;&gt;"",IF(C123="","",C123),"")</f>
        <v/>
      </c>
      <c r="G123" s="47" t="str">
        <f>VLOOKUP(G121,E121:F123,2,0)</f>
        <v/>
      </c>
      <c r="H123" s="94"/>
      <c r="I123" s="95"/>
      <c r="J123" s="94"/>
      <c r="K123" s="94"/>
      <c r="L123" s="94"/>
      <c r="M123" s="94"/>
      <c r="N123" s="94"/>
      <c r="O123" s="94"/>
      <c r="P123" s="26"/>
      <c r="S123" s="23"/>
      <c r="T123" s="24"/>
      <c r="U123" s="25"/>
      <c r="V123" s="25" t="str">
        <f>IF(U123="","",VLOOKUP(U123,LISTAS!$F$5:$G$204,2,0))</f>
        <v/>
      </c>
      <c r="W123" s="25" t="str">
        <f>IF(U123="","",VLOOKUP(U123,LISTAS!$F$5:$I$204,4,0))</f>
        <v/>
      </c>
      <c r="X123" s="25"/>
      <c r="Y123" s="25"/>
    </row>
    <row r="124" spans="2:25" ht="17.25" thickBot="1" x14ac:dyDescent="0.3">
      <c r="B124" s="132"/>
      <c r="C124" s="91" t="str">
        <f>IF(C123="","",VLOOKUP(C123,LISTAS!$F$5:$H$204,2,0))</f>
        <v/>
      </c>
      <c r="D124" s="130"/>
      <c r="E124" s="95"/>
      <c r="F124" s="94"/>
      <c r="G124" s="94"/>
      <c r="H124" s="94"/>
      <c r="I124" s="95"/>
      <c r="J124" s="94"/>
      <c r="K124" s="94"/>
      <c r="L124" s="94"/>
      <c r="M124" s="94"/>
      <c r="N124" s="94"/>
      <c r="O124" s="94"/>
      <c r="P124" s="26"/>
      <c r="S124" s="23"/>
      <c r="T124" s="24"/>
      <c r="U124" s="25"/>
      <c r="V124" s="25" t="str">
        <f>IF(U124="","",VLOOKUP(U124,LISTAS!$F$5:$G$204,2,0))</f>
        <v/>
      </c>
      <c r="W124" s="25" t="str">
        <f>IF(U124="","",VLOOKUP(U124,LISTAS!$F$5:$I$204,4,0))</f>
        <v/>
      </c>
      <c r="X124" s="25"/>
      <c r="Y124" s="25"/>
    </row>
    <row r="125" spans="2:25" x14ac:dyDescent="0.25">
      <c r="B125" s="63"/>
      <c r="C125" s="20"/>
      <c r="D125" s="20"/>
      <c r="E125" s="94"/>
      <c r="F125" s="98"/>
      <c r="G125" s="90" t="str">
        <f>IF(D121&lt;&gt;"",IF(D123&lt;&gt;"",IF(D121=D123,"",IF(D121&gt;D123,C121,C123)),""),"")</f>
        <v>LORENZO/GUILHERME</v>
      </c>
      <c r="H125" s="129">
        <v>1</v>
      </c>
      <c r="I125" s="46">
        <f>IF(H125&lt;&gt;"",H125,"")</f>
        <v>1</v>
      </c>
      <c r="J125" s="47" t="str">
        <f>IF(H125&lt;&gt;"",IF(G125="","",G125),"")</f>
        <v>LORENZO/GUILHERME</v>
      </c>
      <c r="K125" s="47">
        <f>IF(I125&lt;&gt;"",IF(I127&lt;&gt;"",SMALL(I125:J127,1),""),"")</f>
        <v>0</v>
      </c>
      <c r="L125" s="94"/>
      <c r="M125" s="94"/>
      <c r="N125" s="94"/>
      <c r="O125" s="94"/>
      <c r="P125" s="26"/>
      <c r="S125" s="23"/>
      <c r="T125" s="24"/>
      <c r="U125" s="25"/>
      <c r="V125" s="25" t="str">
        <f>IF(U125="","",VLOOKUP(U125,LISTAS!$F$5:$G$204,2,0))</f>
        <v/>
      </c>
      <c r="W125" s="25" t="str">
        <f>IF(U125="","",VLOOKUP(U125,LISTAS!$F$5:$I$204,4,0))</f>
        <v/>
      </c>
      <c r="X125" s="25"/>
      <c r="Y125" s="25"/>
    </row>
    <row r="126" spans="2:25" ht="17.25" thickBot="1" x14ac:dyDescent="0.3">
      <c r="B126" s="63"/>
      <c r="C126" s="20"/>
      <c r="D126" s="20"/>
      <c r="E126" s="94"/>
      <c r="F126" s="98"/>
      <c r="G126" s="91" t="str">
        <f>IF(G125="","",VLOOKUP(G125,LISTAS!$F$5:$H$204,2,0))</f>
        <v>ARBOS - SCS</v>
      </c>
      <c r="H126" s="130"/>
      <c r="I126" s="49" t="str">
        <f>IF(H126&lt;&gt;"",H126,"")</f>
        <v/>
      </c>
      <c r="J126" s="47"/>
      <c r="K126" s="47"/>
      <c r="L126" s="94"/>
      <c r="M126" s="94"/>
      <c r="N126" s="94"/>
      <c r="O126" s="94"/>
      <c r="P126" s="26"/>
      <c r="S126" s="23"/>
      <c r="T126" s="24"/>
      <c r="U126" s="25"/>
      <c r="V126" s="25" t="str">
        <f>IF(U126="","",VLOOKUP(U126,LISTAS!$F$5:$G$204,2,0))</f>
        <v/>
      </c>
      <c r="W126" s="25" t="str">
        <f>IF(U126="","",VLOOKUP(U126,LISTAS!$F$5:$I$204,4,0))</f>
        <v/>
      </c>
      <c r="X126" s="25"/>
      <c r="Y126" s="25"/>
    </row>
    <row r="127" spans="2:25" x14ac:dyDescent="0.25">
      <c r="B127" s="63"/>
      <c r="C127" s="20"/>
      <c r="D127" s="20"/>
      <c r="E127" s="95"/>
      <c r="F127" s="28"/>
      <c r="G127" s="90" t="str">
        <f>IF(D129&lt;&gt;"",IF(D131&lt;&gt;"",IF(D129=D131,"",IF(D129&gt;D131,C129,C131)),""),"")</f>
        <v>FILIPI/RAFAEL</v>
      </c>
      <c r="H127" s="129">
        <v>0</v>
      </c>
      <c r="I127" s="50">
        <f>IF(H127&lt;&gt;"",H127,"")</f>
        <v>0</v>
      </c>
      <c r="J127" s="47" t="str">
        <f>IF(H127&lt;&gt;"",IF(G127="","",G127),"")</f>
        <v>FILIPI/RAFAEL</v>
      </c>
      <c r="K127" s="47" t="str">
        <f>VLOOKUP(K125,I125:J127,2,0)</f>
        <v>FILIPI/RAFAEL</v>
      </c>
      <c r="L127" s="94"/>
      <c r="M127" s="94"/>
      <c r="N127" s="94"/>
      <c r="O127" s="94"/>
      <c r="P127" s="26"/>
      <c r="S127" s="23"/>
      <c r="T127" s="24"/>
      <c r="U127" s="25"/>
      <c r="V127" s="25" t="str">
        <f>IF(U127="","",VLOOKUP(U127,LISTAS!$F$5:$G$204,2,0))</f>
        <v/>
      </c>
      <c r="W127" s="25" t="str">
        <f>IF(U127="","",VLOOKUP(U127,LISTAS!$F$5:$I$204,4,0))</f>
        <v/>
      </c>
      <c r="X127" s="25"/>
      <c r="Y127" s="25"/>
    </row>
    <row r="128" spans="2:25" ht="17.25" thickBot="1" x14ac:dyDescent="0.3">
      <c r="B128" s="63"/>
      <c r="C128" s="20"/>
      <c r="D128" s="20"/>
      <c r="E128" s="95"/>
      <c r="F128" s="20"/>
      <c r="G128" s="91" t="str">
        <f>IF(G127="","",VLOOKUP(G127,LISTAS!$F$5:$H$204,2,0))</f>
        <v>IEBURIX SBC</v>
      </c>
      <c r="H128" s="130"/>
      <c r="I128" s="47"/>
      <c r="J128" s="47"/>
      <c r="K128" s="47"/>
      <c r="L128" s="94"/>
      <c r="M128" s="94"/>
      <c r="N128" s="94"/>
      <c r="O128" s="94"/>
      <c r="P128" s="26"/>
      <c r="S128" s="23"/>
      <c r="T128" s="24"/>
      <c r="U128" s="25"/>
      <c r="V128" s="25" t="str">
        <f>IF(U128="","",VLOOKUP(U128,LISTAS!$F$5:$G$204,2,0))</f>
        <v/>
      </c>
      <c r="W128" s="25" t="str">
        <f>IF(U128="","",VLOOKUP(U128,LISTAS!$F$5:$I$204,4,0))</f>
        <v/>
      </c>
      <c r="X128" s="25"/>
      <c r="Y128" s="25"/>
    </row>
    <row r="129" spans="2:25" x14ac:dyDescent="0.25">
      <c r="B129" s="131">
        <v>2</v>
      </c>
      <c r="C129" s="90"/>
      <c r="D129" s="129">
        <v>0</v>
      </c>
      <c r="E129" s="46">
        <f>IF(D129&lt;&gt;"",D129,"")</f>
        <v>0</v>
      </c>
      <c r="F129" s="47" t="str">
        <f>IF(D129&lt;&gt;"",IF(C129="","",C129),"")</f>
        <v/>
      </c>
      <c r="G129" s="47">
        <f>IF(E129&lt;&gt;"",IF(E131&lt;&gt;"",SMALL(E129:F131,1),""),"")</f>
        <v>0</v>
      </c>
      <c r="H129" s="47"/>
      <c r="I129" s="94"/>
      <c r="J129" s="94"/>
      <c r="K129" s="94"/>
      <c r="L129" s="94"/>
      <c r="M129" s="94"/>
      <c r="N129" s="94"/>
      <c r="O129" s="94"/>
      <c r="P129" s="99"/>
      <c r="S129" s="23"/>
      <c r="T129" s="24"/>
      <c r="U129" s="25"/>
      <c r="V129" s="25" t="str">
        <f>IF(U129="","",VLOOKUP(U129,LISTAS!$F$5:$G$204,2,0))</f>
        <v/>
      </c>
      <c r="W129" s="25" t="str">
        <f>IF(U129="","",VLOOKUP(U129,LISTAS!$F$5:$I$204,4,0))</f>
        <v/>
      </c>
      <c r="X129" s="25"/>
      <c r="Y129" s="25"/>
    </row>
    <row r="130" spans="2:25" ht="17.25" thickBot="1" x14ac:dyDescent="0.3">
      <c r="B130" s="131"/>
      <c r="C130" s="91" t="str">
        <f>IF(C129="","",VLOOKUP(C129,LISTAS!$F$5:$H$204,2,0))</f>
        <v/>
      </c>
      <c r="D130" s="130"/>
      <c r="E130" s="49" t="str">
        <f>IF(D130&lt;&gt;"",D130,"")</f>
        <v/>
      </c>
      <c r="F130" s="47"/>
      <c r="G130" s="47"/>
      <c r="H130" s="47"/>
      <c r="I130" s="94"/>
      <c r="J130" s="94"/>
      <c r="K130" s="94"/>
      <c r="L130" s="94"/>
      <c r="M130" s="94"/>
      <c r="N130" s="94"/>
      <c r="O130" s="94"/>
      <c r="P130" s="99"/>
      <c r="S130" s="23"/>
      <c r="T130" s="24"/>
      <c r="U130" s="25"/>
      <c r="V130" s="25" t="str">
        <f>IF(U130="","",VLOOKUP(U130,LISTAS!$F$5:$G$204,2,0))</f>
        <v/>
      </c>
      <c r="W130" s="25" t="str">
        <f>IF(U130="","",VLOOKUP(U130,LISTAS!$F$5:$I$204,4,0))</f>
        <v/>
      </c>
      <c r="X130" s="25"/>
      <c r="Y130" s="25"/>
    </row>
    <row r="131" spans="2:25" x14ac:dyDescent="0.25">
      <c r="B131" s="132">
        <v>15</v>
      </c>
      <c r="C131" s="90" t="s">
        <v>121</v>
      </c>
      <c r="D131" s="129">
        <v>1</v>
      </c>
      <c r="E131" s="50">
        <f>IF(D131&lt;&gt;"",D131,"")</f>
        <v>1</v>
      </c>
      <c r="F131" s="47" t="str">
        <f>IF(D131&lt;&gt;"",IF(C131="","",C131),"")</f>
        <v>FILIPI/RAFAEL</v>
      </c>
      <c r="G131" s="47" t="str">
        <f>VLOOKUP(G129,E129:F131,2,0)</f>
        <v/>
      </c>
      <c r="H131" s="47"/>
      <c r="I131" s="94"/>
      <c r="J131" s="94"/>
      <c r="K131" s="94"/>
      <c r="L131" s="94"/>
      <c r="M131" s="94"/>
      <c r="N131" s="94"/>
      <c r="O131" s="94"/>
      <c r="P131" s="99"/>
      <c r="S131" s="23"/>
      <c r="T131" s="24"/>
      <c r="U131" s="25"/>
      <c r="V131" s="25" t="str">
        <f>IF(U131="","",VLOOKUP(U131,LISTAS!$F$5:$G$204,2,0))</f>
        <v/>
      </c>
      <c r="W131" s="25" t="str">
        <f>IF(U131="","",VLOOKUP(U131,LISTAS!$F$5:$I$204,4,0))</f>
        <v/>
      </c>
      <c r="X131" s="25"/>
      <c r="Y131" s="25"/>
    </row>
    <row r="132" spans="2:25" ht="17.25" thickBot="1" x14ac:dyDescent="0.3">
      <c r="B132" s="132"/>
      <c r="C132" s="91" t="str">
        <f>IF(C131="","",VLOOKUP(C131,LISTAS!$F$5:$H$204,2,0))</f>
        <v>IEBURIX SBC</v>
      </c>
      <c r="D132" s="130"/>
      <c r="E132" s="47"/>
      <c r="F132" s="47"/>
      <c r="G132" s="47"/>
      <c r="H132" s="47"/>
      <c r="I132" s="94"/>
      <c r="J132" s="94"/>
      <c r="K132" s="94"/>
      <c r="L132" s="94"/>
      <c r="M132" s="94"/>
      <c r="N132" s="94"/>
      <c r="O132" s="94"/>
      <c r="P132" s="99"/>
      <c r="S132" s="23"/>
      <c r="T132" s="24"/>
      <c r="U132" s="25"/>
      <c r="V132" s="25" t="str">
        <f>IF(U132="","",VLOOKUP(U132,LISTAS!$F$5:$G$204,2,0))</f>
        <v/>
      </c>
      <c r="W132" s="25" t="str">
        <f>IF(U132="","",VLOOKUP(U132,LISTAS!$F$5:$I$204,4,0))</f>
        <v/>
      </c>
      <c r="X132" s="25"/>
      <c r="Y132" s="25"/>
    </row>
    <row r="133" spans="2:25" x14ac:dyDescent="0.25">
      <c r="B133" s="64"/>
      <c r="C133" s="29"/>
      <c r="D133" s="29"/>
      <c r="E133" s="100"/>
      <c r="F133" s="100"/>
      <c r="G133" s="100"/>
      <c r="H133" s="100"/>
      <c r="I133" s="100"/>
      <c r="J133" s="100"/>
      <c r="K133" s="100"/>
      <c r="L133" s="100"/>
      <c r="M133" s="100"/>
      <c r="N133" s="100"/>
      <c r="O133" s="100"/>
      <c r="P133" s="101"/>
      <c r="S133" s="23"/>
      <c r="T133" s="24"/>
      <c r="U133" s="25"/>
      <c r="V133" s="25" t="str">
        <f>IF(U133="","",VLOOKUP(U133,LISTAS!$F$5:$G$204,2,0))</f>
        <v/>
      </c>
      <c r="W133" s="25" t="str">
        <f>IF(U133="","",VLOOKUP(U133,LISTAS!$F$5:$I$204,4,0))</f>
        <v/>
      </c>
      <c r="X133" s="25"/>
      <c r="Y133" s="25"/>
    </row>
  </sheetData>
  <mergeCells count="102">
    <mergeCell ref="B2:P4"/>
    <mergeCell ref="S2:Y3"/>
    <mergeCell ref="B5:D5"/>
    <mergeCell ref="S5:T5"/>
    <mergeCell ref="B6:P6"/>
    <mergeCell ref="S6:Y6"/>
    <mergeCell ref="H14:H15"/>
    <mergeCell ref="B16:B17"/>
    <mergeCell ref="D16:D17"/>
    <mergeCell ref="B18:B19"/>
    <mergeCell ref="D18:D19"/>
    <mergeCell ref="L20:L21"/>
    <mergeCell ref="S7:T7"/>
    <mergeCell ref="B8:B9"/>
    <mergeCell ref="D8:D9"/>
    <mergeCell ref="B10:B11"/>
    <mergeCell ref="D10:D11"/>
    <mergeCell ref="H12:H13"/>
    <mergeCell ref="H30:H31"/>
    <mergeCell ref="B32:B33"/>
    <mergeCell ref="D32:D33"/>
    <mergeCell ref="B34:B35"/>
    <mergeCell ref="D34:D35"/>
    <mergeCell ref="P36:P37"/>
    <mergeCell ref="L22:L23"/>
    <mergeCell ref="B24:B25"/>
    <mergeCell ref="D24:D25"/>
    <mergeCell ref="B26:B27"/>
    <mergeCell ref="D26:D27"/>
    <mergeCell ref="H28:H29"/>
    <mergeCell ref="H46:H47"/>
    <mergeCell ref="B48:B49"/>
    <mergeCell ref="D48:D49"/>
    <mergeCell ref="B50:B51"/>
    <mergeCell ref="D50:D51"/>
    <mergeCell ref="L52:L53"/>
    <mergeCell ref="P38:P39"/>
    <mergeCell ref="B40:B41"/>
    <mergeCell ref="D40:D41"/>
    <mergeCell ref="B42:B43"/>
    <mergeCell ref="D42:D43"/>
    <mergeCell ref="H44:H45"/>
    <mergeCell ref="H62:H63"/>
    <mergeCell ref="B64:B65"/>
    <mergeCell ref="D64:D65"/>
    <mergeCell ref="B66:B67"/>
    <mergeCell ref="D66:D67"/>
    <mergeCell ref="B71:P71"/>
    <mergeCell ref="L54:L55"/>
    <mergeCell ref="B56:B57"/>
    <mergeCell ref="D56:D57"/>
    <mergeCell ref="B58:B59"/>
    <mergeCell ref="D58:D59"/>
    <mergeCell ref="H60:H61"/>
    <mergeCell ref="H77:H78"/>
    <mergeCell ref="H79:H80"/>
    <mergeCell ref="B81:B82"/>
    <mergeCell ref="D81:D82"/>
    <mergeCell ref="B83:B84"/>
    <mergeCell ref="D83:D84"/>
    <mergeCell ref="S71:Y71"/>
    <mergeCell ref="S72:T72"/>
    <mergeCell ref="B73:B74"/>
    <mergeCell ref="D73:D74"/>
    <mergeCell ref="B75:B76"/>
    <mergeCell ref="D75:D76"/>
    <mergeCell ref="H93:H94"/>
    <mergeCell ref="H95:H96"/>
    <mergeCell ref="B97:B98"/>
    <mergeCell ref="D97:D98"/>
    <mergeCell ref="B99:B100"/>
    <mergeCell ref="D99:D100"/>
    <mergeCell ref="L85:L86"/>
    <mergeCell ref="L87:L88"/>
    <mergeCell ref="B89:B90"/>
    <mergeCell ref="D89:D90"/>
    <mergeCell ref="B91:B92"/>
    <mergeCell ref="D91:D92"/>
    <mergeCell ref="H109:H110"/>
    <mergeCell ref="H111:H112"/>
    <mergeCell ref="B113:B114"/>
    <mergeCell ref="D113:D114"/>
    <mergeCell ref="B115:B116"/>
    <mergeCell ref="D115:D116"/>
    <mergeCell ref="P101:P102"/>
    <mergeCell ref="P103:P104"/>
    <mergeCell ref="B105:B106"/>
    <mergeCell ref="D105:D106"/>
    <mergeCell ref="B107:B108"/>
    <mergeCell ref="D107:D108"/>
    <mergeCell ref="H125:H126"/>
    <mergeCell ref="H127:H128"/>
    <mergeCell ref="B129:B130"/>
    <mergeCell ref="D129:D130"/>
    <mergeCell ref="B131:B132"/>
    <mergeCell ref="D131:D132"/>
    <mergeCell ref="L117:L118"/>
    <mergeCell ref="L119:L120"/>
    <mergeCell ref="B121:B122"/>
    <mergeCell ref="D121:D122"/>
    <mergeCell ref="B123:B124"/>
    <mergeCell ref="D123:D124"/>
  </mergeCells>
  <pageMargins left="0.51181102362204722" right="0.51181102362204722" top="0.78740157480314965" bottom="0.78740157480314965" header="0.31496062992125984" footer="0.31496062992125984"/>
  <pageSetup paperSize="9" scale="55"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LISTAS!$D$5:$D$6</xm:f>
          </x14:formula1>
          <xm:sqref>V5</xm:sqref>
        </x14:dataValidation>
        <x14:dataValidation type="list" allowBlank="1" showInputMessage="1" showErrorMessage="1" xr:uid="{00000000-0002-0000-0500-000001000000}">
          <x14:formula1>
            <xm:f>LISTAS!$F$5:$F$204</xm:f>
          </x14:formula1>
          <xm:sqref>C16 C24 C32 C40 C48 C56 C64 C66 C58 C10 C18 C26 C34 C42 C50 C8 C81 C89 C97 C105 C113 C121 C129 C131 C123 C75 C83 C91 C99 C107 C115 C73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66FF"/>
  </sheetPr>
  <dimension ref="B1:AA133"/>
  <sheetViews>
    <sheetView showGridLines="0" topLeftCell="A65" zoomScale="85" zoomScaleNormal="85" workbookViewId="0">
      <selection activeCell="C105" sqref="C105"/>
    </sheetView>
  </sheetViews>
  <sheetFormatPr defaultColWidth="25.28515625" defaultRowHeight="16.5" x14ac:dyDescent="0.25"/>
  <cols>
    <col min="1" max="1" width="1.42578125" style="1" customWidth="1"/>
    <col min="2" max="2" width="3.140625" style="55" bestFit="1" customWidth="1"/>
    <col min="3" max="3" width="27.7109375" style="2" bestFit="1" customWidth="1"/>
    <col min="4" max="4" width="7.7109375" style="1" customWidth="1"/>
    <col min="5" max="6" width="3.7109375" style="1" customWidth="1"/>
    <col min="7" max="7" width="18.7109375" style="1" customWidth="1"/>
    <col min="8" max="8" width="7.7109375" style="1" customWidth="1"/>
    <col min="9" max="9" width="3.7109375" style="1" customWidth="1"/>
    <col min="10" max="10" width="3.5703125" style="1" customWidth="1"/>
    <col min="11" max="11" width="18.7109375" style="1" customWidth="1"/>
    <col min="12" max="12" width="7.7109375" style="1" customWidth="1"/>
    <col min="13" max="14" width="3.7109375" style="1" customWidth="1"/>
    <col min="15" max="15" width="18.7109375" style="1" customWidth="1"/>
    <col min="16" max="16" width="7.7109375" style="1" customWidth="1"/>
    <col min="17" max="17" width="2.28515625" style="17" customWidth="1"/>
    <col min="18" max="18" width="1.42578125" style="13" customWidth="1"/>
    <col min="19" max="19" width="9.7109375" style="1" customWidth="1"/>
    <col min="20" max="20" width="15.5703125" style="1" customWidth="1"/>
    <col min="21" max="21" width="39" style="1" customWidth="1"/>
    <col min="22" max="22" width="25.140625" style="1" customWidth="1"/>
    <col min="23" max="23" width="8" style="1" hidden="1" customWidth="1"/>
    <col min="24" max="16384" width="25.28515625" style="1"/>
  </cols>
  <sheetData>
    <row r="1" spans="2:27" ht="7.5" customHeight="1" x14ac:dyDescent="0.25">
      <c r="Q1" s="13"/>
    </row>
    <row r="2" spans="2:27" s="3" customFormat="1" ht="60.75" customHeight="1" x14ac:dyDescent="0.25">
      <c r="B2" s="127"/>
      <c r="C2" s="127"/>
      <c r="D2" s="127"/>
      <c r="E2" s="127"/>
      <c r="F2" s="127"/>
      <c r="G2" s="127"/>
      <c r="H2" s="127"/>
      <c r="I2" s="127"/>
      <c r="J2" s="127"/>
      <c r="K2" s="127"/>
      <c r="L2" s="127"/>
      <c r="M2" s="127"/>
      <c r="N2" s="127"/>
      <c r="O2" s="127"/>
      <c r="P2" s="127"/>
      <c r="Q2" s="18"/>
      <c r="R2" s="18"/>
      <c r="S2" s="127"/>
      <c r="T2" s="127"/>
      <c r="U2" s="127"/>
      <c r="V2" s="127"/>
      <c r="W2" s="127"/>
      <c r="X2" s="127"/>
      <c r="Y2" s="127"/>
    </row>
    <row r="3" spans="2:27" s="3" customFormat="1" ht="60.75" customHeight="1" x14ac:dyDescent="0.25">
      <c r="B3" s="127"/>
      <c r="C3" s="127"/>
      <c r="D3" s="127"/>
      <c r="E3" s="127"/>
      <c r="F3" s="127"/>
      <c r="G3" s="127"/>
      <c r="H3" s="127"/>
      <c r="I3" s="127"/>
      <c r="J3" s="127"/>
      <c r="K3" s="127"/>
      <c r="L3" s="127"/>
      <c r="M3" s="127"/>
      <c r="N3" s="127"/>
      <c r="O3" s="127"/>
      <c r="P3" s="127"/>
      <c r="Q3" s="18"/>
      <c r="R3" s="18"/>
      <c r="S3" s="127"/>
      <c r="T3" s="127"/>
      <c r="U3" s="127"/>
      <c r="V3" s="127"/>
      <c r="W3" s="127"/>
      <c r="X3" s="127"/>
      <c r="Y3" s="127"/>
      <c r="Z3" s="1"/>
      <c r="AA3" s="1"/>
    </row>
    <row r="4" spans="2:27" s="3" customFormat="1" ht="13.5" customHeight="1" x14ac:dyDescent="0.25">
      <c r="B4" s="127"/>
      <c r="C4" s="127"/>
      <c r="D4" s="127"/>
      <c r="E4" s="127"/>
      <c r="F4" s="127"/>
      <c r="G4" s="127"/>
      <c r="H4" s="127"/>
      <c r="I4" s="127"/>
      <c r="J4" s="127"/>
      <c r="K4" s="127"/>
      <c r="L4" s="127"/>
      <c r="M4" s="127"/>
      <c r="N4" s="127"/>
      <c r="O4" s="127"/>
      <c r="P4" s="127"/>
      <c r="Q4" s="18"/>
      <c r="R4" s="18"/>
      <c r="S4" s="4"/>
      <c r="T4" s="4"/>
      <c r="U4" s="4"/>
      <c r="V4" s="4"/>
      <c r="W4" s="4"/>
      <c r="X4" s="4"/>
      <c r="Y4" s="4"/>
    </row>
    <row r="5" spans="2:27" s="3" customFormat="1" ht="30" customHeight="1" x14ac:dyDescent="0.25">
      <c r="B5" s="124" t="s">
        <v>32</v>
      </c>
      <c r="C5" s="124"/>
      <c r="D5" s="125"/>
      <c r="E5" s="5"/>
      <c r="G5" s="4"/>
      <c r="H5" s="4"/>
      <c r="Q5" s="18"/>
      <c r="R5" s="18"/>
      <c r="S5" s="124" t="s">
        <v>32</v>
      </c>
      <c r="T5" s="124"/>
      <c r="U5" s="6" t="s">
        <v>12</v>
      </c>
      <c r="V5" s="7" t="s">
        <v>13</v>
      </c>
      <c r="X5" s="4"/>
      <c r="Y5" s="4"/>
    </row>
    <row r="6" spans="2:27" ht="30" customHeight="1" x14ac:dyDescent="0.25">
      <c r="B6" s="126" t="s">
        <v>23</v>
      </c>
      <c r="C6" s="126"/>
      <c r="D6" s="126"/>
      <c r="E6" s="126"/>
      <c r="F6" s="126"/>
      <c r="G6" s="126"/>
      <c r="H6" s="126"/>
      <c r="I6" s="126"/>
      <c r="J6" s="126"/>
      <c r="K6" s="126"/>
      <c r="L6" s="126"/>
      <c r="M6" s="126"/>
      <c r="N6" s="126"/>
      <c r="O6" s="126"/>
      <c r="P6" s="126"/>
      <c r="S6" s="126" t="s">
        <v>23</v>
      </c>
      <c r="T6" s="126"/>
      <c r="U6" s="126"/>
      <c r="V6" s="126"/>
      <c r="W6" s="126"/>
      <c r="X6" s="126"/>
      <c r="Y6" s="126"/>
    </row>
    <row r="7" spans="2:27" ht="28.5" customHeight="1" thickBot="1" x14ac:dyDescent="0.3">
      <c r="B7" s="56"/>
      <c r="C7" s="75"/>
      <c r="D7" s="76"/>
      <c r="E7" s="51"/>
      <c r="F7" s="51"/>
      <c r="G7" s="39"/>
      <c r="H7" s="51"/>
      <c r="I7" s="51"/>
      <c r="J7" s="51"/>
      <c r="K7" s="76"/>
      <c r="L7" s="76"/>
      <c r="M7" s="76"/>
      <c r="N7" s="76"/>
      <c r="O7" s="76"/>
      <c r="P7" s="77"/>
      <c r="S7" s="122" t="s">
        <v>3</v>
      </c>
      <c r="T7" s="123"/>
      <c r="U7" s="38" t="s">
        <v>14</v>
      </c>
      <c r="V7" s="38" t="s">
        <v>0</v>
      </c>
      <c r="W7" s="38" t="s">
        <v>15</v>
      </c>
      <c r="X7" s="38" t="s">
        <v>16</v>
      </c>
      <c r="Y7" s="38" t="s">
        <v>17</v>
      </c>
    </row>
    <row r="8" spans="2:27" ht="18" customHeight="1" x14ac:dyDescent="0.25">
      <c r="B8" s="121">
        <v>1</v>
      </c>
      <c r="C8" s="88"/>
      <c r="D8" s="119">
        <v>0</v>
      </c>
      <c r="E8" s="39">
        <f>IF(D8&lt;&gt;"",D8,"")</f>
        <v>0</v>
      </c>
      <c r="F8" s="39" t="str">
        <f>IF(D8&lt;&gt;"",IF(C8="","",C8),"")</f>
        <v/>
      </c>
      <c r="G8" s="39">
        <f>IF(E8&lt;&gt;"",IF(E10&lt;&gt;"",SMALL(E8:F10,1),""),"")</f>
        <v>0</v>
      </c>
      <c r="H8" s="39"/>
      <c r="I8" s="39"/>
      <c r="J8" s="39"/>
      <c r="K8" s="8"/>
      <c r="L8" s="8"/>
      <c r="M8" s="78"/>
      <c r="N8" s="78"/>
      <c r="O8" s="78"/>
      <c r="P8" s="79"/>
      <c r="S8" s="9">
        <f>IF(U8&lt;&gt;"",1,"")</f>
        <v>1</v>
      </c>
      <c r="T8" s="10" t="str">
        <f>IF(S8&lt;&gt;"","LUGAR","")</f>
        <v>LUGAR</v>
      </c>
      <c r="U8" s="11" t="str">
        <f>IF(P36&lt;&gt;"",IF(P38&lt;&gt;"",IF(P36=P38,"",IF(P36&gt;P38,O36,O38)),""),"")</f>
        <v>MANUELA/FERNANDA</v>
      </c>
      <c r="V8" s="11" t="str">
        <f>IF(U8="","",VLOOKUP(U8,LISTAS!$F$5:$G$204,2,0))</f>
        <v>ARBOS - SCS</v>
      </c>
      <c r="W8" s="11" t="s">
        <v>50</v>
      </c>
      <c r="X8" s="11">
        <f t="shared" ref="X8:X68" si="0">IF(S8="","",IF(S8=1,400,IF(S8=2,340,IF(S8=3,300,IF(S8=4,280,IF(S8=5,270,IF(S8=6,260,IF(S8=7,250,IF(S8=8,240,IF(S8=9,200,IF(S8=10,200,IF(S8=11,200,IF(S8=12,200,IF(S8=13,200,IF(S8=14,200,IF(S8=15,200,IF(S8=16,200,IF(S8&gt;16,"",""))))))))))))))))))</f>
        <v>400</v>
      </c>
      <c r="Y8" s="11">
        <f>IF(S8="","",IF($V$5="NÃO","",IF(S8=1,400,IF(S8=2,340,IF(S8=3,300,IF(S8=4,280,IF(S8=5,270,IF(S8=6,260,IF(S8=7,250,IF(S8=8,240,IF(S8=9,200,IF(S8=10,200,IF(S8=11,200,IF(S8=12,200,IF(S8=13,200,IF(S8=14,200,IF(S8=15,200,IF(S8=16,200,IF(S8&gt;16,"","")))))))))))))))))))</f>
        <v>400</v>
      </c>
    </row>
    <row r="9" spans="2:27" ht="18" customHeight="1" thickBot="1" x14ac:dyDescent="0.3">
      <c r="B9" s="121"/>
      <c r="C9" s="89" t="str">
        <f>IF(C8="","",VLOOKUP(C8,LISTAS!$F$5:$H$204,2,0))</f>
        <v/>
      </c>
      <c r="D9" s="120"/>
      <c r="E9" s="39">
        <v>0</v>
      </c>
      <c r="F9" s="39"/>
      <c r="G9" s="39"/>
      <c r="H9" s="39"/>
      <c r="I9" s="39"/>
      <c r="J9" s="39"/>
      <c r="K9" s="8"/>
      <c r="L9" s="8"/>
      <c r="M9" s="78"/>
      <c r="N9" s="78"/>
      <c r="O9" s="78"/>
      <c r="P9" s="79"/>
      <c r="S9" s="9">
        <f>IF(U9&lt;&gt;"",1+COUNTIF(S8,"1"),"")</f>
        <v>2</v>
      </c>
      <c r="T9" s="10" t="str">
        <f t="shared" ref="T9:T23" si="1">IF(S9&lt;&gt;"","LUGAR","")</f>
        <v>LUGAR</v>
      </c>
      <c r="U9" s="11" t="str">
        <f>IF(P36&lt;&gt;"",IF(P38&lt;&gt;"",IF(P36=P38,"",IF(P36&lt;P38,O36,O38)),""),"")</f>
        <v>FLORA/LARISSA</v>
      </c>
      <c r="V9" s="11" t="str">
        <f>IF(U9="","",VLOOKUP(U9,LISTAS!$F$5:$G$204,2,0))</f>
        <v>VILLARE - SCS</v>
      </c>
      <c r="W9" s="11" t="str">
        <f>IF(U9="","",VLOOKUP(U9,LISTAS!$F$5:$I$204,4,0))</f>
        <v>SUB 18 FEMININO</v>
      </c>
      <c r="X9" s="11">
        <f t="shared" si="0"/>
        <v>340</v>
      </c>
      <c r="Y9" s="11">
        <f t="shared" ref="Y9:Y68" si="2">IF(S9="","",IF($V$5="NÃO","",IF(S9=1,400,IF(S9=2,340,IF(S9=3,300,IF(S9=4,280,IF(S9=5,270,IF(S9=6,260,IF(S9=7,250,IF(S9=8,240,IF(S9=9,200,IF(S9=10,200,IF(S9=11,200,IF(S9=12,200,IF(S9=13,200,IF(S9=14,200,IF(S9=15,200,IF(S9=16,200,IF(S9&gt;16,"","")))))))))))))))))))</f>
        <v>340</v>
      </c>
    </row>
    <row r="10" spans="2:27" ht="18" customHeight="1" x14ac:dyDescent="0.25">
      <c r="B10" s="118">
        <v>16</v>
      </c>
      <c r="C10" s="88"/>
      <c r="D10" s="119">
        <v>0</v>
      </c>
      <c r="E10" s="40">
        <f>IF(D10&lt;&gt;"",D10,"")</f>
        <v>0</v>
      </c>
      <c r="F10" s="39" t="str">
        <f>IF(D10&lt;&gt;"",IF(C10="","",C10),"")</f>
        <v/>
      </c>
      <c r="G10" s="39" t="str">
        <f>VLOOKUP(G8,E8:F10,2,0)</f>
        <v/>
      </c>
      <c r="H10" s="39"/>
      <c r="I10" s="39"/>
      <c r="J10" s="39"/>
      <c r="K10" s="8"/>
      <c r="L10" s="8"/>
      <c r="M10" s="78"/>
      <c r="N10" s="78"/>
      <c r="O10" s="78"/>
      <c r="P10" s="79"/>
      <c r="S10" s="9">
        <f>IF(U10&lt;&gt;"",1+COUNTIF(S8:S9,"1")+COUNTIF(S8:S9,"2"),"")</f>
        <v>3</v>
      </c>
      <c r="T10" s="10" t="str">
        <f t="shared" si="1"/>
        <v>LUGAR</v>
      </c>
      <c r="U10" s="14" t="str">
        <f>IF(U8&lt;&gt;"",IF(K20=U8,K22,IF(K22=U8,K20,IF(K52=U8,K54,IF(K54=U8,K52)))),"")</f>
        <v>LETICIA/RAFAELA/VALENTINA</v>
      </c>
      <c r="V10" s="11" t="str">
        <f>IF(U10="","",VLOOKUP(U10,LISTAS!$F$5:$G$204,2,0))</f>
        <v>PEN LIFE - SBC</v>
      </c>
      <c r="W10" s="11" t="str">
        <f>IF(U10="","",VLOOKUP(U10,LISTAS!$F$5:$I$204,4,0))</f>
        <v>SUB 18 FEMININO</v>
      </c>
      <c r="X10" s="11">
        <f t="shared" si="0"/>
        <v>300</v>
      </c>
      <c r="Y10" s="11">
        <f t="shared" si="2"/>
        <v>300</v>
      </c>
    </row>
    <row r="11" spans="2:27" ht="18" customHeight="1" thickBot="1" x14ac:dyDescent="0.3">
      <c r="B11" s="118"/>
      <c r="C11" s="89" t="str">
        <f>IF(C10="","",VLOOKUP(C10,LISTAS!$F$5:$H$204,2,0))</f>
        <v/>
      </c>
      <c r="D11" s="120"/>
      <c r="E11" s="42"/>
      <c r="F11" s="39"/>
      <c r="G11" s="39"/>
      <c r="H11" s="39"/>
      <c r="I11" s="39"/>
      <c r="J11" s="39"/>
      <c r="K11" s="8"/>
      <c r="L11" s="8"/>
      <c r="M11" s="78"/>
      <c r="N11" s="78"/>
      <c r="O11" s="78"/>
      <c r="P11" s="79"/>
      <c r="S11" s="9" t="str">
        <f>IF(U11&lt;&gt;"",1+COUNTIF(S8:S10,"1")+COUNTIF(S8:S10,"2")+COUNTIF(S8:S10,"3"),"")</f>
        <v/>
      </c>
      <c r="T11" s="10" t="str">
        <f t="shared" si="1"/>
        <v/>
      </c>
      <c r="U11" s="14" t="str">
        <f>IF(U9&lt;&gt;"",IF(K20=U9,K22,IF(K22=U9,K20,IF(K52=U9,K54,IF(K54=U9,K52)))),"")</f>
        <v/>
      </c>
      <c r="V11" s="11" t="str">
        <f>IF(U11="","",VLOOKUP(U11,LISTAS!$F$5:$G$204,2,0))</f>
        <v/>
      </c>
      <c r="W11" s="11" t="str">
        <f>IF(U11="","",VLOOKUP(U11,LISTAS!$F$5:$I$204,4,0))</f>
        <v/>
      </c>
      <c r="X11" s="11" t="str">
        <f t="shared" si="0"/>
        <v/>
      </c>
      <c r="Y11" s="11" t="str">
        <f t="shared" si="2"/>
        <v/>
      </c>
    </row>
    <row r="12" spans="2:27" ht="18" customHeight="1" x14ac:dyDescent="0.25">
      <c r="B12" s="57"/>
      <c r="C12" s="8"/>
      <c r="D12" s="8"/>
      <c r="E12" s="39"/>
      <c r="F12" s="41"/>
      <c r="G12" s="88" t="str">
        <f>IF(D8&lt;&gt;"",IF(D10&lt;&gt;"",IF(D8=D10,"",IF(D8&gt;D10,C8,C10)),""),"")</f>
        <v/>
      </c>
      <c r="H12" s="119">
        <v>0</v>
      </c>
      <c r="I12" s="39">
        <f>IF(H12&lt;&gt;"",H12,"")</f>
        <v>0</v>
      </c>
      <c r="J12" s="39" t="str">
        <f>IF(H12&lt;&gt;"",IF(G12="","",G12),"")</f>
        <v/>
      </c>
      <c r="K12" s="39">
        <f>IF(I12&lt;&gt;"",IF(I14&lt;&gt;"",SMALL(I12:J14,1),""),"")</f>
        <v>0</v>
      </c>
      <c r="L12" s="8"/>
      <c r="M12" s="8"/>
      <c r="N12" s="8"/>
      <c r="O12" s="8"/>
      <c r="P12" s="12"/>
      <c r="S12" s="9" t="str">
        <f>IF(U12&lt;&gt;"",1+COUNTIF(S8:S11,"1")+COUNTIF(S8:S11,"2")+COUNTIF(S8:S11,"3")+COUNTIF(S8:S11,"4"),"")</f>
        <v/>
      </c>
      <c r="T12" s="10" t="str">
        <f t="shared" si="1"/>
        <v/>
      </c>
      <c r="U12" s="14" t="str">
        <f>IF(U8&lt;&gt;"",IF(G12=U8,G14,IF(G14=U8,G12,IF(G28=U8,G30,IF(G30=U8,G28,IF(G44=U8,G46,IF(G46=U8,G44,IF(G60=U8,G62,IF(G62=U8,G60)))))))),"")</f>
        <v/>
      </c>
      <c r="V12" s="11" t="str">
        <f>IF(U12="","",VLOOKUP(U12,LISTAS!$F$5:$G$204,2,0))</f>
        <v/>
      </c>
      <c r="W12" s="11" t="str">
        <f>IF(U12="","",VLOOKUP(U12,LISTAS!$F$5:$I$204,4,0))</f>
        <v/>
      </c>
      <c r="X12" s="11" t="str">
        <f t="shared" si="0"/>
        <v/>
      </c>
      <c r="Y12" s="11" t="str">
        <f t="shared" si="2"/>
        <v/>
      </c>
    </row>
    <row r="13" spans="2:27" ht="18" customHeight="1" thickBot="1" x14ac:dyDescent="0.3">
      <c r="B13" s="57"/>
      <c r="C13" s="8"/>
      <c r="D13" s="8"/>
      <c r="E13" s="39"/>
      <c r="F13" s="41"/>
      <c r="G13" s="89" t="str">
        <f>IF(G12="","",VLOOKUP(G12,LISTAS!$F$5:$H$204,2,0))</f>
        <v/>
      </c>
      <c r="H13" s="120"/>
      <c r="I13" s="39"/>
      <c r="J13" s="39"/>
      <c r="K13" s="39"/>
      <c r="L13" s="8"/>
      <c r="M13" s="8"/>
      <c r="N13" s="8"/>
      <c r="O13" s="8"/>
      <c r="P13" s="12"/>
      <c r="S13" s="9" t="str">
        <f>IF(U13&lt;&gt;"",1+COUNTIF(S8:S12,"1")+COUNTIF(S8:S12,"2")+COUNTIF(S8:S12,"3")+COUNTIF(S8:S12,"4")+COUNTIF(S8:S12,"5"),"")</f>
        <v/>
      </c>
      <c r="T13" s="10" t="str">
        <f t="shared" si="1"/>
        <v/>
      </c>
      <c r="U13" s="14" t="str">
        <f>IF(U9&lt;&gt;"",IF(G12=U9,G14,IF(G14=U9,G12,IF(G28=U9,G30,IF(G30=U9,G28,IF(G44=U9,G46,IF(G46=U9,G44,IF(G60=U9,G62,IF(G62=U9,G60)))))))),"")</f>
        <v/>
      </c>
      <c r="V13" s="11" t="str">
        <f>IF(U13="","",VLOOKUP(U13,LISTAS!$F$5:$G$204,2,0))</f>
        <v/>
      </c>
      <c r="W13" s="11" t="str">
        <f>IF(U13="","",VLOOKUP(U13,LISTAS!$F$5:$I$204,4,0))</f>
        <v/>
      </c>
      <c r="X13" s="11" t="str">
        <f t="shared" si="0"/>
        <v/>
      </c>
      <c r="Y13" s="11" t="str">
        <f t="shared" si="2"/>
        <v/>
      </c>
    </row>
    <row r="14" spans="2:27" ht="18" customHeight="1" x14ac:dyDescent="0.25">
      <c r="B14" s="57"/>
      <c r="C14" s="8"/>
      <c r="D14" s="8"/>
      <c r="E14" s="42"/>
      <c r="F14" s="43"/>
      <c r="G14" s="88" t="str">
        <f>IF(D16&lt;&gt;"",IF(D18&lt;&gt;"",IF(D16=D18,"",IF(D16&gt;D18,C16,C18)),""),"")</f>
        <v>MANUELA/FERNANDA</v>
      </c>
      <c r="H14" s="119">
        <v>1</v>
      </c>
      <c r="I14" s="40">
        <f>IF(H14&lt;&gt;"",H14,"")</f>
        <v>1</v>
      </c>
      <c r="J14" s="39" t="str">
        <f>IF(H14&lt;&gt;"",IF(G14="","",G14),"")</f>
        <v>MANUELA/FERNANDA</v>
      </c>
      <c r="K14" s="39" t="str">
        <f>VLOOKUP(K12,I12:J14,2,0)</f>
        <v/>
      </c>
      <c r="L14" s="8"/>
      <c r="M14" s="8"/>
      <c r="N14" s="8"/>
      <c r="O14" s="8"/>
      <c r="P14" s="12"/>
      <c r="S14" s="9" t="str">
        <f>IF(U14&lt;&gt;"",1+COUNTIF(S8:S13,"1")+COUNTIF(S8:S13,"2")+COUNTIF(S8:S13,"3")+COUNTIF(S8:S13,"4")+COUNTIF(S8:S13,"5")+COUNTIF(S8:S13,"6"),"")</f>
        <v/>
      </c>
      <c r="T14" s="10" t="str">
        <f t="shared" si="1"/>
        <v/>
      </c>
      <c r="U14" s="14" t="str">
        <f>IF(U10&lt;&gt;"",IF(G12=U10,G14,IF(G14=U10,G12,IF(G28=U10,G30,IF(G30=U10,G28,IF(G44=U10,G46,IF(G46=U10,G44,IF(G60=U10,G62,IF(G62=U10,G60)))))))),"")</f>
        <v/>
      </c>
      <c r="V14" s="11" t="str">
        <f>IF(U14="","",VLOOKUP(U14,LISTAS!$F$5:$G$204,2,0))</f>
        <v/>
      </c>
      <c r="W14" s="11" t="str">
        <f>IF(U14="","",VLOOKUP(U14,LISTAS!$F$5:$I$204,4,0))</f>
        <v/>
      </c>
      <c r="X14" s="11" t="str">
        <f t="shared" si="0"/>
        <v/>
      </c>
      <c r="Y14" s="11" t="str">
        <f t="shared" si="2"/>
        <v/>
      </c>
    </row>
    <row r="15" spans="2:27" ht="18" customHeight="1" thickBot="1" x14ac:dyDescent="0.3">
      <c r="B15" s="57"/>
      <c r="C15" s="8"/>
      <c r="D15" s="8"/>
      <c r="E15" s="42"/>
      <c r="F15" s="39"/>
      <c r="G15" s="89" t="str">
        <f>IF(G14="","",VLOOKUP(G14,LISTAS!$F$5:$H$204,2,0))</f>
        <v>ARBOS - SCS</v>
      </c>
      <c r="H15" s="120"/>
      <c r="I15" s="42"/>
      <c r="J15" s="39"/>
      <c r="K15" s="39"/>
      <c r="L15" s="8"/>
      <c r="M15" s="8"/>
      <c r="N15" s="8"/>
      <c r="O15" s="8"/>
      <c r="P15" s="12"/>
      <c r="S15" s="9" t="str">
        <f>IF(U15&lt;&gt;"",1+COUNTIF(S8:S14,"1")+COUNTIF(S8:S14,"2")+COUNTIF(S8:S14,"3")+COUNTIF(S8:S14,"4")+COUNTIF(S8:S14,"5")+COUNTIF(S8:S14,"6")+COUNTIF(S8:S14,"7"),"")</f>
        <v/>
      </c>
      <c r="T15" s="10" t="str">
        <f t="shared" si="1"/>
        <v/>
      </c>
      <c r="U15" s="14" t="str">
        <f>IF(U11&lt;&gt;"",IF(G12=U11,G14,IF(G14=U11,G12,IF(G28=U11,G30,IF(G30=U11,G28,IF(G44=U11,G46,IF(G46=U11,G44,IF(G60=U11,G62,IF(G62=U11,G60)))))))),"")</f>
        <v/>
      </c>
      <c r="V15" s="11" t="str">
        <f>IF(U15="","",VLOOKUP(U15,LISTAS!$F$5:$G$204,2,0))</f>
        <v/>
      </c>
      <c r="W15" s="11" t="str">
        <f>IF(U15="","",VLOOKUP(U15,LISTAS!$F$5:$I$204,4,0))</f>
        <v/>
      </c>
      <c r="X15" s="11" t="str">
        <f t="shared" si="0"/>
        <v/>
      </c>
      <c r="Y15" s="11" t="str">
        <f t="shared" si="2"/>
        <v/>
      </c>
    </row>
    <row r="16" spans="2:27" ht="18" customHeight="1" x14ac:dyDescent="0.25">
      <c r="B16" s="121">
        <v>7</v>
      </c>
      <c r="C16" s="88"/>
      <c r="D16" s="119">
        <v>0</v>
      </c>
      <c r="E16" s="87">
        <f>IF(D16&lt;&gt;"",D16,"")</f>
        <v>0</v>
      </c>
      <c r="F16" s="39" t="str">
        <f>IF(D16&lt;&gt;"",IF(C16="","",C16),"")</f>
        <v/>
      </c>
      <c r="G16" s="39">
        <f>IF(E16&lt;&gt;"",IF(E18&lt;&gt;"",SMALL(E16:F18,1),""),"")</f>
        <v>0</v>
      </c>
      <c r="H16" s="39"/>
      <c r="I16" s="42"/>
      <c r="J16" s="39"/>
      <c r="K16" s="39"/>
      <c r="L16" s="8"/>
      <c r="M16" s="8"/>
      <c r="N16" s="8"/>
      <c r="O16" s="8"/>
      <c r="P16" s="12"/>
      <c r="S16" s="9" t="str">
        <f>IF(U16&lt;&gt;"",1+COUNTIF(S8:S15,"1")+COUNTIF(S8:S15,"2")+COUNTIF(S8:S15,"3")+COUNTIF(S8:S15,"4")+COUNTIF(S8:S15,"5")+COUNTIF(S8:S15,"6")+COUNTIF(S8:S15,"7")+COUNTIF(S8:S15,"8"),"")</f>
        <v/>
      </c>
      <c r="T16" s="10" t="str">
        <f t="shared" si="1"/>
        <v/>
      </c>
      <c r="U16" s="14" t="str">
        <f>IF(U8&lt;&gt;"",IF(C8=U8,G10,IF(C10=U8,G10,IF(C16=U8,G18,IF(C18=U8,G18,IF(C24=U8,G26,IF(C26=U8,G26,IF(C32=U8,G34,IF(C34=U8,G34,IF(C40=U8,G42,IF(C42=U8,G42,IF(C48=U8,G50,IF(C50=U8,G50,IF(C56=U8,G58,IF(C58=U8,G58,IF(C64=U8,G66,IF(C66=U8,G66)))))))))))))))),"")</f>
        <v/>
      </c>
      <c r="V16" s="11" t="str">
        <f>IF(U16="","",VLOOKUP(U16,LISTAS!$F$5:$G$204,2,0))</f>
        <v/>
      </c>
      <c r="W16" s="11" t="str">
        <f>IF(U16="","",VLOOKUP(U16,LISTAS!$F$5:$I$204,4,0))</f>
        <v/>
      </c>
      <c r="X16" s="11" t="str">
        <f t="shared" si="0"/>
        <v/>
      </c>
      <c r="Y16" s="11" t="str">
        <f t="shared" si="2"/>
        <v/>
      </c>
    </row>
    <row r="17" spans="2:25" ht="18" customHeight="1" thickBot="1" x14ac:dyDescent="0.3">
      <c r="B17" s="121"/>
      <c r="C17" s="89" t="str">
        <f>IF(C16="","",VLOOKUP(C16,LISTAS!$F$5:$H$204,2,0))</f>
        <v/>
      </c>
      <c r="D17" s="120"/>
      <c r="E17" s="44" t="str">
        <f>IF(D17&lt;&gt;"",D17,"")</f>
        <v/>
      </c>
      <c r="F17" s="39"/>
      <c r="G17" s="39"/>
      <c r="H17" s="39"/>
      <c r="I17" s="42"/>
      <c r="J17" s="39"/>
      <c r="K17" s="39"/>
      <c r="L17" s="8"/>
      <c r="M17" s="8"/>
      <c r="N17" s="8"/>
      <c r="O17" s="8"/>
      <c r="P17" s="12"/>
      <c r="S17" s="9"/>
      <c r="T17" s="10" t="str">
        <f t="shared" si="1"/>
        <v/>
      </c>
      <c r="U17" s="14"/>
      <c r="V17" s="11" t="str">
        <f>IF(U17="","",VLOOKUP(U17,LISTAS!$F$5:$G$204,2,0))</f>
        <v/>
      </c>
      <c r="W17" s="11" t="str">
        <f>IF(U17="","",VLOOKUP(U17,LISTAS!$F$5:$I$204,4,0))</f>
        <v/>
      </c>
      <c r="X17" s="11" t="str">
        <f t="shared" si="0"/>
        <v/>
      </c>
      <c r="Y17" s="11" t="str">
        <f t="shared" si="2"/>
        <v/>
      </c>
    </row>
    <row r="18" spans="2:25" ht="18" customHeight="1" x14ac:dyDescent="0.25">
      <c r="B18" s="118">
        <v>9</v>
      </c>
      <c r="C18" s="88" t="s">
        <v>178</v>
      </c>
      <c r="D18" s="119">
        <v>1</v>
      </c>
      <c r="E18" s="45">
        <f>IF(D18&lt;&gt;"",D18,"")</f>
        <v>1</v>
      </c>
      <c r="F18" s="39" t="str">
        <f>IF(D18&lt;&gt;"",IF(C18="","",C18),"")</f>
        <v>MANUELA/FERNANDA</v>
      </c>
      <c r="G18" s="39" t="str">
        <f>VLOOKUP(G16,E16:F18,2,0)</f>
        <v/>
      </c>
      <c r="H18" s="39"/>
      <c r="I18" s="42"/>
      <c r="J18" s="39"/>
      <c r="K18" s="8"/>
      <c r="L18" s="8"/>
      <c r="M18" s="39"/>
      <c r="N18" s="39"/>
      <c r="O18" s="39"/>
      <c r="P18" s="12"/>
      <c r="S18" s="9" t="str">
        <f>IF(U18&lt;&gt;"",1+COUNTIF(S8:S17,"1")+COUNTIF(S8:S17,"2")+COUNTIF(S8:S17,"3")+COUNTIF(S8:S17,"4")+COUNTIF(S8:S17,"5")+COUNTIF(S8:S17,"6")+COUNTIF(S8:S17,"7")+COUNTIF(S8:S17,"8")+COUNTIF(S8:S17,"9")+COUNTIF(S8:S17,"10"),"")</f>
        <v/>
      </c>
      <c r="T18" s="10" t="str">
        <f t="shared" si="1"/>
        <v/>
      </c>
      <c r="U18" s="14" t="str">
        <f>IF(U10&lt;&gt;"",IF(C8=U10,G10,IF(C10=U10,G10,IF(C16=U10,G18,IF(C18=U10,G18,IF(C24=U10,G26,IF(C26=U10,G26,IF(C32=U10,G34,IF(C34=U10,G34,IF(C40=U10,G42,IF(C42=U10,G42,IF(C48=U10,G50,IF(C50=U10,G50,IF(C56=U10,G58,IF(C58=U10,G58,IF(C64=U10,G66,IF(C66=U10,G66)))))))))))))))),"")</f>
        <v/>
      </c>
      <c r="V18" s="11" t="str">
        <f>IF(U18="","",VLOOKUP(U18,LISTAS!$F$5:$G$204,2,0))</f>
        <v/>
      </c>
      <c r="W18" s="11" t="str">
        <f>IF(U18="","",VLOOKUP(U18,LISTAS!$F$5:$I$204,4,0))</f>
        <v/>
      </c>
      <c r="X18" s="11" t="str">
        <f t="shared" si="0"/>
        <v/>
      </c>
      <c r="Y18" s="11" t="str">
        <f t="shared" si="2"/>
        <v/>
      </c>
    </row>
    <row r="19" spans="2:25" ht="18" customHeight="1" thickBot="1" x14ac:dyDescent="0.3">
      <c r="B19" s="118"/>
      <c r="C19" s="89" t="str">
        <f>IF(C18="","",VLOOKUP(C18,LISTAS!$F$5:$H$204,2,0))</f>
        <v>ARBOS - SCS</v>
      </c>
      <c r="D19" s="120"/>
      <c r="E19" s="39"/>
      <c r="F19" s="39"/>
      <c r="G19" s="39"/>
      <c r="H19" s="39"/>
      <c r="I19" s="42"/>
      <c r="J19" s="39"/>
      <c r="K19" s="8"/>
      <c r="L19" s="8"/>
      <c r="M19" s="39"/>
      <c r="N19" s="39"/>
      <c r="O19" s="39"/>
      <c r="P19" s="12"/>
      <c r="S19" s="9" t="str">
        <f>IF(U19&lt;&gt;"",1+COUNTIF(S8:S18,"1")+COUNTIF(S8:S18,"2")+COUNTIF(S8:S18,"3")+COUNTIF(S8:S18,"4")+COUNTIF(S8:S18,"5")+COUNTIF(S8:S18,"6")+COUNTIF(S8:S18,"7")+COUNTIF(S8:S18,"8")+COUNTIF(S8:S18,"9")+COUNTIF(S8:S18,"10")+COUNTIF(S8:S18,"11"),"")</f>
        <v/>
      </c>
      <c r="T19" s="10" t="str">
        <f t="shared" si="1"/>
        <v/>
      </c>
      <c r="U19" s="14" t="str">
        <f>IF(U11&lt;&gt;"",IF(C8=U11,G10,IF(C10=U11,G10,IF(C16=U11,G18,IF(C18=U11,G18,IF(C24=U11,G26,IF(C26=U11,G26,IF(C32=U11,G34,IF(C34=U11,G34,IF(C40=U11,G42,IF(C42=U11,G42,IF(C48=U11,G50,IF(C50=U11,G50,IF(C56=U11,G58,IF(C58=U11,G58,IF(C64=U11,G66,IF(C66=U11,G66)))))))))))))))),"")</f>
        <v/>
      </c>
      <c r="V19" s="11" t="str">
        <f>IF(U19="","",VLOOKUP(U19,LISTAS!$F$5:$G$204,2,0))</f>
        <v/>
      </c>
      <c r="W19" s="11" t="str">
        <f>IF(U19="","",VLOOKUP(U19,LISTAS!$F$5:$I$204,4,0))</f>
        <v/>
      </c>
      <c r="X19" s="11" t="str">
        <f t="shared" si="0"/>
        <v/>
      </c>
      <c r="Y19" s="11" t="str">
        <f t="shared" si="2"/>
        <v/>
      </c>
    </row>
    <row r="20" spans="2:25" ht="18" customHeight="1" x14ac:dyDescent="0.25">
      <c r="B20" s="57"/>
      <c r="C20" s="8"/>
      <c r="D20" s="8"/>
      <c r="E20" s="39"/>
      <c r="F20" s="39"/>
      <c r="G20" s="39"/>
      <c r="H20" s="39"/>
      <c r="I20" s="42"/>
      <c r="J20" s="39"/>
      <c r="K20" s="88" t="str">
        <f>IF(H12&lt;&gt;"",IF(H14&lt;&gt;"",IF(H12=H14,"",IF(H12&gt;H14,G12,G14)),""),"")</f>
        <v>MANUELA/FERNANDA</v>
      </c>
      <c r="L20" s="119">
        <v>1</v>
      </c>
      <c r="M20" s="39">
        <f>IF(L20&lt;&gt;"",L20,"")</f>
        <v>1</v>
      </c>
      <c r="N20" s="39" t="str">
        <f>IF(L20&lt;&gt;"",IF(K20="","",K20),"")</f>
        <v>MANUELA/FERNANDA</v>
      </c>
      <c r="O20" s="39">
        <f>IF(M20&lt;&gt;"",IF(M22&lt;&gt;"",SMALL(M20:N22,1),""),"")</f>
        <v>0</v>
      </c>
      <c r="P20" s="12"/>
      <c r="R20" s="17"/>
      <c r="S20" s="9" t="str">
        <f>IF(U20&lt;&gt;"",1+COUNTIF(S8:S19,"1")+COUNTIF(S8:S19,"2")+COUNTIF(S8:S19,"3")+COUNTIF(S8:S19,"4")+COUNTIF(S8:S19,"5")+COUNTIF(S8:S19,"6")+COUNTIF(S8:S19,"7")+COUNTIF(S8:S19,"8")+COUNTIF(S8:S19,"9")+COUNTIF(S8:S19,"10")+COUNTIF(S8:S19,"11")+COUNTIF(S8:S19,"12"),"")</f>
        <v/>
      </c>
      <c r="T20" s="10" t="str">
        <f t="shared" si="1"/>
        <v/>
      </c>
      <c r="U20" s="14" t="str">
        <f>IF(U12&lt;&gt;"",IF(C8=U12,G10,IF(C10=U12,G10,IF(C16=U12,G18,IF(C18=U12,G18,IF(C24=U12,G26,IF(C26=U12,G26,IF(C32=U12,G34,IF(C34=U12,G34,IF(C40=U12,G42,IF(C42=U12,G42,IF(C48=U12,G50,IF(C50=U12,G50,IF(C56=U12,G58,IF(C58=U12,G58,IF(C64=U12,G66,IF(C66=U12,G66)))))))))))))))),"")</f>
        <v/>
      </c>
      <c r="V20" s="11" t="str">
        <f>IF(U20="","",VLOOKUP(U20,LISTAS!$F$5:$G$204,2,0))</f>
        <v/>
      </c>
      <c r="W20" s="11" t="str">
        <f>IF(U20="","",VLOOKUP(U20,LISTAS!$F$5:$I$204,4,0))</f>
        <v/>
      </c>
      <c r="X20" s="11" t="str">
        <f t="shared" si="0"/>
        <v/>
      </c>
      <c r="Y20" s="11" t="str">
        <f t="shared" si="2"/>
        <v/>
      </c>
    </row>
    <row r="21" spans="2:25" ht="18" customHeight="1" thickBot="1" x14ac:dyDescent="0.3">
      <c r="B21" s="57"/>
      <c r="C21" s="8"/>
      <c r="D21" s="8"/>
      <c r="E21" s="39"/>
      <c r="F21" s="39"/>
      <c r="G21" s="39"/>
      <c r="H21" s="39"/>
      <c r="I21" s="42"/>
      <c r="J21" s="39"/>
      <c r="K21" s="89" t="str">
        <f>IF(K20="","",VLOOKUP(K20,LISTAS!$F$5:$H$204,2,0))</f>
        <v>ARBOS - SCS</v>
      </c>
      <c r="L21" s="120"/>
      <c r="M21" s="39"/>
      <c r="N21" s="39"/>
      <c r="O21" s="39"/>
      <c r="P21" s="12"/>
      <c r="R21" s="17"/>
      <c r="S21" s="9" t="str">
        <f>IF(U21&lt;&gt;"",1+COUNTIF(S8:S20,"1")+COUNTIF(S8:S20,"2")+COUNTIF(S8:S20,"3")+COUNTIF(S8:S20,"4")+COUNTIF(S8:S20,"5")+COUNTIF(S8:S20,"6")+COUNTIF(S8:S20,"7")+COUNTIF(S8:S20,"8")+COUNTIF(S8:S20,"9")+COUNTIF(S8:S20,"10")+COUNTIF(S8:S20,"11")+COUNTIF(S8:S20,"12")+COUNTIF(S8:S20,"13"),"")</f>
        <v/>
      </c>
      <c r="T21" s="10" t="str">
        <f t="shared" si="1"/>
        <v/>
      </c>
      <c r="U21" s="14" t="str">
        <f>IF(U13&lt;&gt;"",IF(C8=U13,G10,IF(C10=U13,G10,IF(C16=U13,G18,IF(C18=U13,G18,IF(C24=U13,G26,IF(C26=U13,G26,IF(C32=U13,G34,IF(C34=U13,G34,IF(C40=U13,G42,IF(C42=U13,G42,IF(C48=U13,G50,IF(C50=U13,G50,IF(C56=U13,G58,IF(C58=U13,G58,IF(C64=U13,G66,IF(C66=U13,G66)))))))))))))))),"")</f>
        <v/>
      </c>
      <c r="V21" s="11" t="str">
        <f>IF(U21="","",VLOOKUP(U21,LISTAS!$F$5:$G$204,2,0))</f>
        <v/>
      </c>
      <c r="W21" s="11" t="str">
        <f>IF(U21="","",VLOOKUP(U21,LISTAS!$F$5:$I$204,4,0))</f>
        <v/>
      </c>
      <c r="X21" s="11" t="str">
        <f t="shared" si="0"/>
        <v/>
      </c>
      <c r="Y21" s="11" t="str">
        <f t="shared" si="2"/>
        <v/>
      </c>
    </row>
    <row r="22" spans="2:25" ht="18" customHeight="1" x14ac:dyDescent="0.25">
      <c r="B22" s="57"/>
      <c r="C22" s="8"/>
      <c r="D22" s="8"/>
      <c r="E22" s="39"/>
      <c r="F22" s="39"/>
      <c r="G22" s="39"/>
      <c r="H22" s="39"/>
      <c r="I22" s="42"/>
      <c r="J22" s="43"/>
      <c r="K22" s="88" t="str">
        <f>IF(H28&lt;&gt;"",IF(H30&lt;&gt;"",IF(H28=H30,"",IF(H28&gt;H30,G28,G30)),""),"")</f>
        <v>LETICIA/RAFAELA/VALENTINA</v>
      </c>
      <c r="L22" s="119">
        <v>0</v>
      </c>
      <c r="M22" s="40">
        <f>IF(L22&lt;&gt;"",L22,"")</f>
        <v>0</v>
      </c>
      <c r="N22" s="39" t="str">
        <f>IF(L22&lt;&gt;"",IF(K22="","",K22),"")</f>
        <v>LETICIA/RAFAELA/VALENTINA</v>
      </c>
      <c r="O22" s="39" t="str">
        <f>VLOOKUP(O20,M20:N22,2,0)</f>
        <v>LETICIA/RAFAELA/VALENTINA</v>
      </c>
      <c r="P22" s="12"/>
      <c r="Q22" s="13"/>
      <c r="S22" s="9" t="str">
        <f>IF(U22&lt;&gt;"",1+COUNTIF(S8:S21,"1")+COUNTIF(S8:S21,"2")+COUNTIF(S8:S21,"3")+COUNTIF(S8:S21,"4")+COUNTIF(S8:S21,"5")+COUNTIF(S8:S21,"6")+COUNTIF(S8:S21,"7")+COUNTIF(S8:S21,"8")+COUNTIF(S8:S21,"9")+COUNTIF(S8:S21,"10")+COUNTIF(S8:S21,"11")+COUNTIF(S8:S21,"12")+COUNTIF(S8:S21,"13")+COUNTIF(S8:S21,"14"),"")</f>
        <v/>
      </c>
      <c r="T22" s="10" t="str">
        <f t="shared" si="1"/>
        <v/>
      </c>
      <c r="U22" s="14" t="str">
        <f>IF(U14&lt;&gt;"",IF(C8=U14,G10,IF(C10=U14,G10,IF(C16=U14,G18,IF(C18=U14,G18,IF(C24=U14,G26,IF(C26=U14,G26,IF(C32=U14,G34,IF(C34=U14,G34,IF(C40=U14,G42,IF(C42=U14,G42,IF(C48=U14,G50,IF(C50=U14,G50,IF(C56=U14,G58,IF(C58=U14,G58,IF(C64=U14,G66,IF(C66=U14,G66)))))))))))))))),"")</f>
        <v/>
      </c>
      <c r="V22" s="11" t="str">
        <f>IF(U22="","",VLOOKUP(U22,LISTAS!$F$5:$G$204,2,0))</f>
        <v/>
      </c>
      <c r="W22" s="11" t="str">
        <f>IF(U22="","",VLOOKUP(U22,LISTAS!$F$5:$I$204,4,0))</f>
        <v/>
      </c>
      <c r="X22" s="11" t="str">
        <f t="shared" si="0"/>
        <v/>
      </c>
      <c r="Y22" s="11" t="str">
        <f t="shared" si="2"/>
        <v/>
      </c>
    </row>
    <row r="23" spans="2:25" ht="18" customHeight="1" thickBot="1" x14ac:dyDescent="0.3">
      <c r="B23" s="57"/>
      <c r="C23" s="8"/>
      <c r="D23" s="8"/>
      <c r="E23" s="39"/>
      <c r="F23" s="39"/>
      <c r="G23" s="39"/>
      <c r="H23" s="39"/>
      <c r="I23" s="42"/>
      <c r="J23" s="39"/>
      <c r="K23" s="89" t="str">
        <f>IF(K22="","",VLOOKUP(K22,LISTAS!$F$5:$H$204,2,0))</f>
        <v>PEN LIFE - SBC</v>
      </c>
      <c r="L23" s="120"/>
      <c r="M23" s="42"/>
      <c r="N23" s="39"/>
      <c r="O23" s="39"/>
      <c r="P23" s="12"/>
      <c r="Q23" s="13"/>
      <c r="S23" s="9" t="str">
        <f>IF(U23&lt;&gt;"",1+COUNTIF(S8:S22,"1")+COUNTIF(S8:S22,"2")+COUNTIF(S8:S22,"3")+COUNTIF(S8:S22,"4")+COUNTIF(S8:S22,"5")+COUNTIF(S8:S22,"6")+COUNTIF(S8:S22,"7")+COUNTIF(S8:S22,"8")+COUNTIF(S8:S22,"9")+COUNTIF(S8:S22,"10")+COUNTIF(S8:S22,"11")+COUNTIF(S8:S22,"12")+COUNTIF(S8:S22,"13")+COUNTIF(S8:S22,"14")+COUNTIF(S8:S22,"15"),"")</f>
        <v/>
      </c>
      <c r="T23" s="10" t="str">
        <f t="shared" si="1"/>
        <v/>
      </c>
      <c r="U23" s="14" t="str">
        <f>IF(U15&lt;&gt;"",IF(C8=U15,G10,IF(C10=U15,G10,IF(C16=U15,G18,IF(C18=U15,G18,IF(C24=U15,G26,IF(C26=U15,G26,IF(C32=U15,G34,IF(C34=U15,G34,IF(C40=U15,G42,IF(C42=U15,G42,IF(C48=U15,G50,IF(C50=U15,G50,IF(C56=U15,G58,IF(C58=U15,G58,IF(C64=U15,G66,IF(C66=U15,G66)))))))))))))))),"")</f>
        <v/>
      </c>
      <c r="V23" s="11" t="str">
        <f>IF(U23="","",VLOOKUP(U23,LISTAS!$F$5:$G$204,2,0))</f>
        <v/>
      </c>
      <c r="W23" s="11" t="str">
        <f>IF(U23="","",VLOOKUP(U23,LISTAS!$F$5:$I$204,4,0))</f>
        <v/>
      </c>
      <c r="X23" s="11" t="str">
        <f t="shared" si="0"/>
        <v/>
      </c>
      <c r="Y23" s="11" t="str">
        <f t="shared" si="2"/>
        <v/>
      </c>
    </row>
    <row r="24" spans="2:25" ht="18" customHeight="1" x14ac:dyDescent="0.25">
      <c r="B24" s="121">
        <v>6</v>
      </c>
      <c r="C24" s="88"/>
      <c r="D24" s="119">
        <v>0</v>
      </c>
      <c r="E24" s="39">
        <f>IF(D24&lt;&gt;"",D24,"")</f>
        <v>0</v>
      </c>
      <c r="F24" s="39" t="str">
        <f>IF(D24&lt;&gt;"",IF(C24="","",C24),"")</f>
        <v/>
      </c>
      <c r="G24" s="39">
        <f>IF(E24&lt;&gt;"",IF(E26&lt;&gt;"",SMALL(E24:F26,1),""),"")</f>
        <v>0</v>
      </c>
      <c r="H24" s="39"/>
      <c r="I24" s="42"/>
      <c r="J24" s="39"/>
      <c r="K24" s="8"/>
      <c r="L24" s="8"/>
      <c r="M24" s="42"/>
      <c r="N24" s="39"/>
      <c r="O24" s="39"/>
      <c r="P24" s="12"/>
      <c r="Q24" s="13"/>
      <c r="S24" s="9"/>
      <c r="T24" s="10"/>
      <c r="U24" s="11"/>
      <c r="V24" s="11" t="str">
        <f>IF(U24="","",VLOOKUP(U24,LISTAS!$F$5:$G$204,2,0))</f>
        <v/>
      </c>
      <c r="W24" s="11" t="str">
        <f>IF(U24="","",VLOOKUP(U24,LISTAS!$F$5:$I$204,4,0))</f>
        <v/>
      </c>
      <c r="X24" s="11" t="str">
        <f t="shared" si="0"/>
        <v/>
      </c>
      <c r="Y24" s="11" t="str">
        <f t="shared" si="2"/>
        <v/>
      </c>
    </row>
    <row r="25" spans="2:25" ht="18" customHeight="1" thickBot="1" x14ac:dyDescent="0.3">
      <c r="B25" s="121"/>
      <c r="C25" s="89" t="str">
        <f>IF(C24="","",VLOOKUP(C24,LISTAS!$F$5:$H$204,2,0))</f>
        <v/>
      </c>
      <c r="D25" s="120"/>
      <c r="E25" s="39"/>
      <c r="F25" s="39"/>
      <c r="G25" s="39"/>
      <c r="H25" s="39"/>
      <c r="I25" s="42"/>
      <c r="J25" s="39"/>
      <c r="K25" s="8"/>
      <c r="L25" s="8"/>
      <c r="M25" s="42"/>
      <c r="N25" s="39"/>
      <c r="O25" s="39"/>
      <c r="P25" s="12"/>
      <c r="Q25" s="13"/>
      <c r="S25" s="9"/>
      <c r="T25" s="10"/>
      <c r="U25" s="11"/>
      <c r="V25" s="11" t="str">
        <f>IF(U25="","",VLOOKUP(U25,LISTAS!$F$5:$G$204,2,0))</f>
        <v/>
      </c>
      <c r="W25" s="11" t="str">
        <f>IF(U25="","",VLOOKUP(U25,LISTAS!$F$5:$I$204,4,0))</f>
        <v/>
      </c>
      <c r="X25" s="11" t="str">
        <f t="shared" si="0"/>
        <v/>
      </c>
      <c r="Y25" s="11" t="str">
        <f t="shared" si="2"/>
        <v/>
      </c>
    </row>
    <row r="26" spans="2:25" ht="18" customHeight="1" x14ac:dyDescent="0.25">
      <c r="B26" s="118">
        <v>11</v>
      </c>
      <c r="C26" s="88"/>
      <c r="D26" s="119">
        <v>0</v>
      </c>
      <c r="E26" s="40">
        <f>IF(D26&lt;&gt;"",D26,"")</f>
        <v>0</v>
      </c>
      <c r="F26" s="39" t="str">
        <f>IF(D26&lt;&gt;"",IF(C26="","",C26),"")</f>
        <v/>
      </c>
      <c r="G26" s="39" t="str">
        <f>VLOOKUP(G24,E24:F26,2,0)</f>
        <v/>
      </c>
      <c r="H26" s="39"/>
      <c r="I26" s="42"/>
      <c r="J26" s="39"/>
      <c r="K26" s="8"/>
      <c r="L26" s="8"/>
      <c r="M26" s="80"/>
      <c r="N26" s="8"/>
      <c r="O26" s="8"/>
      <c r="P26" s="12"/>
      <c r="R26" s="17"/>
      <c r="S26" s="9"/>
      <c r="T26" s="10"/>
      <c r="U26" s="11"/>
      <c r="V26" s="11" t="str">
        <f>IF(U26="","",VLOOKUP(U26,LISTAS!$F$5:$G$204,2,0))</f>
        <v/>
      </c>
      <c r="W26" s="11" t="str">
        <f>IF(U26="","",VLOOKUP(U26,LISTAS!$F$5:$I$204,4,0))</f>
        <v/>
      </c>
      <c r="X26" s="11" t="str">
        <f t="shared" si="0"/>
        <v/>
      </c>
      <c r="Y26" s="11" t="str">
        <f t="shared" si="2"/>
        <v/>
      </c>
    </row>
    <row r="27" spans="2:25" ht="18" customHeight="1" thickBot="1" x14ac:dyDescent="0.3">
      <c r="B27" s="118"/>
      <c r="C27" s="89" t="str">
        <f>IF(C26="","",VLOOKUP(C26,LISTAS!$F$5:$H$204,2,0))</f>
        <v/>
      </c>
      <c r="D27" s="120"/>
      <c r="E27" s="42"/>
      <c r="F27" s="39"/>
      <c r="G27" s="39"/>
      <c r="H27" s="39"/>
      <c r="I27" s="42"/>
      <c r="J27" s="39"/>
      <c r="K27" s="8"/>
      <c r="L27" s="8"/>
      <c r="M27" s="80"/>
      <c r="N27" s="8"/>
      <c r="O27" s="8"/>
      <c r="P27" s="12"/>
      <c r="S27" s="9"/>
      <c r="T27" s="10"/>
      <c r="U27" s="11"/>
      <c r="V27" s="11" t="str">
        <f>IF(U27="","",VLOOKUP(U27,LISTAS!$F$5:$G$204,2,0))</f>
        <v/>
      </c>
      <c r="W27" s="11" t="str">
        <f>IF(U27="","",VLOOKUP(U27,LISTAS!$F$5:$I$204,4,0))</f>
        <v/>
      </c>
      <c r="X27" s="11" t="str">
        <f t="shared" si="0"/>
        <v/>
      </c>
      <c r="Y27" s="11" t="str">
        <f t="shared" si="2"/>
        <v/>
      </c>
    </row>
    <row r="28" spans="2:25" ht="18" customHeight="1" x14ac:dyDescent="0.25">
      <c r="B28" s="57"/>
      <c r="C28" s="8"/>
      <c r="D28" s="8"/>
      <c r="E28" s="39"/>
      <c r="F28" s="81"/>
      <c r="G28" s="88" t="str">
        <f>IF(D24&lt;&gt;"",IF(D26&lt;&gt;"",IF(D24=D26,"",IF(D24&gt;D26,C24,C26)),""),"")</f>
        <v/>
      </c>
      <c r="H28" s="119">
        <v>0</v>
      </c>
      <c r="I28" s="87">
        <f>IF(H28&lt;&gt;"",H28,"")</f>
        <v>0</v>
      </c>
      <c r="J28" s="39" t="str">
        <f>IF(H28&lt;&gt;"",IF(G28="","",G28),"")</f>
        <v/>
      </c>
      <c r="K28" s="39">
        <f>IF(I28&lt;&gt;"",IF(I30&lt;&gt;"",SMALL(I28:J30,1),""),"")</f>
        <v>0</v>
      </c>
      <c r="L28" s="8"/>
      <c r="M28" s="80"/>
      <c r="N28" s="8"/>
      <c r="O28" s="8"/>
      <c r="P28" s="12"/>
      <c r="S28" s="9"/>
      <c r="T28" s="10"/>
      <c r="U28" s="11"/>
      <c r="V28" s="11" t="str">
        <f>IF(U28="","",VLOOKUP(U28,LISTAS!$F$5:$G$204,2,0))</f>
        <v/>
      </c>
      <c r="W28" s="11" t="str">
        <f>IF(U28="","",VLOOKUP(U28,LISTAS!$F$5:$I$204,4,0))</f>
        <v/>
      </c>
      <c r="X28" s="11" t="str">
        <f t="shared" si="0"/>
        <v/>
      </c>
      <c r="Y28" s="11" t="str">
        <f t="shared" si="2"/>
        <v/>
      </c>
    </row>
    <row r="29" spans="2:25" ht="18" customHeight="1" thickBot="1" x14ac:dyDescent="0.3">
      <c r="B29" s="57"/>
      <c r="C29" s="8"/>
      <c r="D29" s="8"/>
      <c r="E29" s="39"/>
      <c r="F29" s="81"/>
      <c r="G29" s="89" t="str">
        <f>IF(G28="","",VLOOKUP(G28,LISTAS!$F$5:$H$204,2,0))</f>
        <v/>
      </c>
      <c r="H29" s="120"/>
      <c r="I29" s="44" t="str">
        <f>IF(H29&lt;&gt;"",H29,"")</f>
        <v/>
      </c>
      <c r="J29" s="39"/>
      <c r="K29" s="39"/>
      <c r="L29" s="8"/>
      <c r="M29" s="80"/>
      <c r="N29" s="8"/>
      <c r="O29" s="8"/>
      <c r="P29" s="12"/>
      <c r="S29" s="9"/>
      <c r="T29" s="10"/>
      <c r="U29" s="11"/>
      <c r="V29" s="11" t="str">
        <f>IF(U29="","",VLOOKUP(U29,LISTAS!$F$5:$G$204,2,0))</f>
        <v/>
      </c>
      <c r="W29" s="11" t="str">
        <f>IF(U29="","",VLOOKUP(U29,LISTAS!$F$5:$I$204,4,0))</f>
        <v/>
      </c>
      <c r="X29" s="11" t="str">
        <f t="shared" si="0"/>
        <v/>
      </c>
      <c r="Y29" s="11" t="str">
        <f t="shared" si="2"/>
        <v/>
      </c>
    </row>
    <row r="30" spans="2:25" ht="18" customHeight="1" x14ac:dyDescent="0.25">
      <c r="B30" s="57"/>
      <c r="C30" s="8"/>
      <c r="D30" s="8"/>
      <c r="E30" s="42"/>
      <c r="F30" s="82"/>
      <c r="G30" s="88" t="str">
        <f>IF(D32&lt;&gt;"",IF(D34&lt;&gt;"",IF(D32=D34,"",IF(D32&gt;D34,C32,C34)),""),"")</f>
        <v>LETICIA/RAFAELA/VALENTINA</v>
      </c>
      <c r="H30" s="119">
        <v>1</v>
      </c>
      <c r="I30" s="45">
        <f>IF(H30&lt;&gt;"",H30,"")</f>
        <v>1</v>
      </c>
      <c r="J30" s="39" t="str">
        <f>IF(H30&lt;&gt;"",IF(G30="","",G30),"")</f>
        <v>LETICIA/RAFAELA/VALENTINA</v>
      </c>
      <c r="K30" s="39" t="str">
        <f>VLOOKUP(K28,I28:J30,2,0)</f>
        <v/>
      </c>
      <c r="L30" s="8"/>
      <c r="M30" s="80"/>
      <c r="N30" s="8"/>
      <c r="O30" s="8"/>
      <c r="P30" s="12"/>
      <c r="S30" s="9"/>
      <c r="T30" s="10"/>
      <c r="U30" s="11"/>
      <c r="V30" s="11" t="str">
        <f>IF(U30="","",VLOOKUP(U30,LISTAS!$F$5:$G$204,2,0))</f>
        <v/>
      </c>
      <c r="W30" s="11" t="str">
        <f>IF(U30="","",VLOOKUP(U30,LISTAS!$F$5:$I$204,4,0))</f>
        <v/>
      </c>
      <c r="X30" s="11" t="str">
        <f t="shared" si="0"/>
        <v/>
      </c>
      <c r="Y30" s="11" t="str">
        <f t="shared" si="2"/>
        <v/>
      </c>
    </row>
    <row r="31" spans="2:25" ht="18" customHeight="1" thickBot="1" x14ac:dyDescent="0.3">
      <c r="B31" s="57"/>
      <c r="C31" s="8"/>
      <c r="D31" s="8"/>
      <c r="E31" s="42"/>
      <c r="F31" s="8"/>
      <c r="G31" s="89" t="str">
        <f>IF(G30="","",VLOOKUP(G30,LISTAS!$F$5:$H$204,2,0))</f>
        <v>PEN LIFE - SBC</v>
      </c>
      <c r="H31" s="120"/>
      <c r="I31" s="39"/>
      <c r="J31" s="39"/>
      <c r="K31" s="39"/>
      <c r="L31" s="8"/>
      <c r="M31" s="80"/>
      <c r="N31" s="8"/>
      <c r="O31" s="8"/>
      <c r="P31" s="12"/>
      <c r="S31" s="9"/>
      <c r="T31" s="10"/>
      <c r="U31" s="11"/>
      <c r="V31" s="11" t="str">
        <f>IF(U31="","",VLOOKUP(U31,LISTAS!$F$5:$G$204,2,0))</f>
        <v/>
      </c>
      <c r="W31" s="11" t="str">
        <f>IF(U31="","",VLOOKUP(U31,LISTAS!$F$5:$I$204,4,0))</f>
        <v/>
      </c>
      <c r="X31" s="11" t="str">
        <f t="shared" si="0"/>
        <v/>
      </c>
      <c r="Y31" s="11" t="str">
        <f t="shared" si="2"/>
        <v/>
      </c>
    </row>
    <row r="32" spans="2:25" ht="18" customHeight="1" x14ac:dyDescent="0.25">
      <c r="B32" s="121">
        <v>4</v>
      </c>
      <c r="C32" s="88" t="s">
        <v>134</v>
      </c>
      <c r="D32" s="119">
        <v>1</v>
      </c>
      <c r="E32" s="87">
        <f>IF(D32&lt;&gt;"",D32,"")</f>
        <v>1</v>
      </c>
      <c r="F32" s="39" t="str">
        <f>IF(D32&lt;&gt;"",IF(C32="","",C32),"")</f>
        <v>LETICIA/RAFAELA/VALENTINA</v>
      </c>
      <c r="G32" s="39">
        <f>IF(E32&lt;&gt;"",IF(E34&lt;&gt;"",SMALL(E32:F34,1),""),"")</f>
        <v>0</v>
      </c>
      <c r="H32" s="39"/>
      <c r="I32" s="39"/>
      <c r="J32" s="39"/>
      <c r="K32" s="39"/>
      <c r="L32" s="39"/>
      <c r="M32" s="42"/>
      <c r="N32" s="39"/>
      <c r="O32" s="8"/>
      <c r="P32" s="12"/>
      <c r="S32" s="9"/>
      <c r="T32" s="10"/>
      <c r="U32" s="11"/>
      <c r="V32" s="11" t="str">
        <f>IF(U32="","",VLOOKUP(U32,LISTAS!$F$5:$G$204,2,0))</f>
        <v/>
      </c>
      <c r="W32" s="11" t="str">
        <f>IF(U32="","",VLOOKUP(U32,LISTAS!$F$5:$I$204,4,0))</f>
        <v/>
      </c>
      <c r="X32" s="11" t="str">
        <f t="shared" si="0"/>
        <v/>
      </c>
      <c r="Y32" s="11" t="str">
        <f t="shared" si="2"/>
        <v/>
      </c>
    </row>
    <row r="33" spans="2:25" ht="18" customHeight="1" thickBot="1" x14ac:dyDescent="0.3">
      <c r="B33" s="121"/>
      <c r="C33" s="89" t="str">
        <f>IF(C32="","",VLOOKUP(C32,LISTAS!$F$5:$H$204,2,0))</f>
        <v>PEN LIFE - SBC</v>
      </c>
      <c r="D33" s="120"/>
      <c r="E33" s="44" t="str">
        <f>IF(D33&lt;&gt;"",D33,"")</f>
        <v/>
      </c>
      <c r="F33" s="39"/>
      <c r="G33" s="39"/>
      <c r="H33" s="39"/>
      <c r="I33" s="39"/>
      <c r="J33" s="39"/>
      <c r="K33" s="39"/>
      <c r="L33" s="39"/>
      <c r="M33" s="42"/>
      <c r="N33" s="39"/>
      <c r="O33" s="8"/>
      <c r="P33" s="12"/>
      <c r="S33" s="9"/>
      <c r="T33" s="10"/>
      <c r="U33" s="11"/>
      <c r="V33" s="11" t="str">
        <f>IF(U33="","",VLOOKUP(U33,LISTAS!$F$5:$G$204,2,0))</f>
        <v/>
      </c>
      <c r="W33" s="11" t="str">
        <f>IF(U33="","",VLOOKUP(U33,LISTAS!$F$5:$I$204,4,0))</f>
        <v/>
      </c>
      <c r="X33" s="11" t="str">
        <f t="shared" si="0"/>
        <v/>
      </c>
      <c r="Y33" s="11" t="str">
        <f t="shared" si="2"/>
        <v/>
      </c>
    </row>
    <row r="34" spans="2:25" ht="18" customHeight="1" x14ac:dyDescent="0.25">
      <c r="B34" s="118">
        <v>13</v>
      </c>
      <c r="C34" s="88"/>
      <c r="D34" s="119">
        <v>0</v>
      </c>
      <c r="E34" s="45">
        <f>IF(D34&lt;&gt;"",D34,"")</f>
        <v>0</v>
      </c>
      <c r="F34" s="39" t="str">
        <f>IF(D34&lt;&gt;"",IF(C34="","",C34),"")</f>
        <v/>
      </c>
      <c r="G34" s="39" t="str">
        <f>VLOOKUP(G32,E32:F34,2,0)</f>
        <v/>
      </c>
      <c r="H34" s="39"/>
      <c r="I34" s="39"/>
      <c r="J34" s="39"/>
      <c r="K34" s="39"/>
      <c r="L34" s="39"/>
      <c r="M34" s="42"/>
      <c r="N34" s="39"/>
      <c r="O34" s="8"/>
      <c r="P34" s="12"/>
      <c r="S34" s="9"/>
      <c r="T34" s="10"/>
      <c r="U34" s="11"/>
      <c r="V34" s="11" t="str">
        <f>IF(U34="","",VLOOKUP(U34,LISTAS!$F$5:$G$204,2,0))</f>
        <v/>
      </c>
      <c r="W34" s="11" t="str">
        <f>IF(U34="","",VLOOKUP(U34,LISTAS!$F$5:$I$204,4,0))</f>
        <v/>
      </c>
      <c r="X34" s="11" t="str">
        <f t="shared" si="0"/>
        <v/>
      </c>
      <c r="Y34" s="11" t="str">
        <f t="shared" si="2"/>
        <v/>
      </c>
    </row>
    <row r="35" spans="2:25" ht="18" customHeight="1" thickBot="1" x14ac:dyDescent="0.3">
      <c r="B35" s="118"/>
      <c r="C35" s="89" t="str">
        <f>IF(C34="","",VLOOKUP(C34,LISTAS!$F$5:$H$204,2,0))</f>
        <v/>
      </c>
      <c r="D35" s="120"/>
      <c r="E35" s="39"/>
      <c r="F35" s="39"/>
      <c r="G35" s="39"/>
      <c r="H35" s="39"/>
      <c r="I35" s="39"/>
      <c r="J35" s="39"/>
      <c r="K35" s="39"/>
      <c r="L35" s="39"/>
      <c r="M35" s="42"/>
      <c r="N35" s="39"/>
      <c r="O35" s="8"/>
      <c r="P35" s="8"/>
      <c r="S35" s="9"/>
      <c r="T35" s="10"/>
      <c r="U35" s="11"/>
      <c r="V35" s="11" t="str">
        <f>IF(U35="","",VLOOKUP(U35,LISTAS!$F$5:$G$204,2,0))</f>
        <v/>
      </c>
      <c r="W35" s="11" t="str">
        <f>IF(U35="","",VLOOKUP(U35,LISTAS!$F$5:$I$204,4,0))</f>
        <v/>
      </c>
      <c r="X35" s="11" t="str">
        <f t="shared" si="0"/>
        <v/>
      </c>
      <c r="Y35" s="11" t="str">
        <f t="shared" si="2"/>
        <v/>
      </c>
    </row>
    <row r="36" spans="2:25" ht="18" customHeight="1" x14ac:dyDescent="0.25">
      <c r="B36" s="57"/>
      <c r="C36" s="8"/>
      <c r="D36" s="8"/>
      <c r="E36" s="39"/>
      <c r="F36" s="39"/>
      <c r="G36" s="39"/>
      <c r="H36" s="39"/>
      <c r="I36" s="39"/>
      <c r="J36" s="39"/>
      <c r="K36" s="39"/>
      <c r="L36" s="39"/>
      <c r="M36" s="42"/>
      <c r="N36" s="39"/>
      <c r="O36" s="88" t="str">
        <f>IF(L20&lt;&gt;"",IF(L22&lt;&gt;"",IF(L20=L22,"",IF(L20&gt;L22,K20,K22)),""),"")</f>
        <v>MANUELA/FERNANDA</v>
      </c>
      <c r="P36" s="119">
        <v>1</v>
      </c>
      <c r="S36" s="9"/>
      <c r="T36" s="10"/>
      <c r="U36" s="11"/>
      <c r="V36" s="11" t="str">
        <f>IF(U36="","",VLOOKUP(U36,LISTAS!$F$5:$G$204,2,0))</f>
        <v/>
      </c>
      <c r="W36" s="11" t="str">
        <f>IF(U36="","",VLOOKUP(U36,LISTAS!$F$5:$I$204,4,0))</f>
        <v/>
      </c>
      <c r="X36" s="11" t="str">
        <f t="shared" si="0"/>
        <v/>
      </c>
      <c r="Y36" s="11" t="str">
        <f t="shared" si="2"/>
        <v/>
      </c>
    </row>
    <row r="37" spans="2:25" ht="18" customHeight="1" thickBot="1" x14ac:dyDescent="0.3">
      <c r="B37" s="57"/>
      <c r="C37" s="8"/>
      <c r="D37" s="8"/>
      <c r="E37" s="39"/>
      <c r="F37" s="39"/>
      <c r="G37" s="39"/>
      <c r="H37" s="39"/>
      <c r="I37" s="39"/>
      <c r="J37" s="39"/>
      <c r="K37" s="39"/>
      <c r="L37" s="39"/>
      <c r="M37" s="42"/>
      <c r="N37" s="39"/>
      <c r="O37" s="89" t="str">
        <f>IF(O36="","",VLOOKUP(O36,LISTAS!$F$5:$H$204,2,0))</f>
        <v>ARBOS - SCS</v>
      </c>
      <c r="P37" s="120"/>
      <c r="S37" s="9"/>
      <c r="T37" s="10"/>
      <c r="U37" s="11"/>
      <c r="V37" s="11" t="str">
        <f>IF(U37="","",VLOOKUP(U37,LISTAS!$F$5:$G$204,2,0))</f>
        <v/>
      </c>
      <c r="W37" s="11" t="str">
        <f>IF(U37="","",VLOOKUP(U37,LISTAS!$F$5:$I$204,4,0))</f>
        <v/>
      </c>
      <c r="X37" s="11" t="str">
        <f t="shared" si="0"/>
        <v/>
      </c>
      <c r="Y37" s="11" t="str">
        <f t="shared" si="2"/>
        <v/>
      </c>
    </row>
    <row r="38" spans="2:25" ht="18" customHeight="1" x14ac:dyDescent="0.25">
      <c r="B38" s="57"/>
      <c r="C38" s="8"/>
      <c r="D38" s="8"/>
      <c r="E38" s="39"/>
      <c r="F38" s="39"/>
      <c r="G38" s="39"/>
      <c r="H38" s="39"/>
      <c r="I38" s="39"/>
      <c r="J38" s="39"/>
      <c r="K38" s="39"/>
      <c r="L38" s="39"/>
      <c r="M38" s="42"/>
      <c r="N38" s="43"/>
      <c r="O38" s="88" t="str">
        <f>IF(L52&lt;&gt;"",IF(L54&lt;&gt;"",IF(L52=L54,"",IF(L52&gt;L54,K52,K54)),""),"")</f>
        <v>FLORA/LARISSA</v>
      </c>
      <c r="P38" s="119">
        <v>0</v>
      </c>
      <c r="S38" s="9"/>
      <c r="T38" s="10"/>
      <c r="U38" s="11"/>
      <c r="V38" s="11" t="str">
        <f>IF(U38="","",VLOOKUP(U38,LISTAS!$F$5:$G$204,2,0))</f>
        <v/>
      </c>
      <c r="W38" s="11" t="str">
        <f>IF(U38="","",VLOOKUP(U38,LISTAS!$F$5:$I$204,4,0))</f>
        <v/>
      </c>
      <c r="X38" s="11" t="str">
        <f t="shared" si="0"/>
        <v/>
      </c>
      <c r="Y38" s="11" t="str">
        <f t="shared" si="2"/>
        <v/>
      </c>
    </row>
    <row r="39" spans="2:25" ht="18" customHeight="1" thickBot="1" x14ac:dyDescent="0.3">
      <c r="B39" s="57"/>
      <c r="C39" s="8"/>
      <c r="D39" s="8"/>
      <c r="E39" s="39"/>
      <c r="F39" s="39"/>
      <c r="G39" s="39"/>
      <c r="H39" s="39"/>
      <c r="I39" s="39"/>
      <c r="J39" s="39"/>
      <c r="K39" s="39"/>
      <c r="L39" s="39"/>
      <c r="M39" s="42"/>
      <c r="N39" s="39"/>
      <c r="O39" s="89" t="str">
        <f>IF(O38="","",VLOOKUP(O38,LISTAS!$F$5:$H$204,2,0))</f>
        <v>VILLARE - SCS</v>
      </c>
      <c r="P39" s="120"/>
      <c r="S39" s="9"/>
      <c r="T39" s="10"/>
      <c r="U39" s="11"/>
      <c r="V39" s="11" t="str">
        <f>IF(U39="","",VLOOKUP(U39,LISTAS!$F$5:$G$204,2,0))</f>
        <v/>
      </c>
      <c r="W39" s="11" t="str">
        <f>IF(U39="","",VLOOKUP(U39,LISTAS!$F$5:$I$204,4,0))</f>
        <v/>
      </c>
      <c r="X39" s="11" t="str">
        <f t="shared" si="0"/>
        <v/>
      </c>
      <c r="Y39" s="11" t="str">
        <f t="shared" si="2"/>
        <v/>
      </c>
    </row>
    <row r="40" spans="2:25" ht="18" customHeight="1" x14ac:dyDescent="0.25">
      <c r="B40" s="121">
        <v>3</v>
      </c>
      <c r="C40" s="88"/>
      <c r="D40" s="119">
        <v>0</v>
      </c>
      <c r="E40" s="39">
        <f>IF(D40&lt;&gt;"",D40,"")</f>
        <v>0</v>
      </c>
      <c r="F40" s="39" t="str">
        <f>IF(D40&lt;&gt;"",IF(C40="","",C40),"")</f>
        <v/>
      </c>
      <c r="G40" s="39">
        <f>IF(E40&lt;&gt;"",IF(E42&lt;&gt;"",SMALL(E40:F42,1),""),"")</f>
        <v>0</v>
      </c>
      <c r="H40" s="39"/>
      <c r="I40" s="39"/>
      <c r="J40" s="39"/>
      <c r="K40" s="39"/>
      <c r="L40" s="39"/>
      <c r="M40" s="42"/>
      <c r="N40" s="39"/>
      <c r="O40" s="8"/>
      <c r="P40" s="12"/>
      <c r="S40" s="9"/>
      <c r="T40" s="10"/>
      <c r="U40" s="11"/>
      <c r="V40" s="11" t="str">
        <f>IF(U40="","",VLOOKUP(U40,LISTAS!$F$5:$G$204,2,0))</f>
        <v/>
      </c>
      <c r="W40" s="11" t="str">
        <f>IF(U40="","",VLOOKUP(U40,LISTAS!$F$5:$I$204,4,0))</f>
        <v/>
      </c>
      <c r="X40" s="11" t="str">
        <f t="shared" si="0"/>
        <v/>
      </c>
      <c r="Y40" s="11" t="str">
        <f t="shared" si="2"/>
        <v/>
      </c>
    </row>
    <row r="41" spans="2:25" ht="17.25" thickBot="1" x14ac:dyDescent="0.3">
      <c r="B41" s="121"/>
      <c r="C41" s="89" t="str">
        <f>IF(C40="","",VLOOKUP(C40,LISTAS!$F$5:$H$204,2,0))</f>
        <v/>
      </c>
      <c r="D41" s="120"/>
      <c r="E41" s="39"/>
      <c r="F41" s="39"/>
      <c r="G41" s="39"/>
      <c r="H41" s="39"/>
      <c r="I41" s="39"/>
      <c r="J41" s="39"/>
      <c r="K41" s="39"/>
      <c r="L41" s="39"/>
      <c r="M41" s="42"/>
      <c r="N41" s="39"/>
      <c r="O41" s="8"/>
      <c r="P41" s="12"/>
      <c r="S41" s="9"/>
      <c r="T41" s="10"/>
      <c r="U41" s="11"/>
      <c r="V41" s="11" t="str">
        <f>IF(U41="","",VLOOKUP(U41,LISTAS!$F$5:$G$204,2,0))</f>
        <v/>
      </c>
      <c r="W41" s="11" t="str">
        <f>IF(U41="","",VLOOKUP(U41,LISTAS!$F$5:$I$204,4,0))</f>
        <v/>
      </c>
      <c r="X41" s="11" t="str">
        <f t="shared" si="0"/>
        <v/>
      </c>
      <c r="Y41" s="11" t="str">
        <f t="shared" si="2"/>
        <v/>
      </c>
    </row>
    <row r="42" spans="2:25" x14ac:dyDescent="0.25">
      <c r="B42" s="118">
        <v>14</v>
      </c>
      <c r="C42" s="88"/>
      <c r="D42" s="119">
        <v>0</v>
      </c>
      <c r="E42" s="40">
        <f>IF(D42&lt;&gt;"",D42,"")</f>
        <v>0</v>
      </c>
      <c r="F42" s="39" t="str">
        <f>IF(D42&lt;&gt;"",IF(C42="","",C42),"")</f>
        <v/>
      </c>
      <c r="G42" s="39" t="str">
        <f>VLOOKUP(G40,E40:F42,2,0)</f>
        <v/>
      </c>
      <c r="H42" s="39"/>
      <c r="I42" s="39"/>
      <c r="J42" s="39"/>
      <c r="K42" s="39"/>
      <c r="L42" s="39"/>
      <c r="M42" s="42"/>
      <c r="N42" s="39"/>
      <c r="O42" s="8"/>
      <c r="P42" s="12"/>
      <c r="S42" s="9"/>
      <c r="T42" s="10"/>
      <c r="U42" s="11"/>
      <c r="V42" s="11" t="str">
        <f>IF(U42="","",VLOOKUP(U42,LISTAS!$F$5:$G$204,2,0))</f>
        <v/>
      </c>
      <c r="W42" s="11" t="str">
        <f>IF(U42="","",VLOOKUP(U42,LISTAS!$F$5:$I$204,4,0))</f>
        <v/>
      </c>
      <c r="X42" s="11" t="str">
        <f t="shared" si="0"/>
        <v/>
      </c>
      <c r="Y42" s="11" t="str">
        <f t="shared" si="2"/>
        <v/>
      </c>
    </row>
    <row r="43" spans="2:25" ht="18" customHeight="1" thickBot="1" x14ac:dyDescent="0.3">
      <c r="B43" s="118"/>
      <c r="C43" s="89" t="str">
        <f>IF(C42="","",VLOOKUP(C42,LISTAS!$F$5:$H$204,2,0))</f>
        <v/>
      </c>
      <c r="D43" s="120"/>
      <c r="E43" s="42"/>
      <c r="F43" s="39"/>
      <c r="G43" s="39"/>
      <c r="H43" s="39"/>
      <c r="I43" s="39"/>
      <c r="J43" s="39"/>
      <c r="K43" s="39"/>
      <c r="L43" s="39"/>
      <c r="M43" s="42"/>
      <c r="N43" s="39"/>
      <c r="O43" s="8"/>
      <c r="P43" s="12"/>
      <c r="S43" s="9"/>
      <c r="T43" s="10"/>
      <c r="U43" s="11"/>
      <c r="V43" s="11" t="str">
        <f>IF(U43="","",VLOOKUP(U43,LISTAS!$F$5:$G$204,2,0))</f>
        <v/>
      </c>
      <c r="W43" s="11" t="str">
        <f>IF(U43="","",VLOOKUP(U43,LISTAS!$F$5:$I$204,4,0))</f>
        <v/>
      </c>
      <c r="X43" s="11" t="str">
        <f t="shared" si="0"/>
        <v/>
      </c>
      <c r="Y43" s="11" t="str">
        <f t="shared" si="2"/>
        <v/>
      </c>
    </row>
    <row r="44" spans="2:25" ht="18" customHeight="1" x14ac:dyDescent="0.25">
      <c r="B44" s="57"/>
      <c r="C44" s="8"/>
      <c r="D44" s="8"/>
      <c r="E44" s="39"/>
      <c r="F44" s="81"/>
      <c r="G44" s="88" t="str">
        <f>IF(D40&lt;&gt;"",IF(D42&lt;&gt;"",IF(D40=D42,"",IF(D40&gt;D42,C40,C42)),""),"")</f>
        <v/>
      </c>
      <c r="H44" s="119">
        <v>0</v>
      </c>
      <c r="I44" s="39">
        <f>IF(H44&lt;&gt;"",H44,"")</f>
        <v>0</v>
      </c>
      <c r="J44" s="39" t="str">
        <f>IF(H44&lt;&gt;"",IF(G44="","",G44),"")</f>
        <v/>
      </c>
      <c r="K44" s="39">
        <f>IF(I44&lt;&gt;"",IF(I46&lt;&gt;"",SMALL(I44:J46,1),""),"")</f>
        <v>0</v>
      </c>
      <c r="L44" s="8"/>
      <c r="M44" s="80"/>
      <c r="N44" s="8"/>
      <c r="O44" s="8"/>
      <c r="P44" s="12"/>
      <c r="S44" s="9"/>
      <c r="T44" s="10"/>
      <c r="U44" s="11"/>
      <c r="V44" s="11" t="str">
        <f>IF(U44="","",VLOOKUP(U44,LISTAS!$F$5:$G$204,2,0))</f>
        <v/>
      </c>
      <c r="W44" s="11" t="str">
        <f>IF(U44="","",VLOOKUP(U44,LISTAS!$F$5:$I$204,4,0))</f>
        <v/>
      </c>
      <c r="X44" s="11" t="str">
        <f t="shared" si="0"/>
        <v/>
      </c>
      <c r="Y44" s="11" t="str">
        <f t="shared" si="2"/>
        <v/>
      </c>
    </row>
    <row r="45" spans="2:25" ht="18" customHeight="1" thickBot="1" x14ac:dyDescent="0.3">
      <c r="B45" s="57"/>
      <c r="C45" s="8"/>
      <c r="D45" s="8"/>
      <c r="E45" s="39"/>
      <c r="F45" s="81"/>
      <c r="G45" s="89" t="str">
        <f>IF(G44="","",VLOOKUP(G44,LISTAS!$F$5:$H$204,2,0))</f>
        <v/>
      </c>
      <c r="H45" s="120"/>
      <c r="I45" s="39"/>
      <c r="J45" s="39"/>
      <c r="K45" s="39"/>
      <c r="L45" s="8"/>
      <c r="M45" s="80"/>
      <c r="N45" s="8"/>
      <c r="O45" s="8"/>
      <c r="P45" s="12"/>
      <c r="S45" s="9"/>
      <c r="T45" s="10"/>
      <c r="U45" s="11"/>
      <c r="V45" s="11" t="str">
        <f>IF(U45="","",VLOOKUP(U45,LISTAS!$F$5:$G$204,2,0))</f>
        <v/>
      </c>
      <c r="W45" s="11" t="str">
        <f>IF(U45="","",VLOOKUP(U45,LISTAS!$F$5:$I$204,4,0))</f>
        <v/>
      </c>
      <c r="X45" s="11" t="str">
        <f t="shared" si="0"/>
        <v/>
      </c>
      <c r="Y45" s="11" t="str">
        <f t="shared" si="2"/>
        <v/>
      </c>
    </row>
    <row r="46" spans="2:25" ht="18" customHeight="1" x14ac:dyDescent="0.25">
      <c r="B46" s="57"/>
      <c r="C46" s="8"/>
      <c r="D46" s="8"/>
      <c r="E46" s="42"/>
      <c r="F46" s="82"/>
      <c r="G46" s="88" t="str">
        <f>IF(D48&lt;&gt;"",IF(D50&lt;&gt;"",IF(D48=D50,"",IF(D48&gt;D50,C48,C50)),""),"")</f>
        <v/>
      </c>
      <c r="H46" s="119">
        <v>0</v>
      </c>
      <c r="I46" s="40">
        <f>IF(H46&lt;&gt;"",H46,"")</f>
        <v>0</v>
      </c>
      <c r="J46" s="39" t="str">
        <f>IF(H46&lt;&gt;"",IF(G46="","",G46),"")</f>
        <v/>
      </c>
      <c r="K46" s="39" t="str">
        <f>VLOOKUP(K44,I44:J46,2,0)</f>
        <v/>
      </c>
      <c r="L46" s="8"/>
      <c r="M46" s="80"/>
      <c r="N46" s="8"/>
      <c r="O46" s="8"/>
      <c r="P46" s="12"/>
      <c r="S46" s="9"/>
      <c r="T46" s="10"/>
      <c r="U46" s="11"/>
      <c r="V46" s="11" t="str">
        <f>IF(U46="","",VLOOKUP(U46,LISTAS!$F$5:$G$204,2,0))</f>
        <v/>
      </c>
      <c r="W46" s="11" t="str">
        <f>IF(U46="","",VLOOKUP(U46,LISTAS!$F$5:$I$204,4,0))</f>
        <v/>
      </c>
      <c r="X46" s="11" t="str">
        <f t="shared" si="0"/>
        <v/>
      </c>
      <c r="Y46" s="11" t="str">
        <f t="shared" si="2"/>
        <v/>
      </c>
    </row>
    <row r="47" spans="2:25" ht="18" customHeight="1" thickBot="1" x14ac:dyDescent="0.3">
      <c r="B47" s="57"/>
      <c r="C47" s="8"/>
      <c r="D47" s="8"/>
      <c r="E47" s="42"/>
      <c r="F47" s="8"/>
      <c r="G47" s="89" t="str">
        <f>IF(G46="","",VLOOKUP(G46,LISTAS!$F$5:$H$204,2,0))</f>
        <v/>
      </c>
      <c r="H47" s="120"/>
      <c r="I47" s="42"/>
      <c r="J47" s="39"/>
      <c r="K47" s="39"/>
      <c r="L47" s="8"/>
      <c r="M47" s="80"/>
      <c r="N47" s="8"/>
      <c r="O47" s="8"/>
      <c r="P47" s="12"/>
      <c r="S47" s="9"/>
      <c r="T47" s="10"/>
      <c r="U47" s="11"/>
      <c r="V47" s="11" t="str">
        <f>IF(U47="","",VLOOKUP(U47,LISTAS!$F$5:$G$204,2,0))</f>
        <v/>
      </c>
      <c r="W47" s="11" t="str">
        <f>IF(U47="","",VLOOKUP(U47,LISTAS!$F$5:$I$204,4,0))</f>
        <v/>
      </c>
      <c r="X47" s="11" t="str">
        <f t="shared" si="0"/>
        <v/>
      </c>
      <c r="Y47" s="11" t="str">
        <f t="shared" si="2"/>
        <v/>
      </c>
    </row>
    <row r="48" spans="2:25" ht="18" customHeight="1" x14ac:dyDescent="0.25">
      <c r="B48" s="121">
        <v>5</v>
      </c>
      <c r="C48" s="88"/>
      <c r="D48" s="119">
        <v>0</v>
      </c>
      <c r="E48" s="87">
        <f>IF(D48&lt;&gt;"",D48,"")</f>
        <v>0</v>
      </c>
      <c r="F48" s="39" t="str">
        <f>IF(D48&lt;&gt;"",IF(C48="","",C48),"")</f>
        <v/>
      </c>
      <c r="G48" s="39">
        <f>IF(E48&lt;&gt;"",IF(E50&lt;&gt;"",SMALL(E48:F50,1),""),"")</f>
        <v>0</v>
      </c>
      <c r="H48" s="39"/>
      <c r="I48" s="42"/>
      <c r="J48" s="39"/>
      <c r="K48" s="8"/>
      <c r="L48" s="8"/>
      <c r="M48" s="80"/>
      <c r="N48" s="8"/>
      <c r="O48" s="8"/>
      <c r="P48" s="12"/>
      <c r="S48" s="9"/>
      <c r="T48" s="10"/>
      <c r="U48" s="11"/>
      <c r="V48" s="11" t="str">
        <f>IF(U48="","",VLOOKUP(U48,LISTAS!$F$5:$G$204,2,0))</f>
        <v/>
      </c>
      <c r="W48" s="11" t="str">
        <f>IF(U48="","",VLOOKUP(U48,LISTAS!$F$5:$I$204,4,0))</f>
        <v/>
      </c>
      <c r="X48" s="11" t="str">
        <f t="shared" si="0"/>
        <v/>
      </c>
      <c r="Y48" s="11" t="str">
        <f t="shared" si="2"/>
        <v/>
      </c>
    </row>
    <row r="49" spans="2:25" ht="18" customHeight="1" thickBot="1" x14ac:dyDescent="0.3">
      <c r="B49" s="121"/>
      <c r="C49" s="89" t="str">
        <f>IF(C48="","",VLOOKUP(C48,LISTAS!$F$5:$H$204,2,0))</f>
        <v/>
      </c>
      <c r="D49" s="120"/>
      <c r="E49" s="44" t="str">
        <f>IF(D49&lt;&gt;"",D49,"")</f>
        <v/>
      </c>
      <c r="F49" s="39"/>
      <c r="G49" s="39"/>
      <c r="H49" s="39"/>
      <c r="I49" s="42"/>
      <c r="J49" s="39"/>
      <c r="K49" s="8"/>
      <c r="L49" s="8"/>
      <c r="M49" s="80"/>
      <c r="N49" s="8"/>
      <c r="O49" s="8"/>
      <c r="P49" s="12"/>
      <c r="S49" s="9"/>
      <c r="T49" s="10"/>
      <c r="U49" s="11"/>
      <c r="V49" s="11" t="str">
        <f>IF(U49="","",VLOOKUP(U49,LISTAS!$F$5:$G$204,2,0))</f>
        <v/>
      </c>
      <c r="W49" s="11" t="str">
        <f>IF(U49="","",VLOOKUP(U49,LISTAS!$F$5:$I$204,4,0))</f>
        <v/>
      </c>
      <c r="X49" s="11" t="str">
        <f t="shared" si="0"/>
        <v/>
      </c>
      <c r="Y49" s="11" t="str">
        <f t="shared" si="2"/>
        <v/>
      </c>
    </row>
    <row r="50" spans="2:25" ht="18" customHeight="1" x14ac:dyDescent="0.25">
      <c r="B50" s="118">
        <v>12</v>
      </c>
      <c r="C50" s="88"/>
      <c r="D50" s="119">
        <v>0</v>
      </c>
      <c r="E50" s="45">
        <f>IF(D50&lt;&gt;"",D50,"")</f>
        <v>0</v>
      </c>
      <c r="F50" s="39" t="str">
        <f>IF(D50&lt;&gt;"",IF(C50="","",C50),"")</f>
        <v/>
      </c>
      <c r="G50" s="39" t="str">
        <f>VLOOKUP(G48,E48:F50,2,0)</f>
        <v/>
      </c>
      <c r="H50" s="39"/>
      <c r="I50" s="42"/>
      <c r="J50" s="39"/>
      <c r="K50" s="8"/>
      <c r="L50" s="8"/>
      <c r="M50" s="80"/>
      <c r="N50" s="8"/>
      <c r="O50" s="8"/>
      <c r="P50" s="12"/>
      <c r="S50" s="9"/>
      <c r="T50" s="10"/>
      <c r="U50" s="11"/>
      <c r="V50" s="11" t="str">
        <f>IF(U50="","",VLOOKUP(U50,LISTAS!$F$5:$G$204,2,0))</f>
        <v/>
      </c>
      <c r="W50" s="11" t="str">
        <f>IF(U50="","",VLOOKUP(U50,LISTAS!$F$5:$I$204,4,0))</f>
        <v/>
      </c>
      <c r="X50" s="11" t="str">
        <f t="shared" si="0"/>
        <v/>
      </c>
      <c r="Y50" s="11" t="str">
        <f t="shared" si="2"/>
        <v/>
      </c>
    </row>
    <row r="51" spans="2:25" ht="18" customHeight="1" thickBot="1" x14ac:dyDescent="0.3">
      <c r="B51" s="118"/>
      <c r="C51" s="89" t="str">
        <f>IF(C50="","",VLOOKUP(C50,LISTAS!$F$5:$H$204,2,0))</f>
        <v/>
      </c>
      <c r="D51" s="120"/>
      <c r="E51" s="39"/>
      <c r="F51" s="39"/>
      <c r="G51" s="39"/>
      <c r="H51" s="39"/>
      <c r="I51" s="42"/>
      <c r="J51" s="39"/>
      <c r="K51" s="8"/>
      <c r="L51" s="8"/>
      <c r="M51" s="80"/>
      <c r="N51" s="8"/>
      <c r="O51" s="8"/>
      <c r="P51" s="12"/>
      <c r="S51" s="9"/>
      <c r="T51" s="10"/>
      <c r="U51" s="11"/>
      <c r="V51" s="11" t="str">
        <f>IF(U51="","",VLOOKUP(U51,LISTAS!$F$5:$G$204,2,0))</f>
        <v/>
      </c>
      <c r="W51" s="11" t="str">
        <f>IF(U51="","",VLOOKUP(U51,LISTAS!$F$5:$I$204,4,0))</f>
        <v/>
      </c>
      <c r="X51" s="11" t="str">
        <f t="shared" si="0"/>
        <v/>
      </c>
      <c r="Y51" s="11" t="str">
        <f t="shared" si="2"/>
        <v/>
      </c>
    </row>
    <row r="52" spans="2:25" ht="18" customHeight="1" x14ac:dyDescent="0.25">
      <c r="B52" s="57"/>
      <c r="C52" s="8"/>
      <c r="D52" s="8"/>
      <c r="E52" s="39"/>
      <c r="F52" s="39"/>
      <c r="G52" s="39"/>
      <c r="H52" s="39"/>
      <c r="I52" s="42"/>
      <c r="J52" s="39"/>
      <c r="K52" s="88" t="str">
        <f>IF(H44&lt;&gt;"",IF(H46&lt;&gt;"",IF(H44=H46,"",IF(H44&gt;H46,G44,G46)),""),"")</f>
        <v/>
      </c>
      <c r="L52" s="119">
        <v>0</v>
      </c>
      <c r="M52" s="87">
        <f>IF(L52&lt;&gt;"",L52,"")</f>
        <v>0</v>
      </c>
      <c r="N52" s="39" t="str">
        <f>IF(L52&lt;&gt;"",IF(K52="","",K52),"")</f>
        <v/>
      </c>
      <c r="O52" s="39">
        <f>IF(M52&lt;&gt;"",IF(M54&lt;&gt;"",SMALL(M52:N54,1),""),"")</f>
        <v>0</v>
      </c>
      <c r="P52" s="12"/>
      <c r="S52" s="9"/>
      <c r="T52" s="10"/>
      <c r="U52" s="11"/>
      <c r="V52" s="11" t="str">
        <f>IF(U52="","",VLOOKUP(U52,LISTAS!$F$5:$G$204,2,0))</f>
        <v/>
      </c>
      <c r="W52" s="11" t="str">
        <f>IF(U52="","",VLOOKUP(U52,LISTAS!$F$5:$I$204,4,0))</f>
        <v/>
      </c>
      <c r="X52" s="11" t="str">
        <f t="shared" si="0"/>
        <v/>
      </c>
      <c r="Y52" s="11" t="str">
        <f t="shared" si="2"/>
        <v/>
      </c>
    </row>
    <row r="53" spans="2:25" ht="18" customHeight="1" thickBot="1" x14ac:dyDescent="0.3">
      <c r="B53" s="57"/>
      <c r="C53" s="8"/>
      <c r="D53" s="8"/>
      <c r="E53" s="39"/>
      <c r="F53" s="39"/>
      <c r="G53" s="39"/>
      <c r="H53" s="39"/>
      <c r="I53" s="42"/>
      <c r="J53" s="39"/>
      <c r="K53" s="89" t="str">
        <f>IF(K52="","",VLOOKUP(K52,LISTAS!$F$5:$H$204,2,0))</f>
        <v/>
      </c>
      <c r="L53" s="120"/>
      <c r="M53" s="44" t="str">
        <f>IF(L53&lt;&gt;"",L53,"")</f>
        <v/>
      </c>
      <c r="N53" s="39"/>
      <c r="O53" s="39"/>
      <c r="P53" s="12"/>
      <c r="S53" s="9"/>
      <c r="T53" s="10"/>
      <c r="U53" s="11"/>
      <c r="V53" s="11" t="str">
        <f>IF(U53="","",VLOOKUP(U53,LISTAS!$F$5:$G$204,2,0))</f>
        <v/>
      </c>
      <c r="W53" s="11" t="str">
        <f>IF(U53="","",VLOOKUP(U53,LISTAS!$F$5:$I$204,4,0))</f>
        <v/>
      </c>
      <c r="X53" s="11" t="str">
        <f t="shared" si="0"/>
        <v/>
      </c>
      <c r="Y53" s="11" t="str">
        <f t="shared" si="2"/>
        <v/>
      </c>
    </row>
    <row r="54" spans="2:25" ht="18" customHeight="1" x14ac:dyDescent="0.25">
      <c r="B54" s="57"/>
      <c r="C54" s="8"/>
      <c r="D54" s="8"/>
      <c r="E54" s="39"/>
      <c r="F54" s="39"/>
      <c r="G54" s="39"/>
      <c r="H54" s="39"/>
      <c r="I54" s="42"/>
      <c r="J54" s="43"/>
      <c r="K54" s="88" t="str">
        <f>IF(H60&lt;&gt;"",IF(H62&lt;&gt;"",IF(H60=H62,"",IF(H60&gt;H62,G60,G62)),""),"")</f>
        <v>FLORA/LARISSA</v>
      </c>
      <c r="L54" s="119">
        <v>1</v>
      </c>
      <c r="M54" s="45">
        <f>IF(L54&lt;&gt;"",L54,"")</f>
        <v>1</v>
      </c>
      <c r="N54" s="39" t="str">
        <f>IF(L54&lt;&gt;"",IF(K54="","",K54),"")</f>
        <v>FLORA/LARISSA</v>
      </c>
      <c r="O54" s="39" t="str">
        <f>VLOOKUP(O52,M52:N54,2,0)</f>
        <v/>
      </c>
      <c r="P54" s="12"/>
      <c r="S54" s="9"/>
      <c r="T54" s="10"/>
      <c r="U54" s="11"/>
      <c r="V54" s="11" t="str">
        <f>IF(U54="","",VLOOKUP(U54,LISTAS!$F$5:$G$204,2,0))</f>
        <v/>
      </c>
      <c r="W54" s="11" t="str">
        <f>IF(U54="","",VLOOKUP(U54,LISTAS!$F$5:$I$204,4,0))</f>
        <v/>
      </c>
      <c r="X54" s="11" t="str">
        <f t="shared" si="0"/>
        <v/>
      </c>
      <c r="Y54" s="11" t="str">
        <f t="shared" si="2"/>
        <v/>
      </c>
    </row>
    <row r="55" spans="2:25" ht="18" customHeight="1" thickBot="1" x14ac:dyDescent="0.3">
      <c r="B55" s="57"/>
      <c r="C55" s="8"/>
      <c r="D55" s="8"/>
      <c r="E55" s="39"/>
      <c r="F55" s="39"/>
      <c r="G55" s="39"/>
      <c r="H55" s="39"/>
      <c r="I55" s="42"/>
      <c r="J55" s="39"/>
      <c r="K55" s="89" t="str">
        <f>IF(K54="","",VLOOKUP(K54,LISTAS!$F$5:$H$204,2,0))</f>
        <v>VILLARE - SCS</v>
      </c>
      <c r="L55" s="120"/>
      <c r="M55" s="39"/>
      <c r="N55" s="39"/>
      <c r="O55" s="39"/>
      <c r="P55" s="12"/>
      <c r="R55" s="17"/>
      <c r="S55" s="9"/>
      <c r="T55" s="10"/>
      <c r="U55" s="11"/>
      <c r="V55" s="11" t="str">
        <f>IF(U55="","",VLOOKUP(U55,LISTAS!$F$5:$G$204,2,0))</f>
        <v/>
      </c>
      <c r="W55" s="11" t="str">
        <f>IF(U55="","",VLOOKUP(U55,LISTAS!$F$5:$I$204,4,0))</f>
        <v/>
      </c>
      <c r="X55" s="11" t="str">
        <f t="shared" si="0"/>
        <v/>
      </c>
      <c r="Y55" s="11" t="str">
        <f t="shared" si="2"/>
        <v/>
      </c>
    </row>
    <row r="56" spans="2:25" ht="18" customHeight="1" x14ac:dyDescent="0.25">
      <c r="B56" s="121">
        <v>8</v>
      </c>
      <c r="C56" s="88"/>
      <c r="D56" s="119">
        <v>0</v>
      </c>
      <c r="E56" s="39" t="s">
        <v>36</v>
      </c>
      <c r="F56" s="39" t="str">
        <f>IF(D56&lt;&gt;"",IF(C56="","",C56),"")</f>
        <v/>
      </c>
      <c r="G56" s="39">
        <f>IF(E56&lt;&gt;"",IF(E58&lt;&gt;"",SMALL(E56:F58,1),""),"")</f>
        <v>1</v>
      </c>
      <c r="H56" s="39"/>
      <c r="I56" s="42"/>
      <c r="J56" s="39"/>
      <c r="K56" s="39"/>
      <c r="L56" s="39"/>
      <c r="M56" s="39"/>
      <c r="N56" s="39"/>
      <c r="O56" s="39"/>
      <c r="P56" s="12"/>
      <c r="R56" s="17"/>
      <c r="S56" s="9"/>
      <c r="T56" s="10"/>
      <c r="U56" s="11"/>
      <c r="V56" s="11" t="str">
        <f>IF(U56="","",VLOOKUP(U56,LISTAS!$F$5:$G$204,2,0))</f>
        <v/>
      </c>
      <c r="W56" s="11" t="str">
        <f>IF(U56="","",VLOOKUP(U56,LISTAS!$F$5:$I$204,4,0))</f>
        <v/>
      </c>
      <c r="X56" s="11" t="str">
        <f t="shared" si="0"/>
        <v/>
      </c>
      <c r="Y56" s="11" t="str">
        <f t="shared" si="2"/>
        <v/>
      </c>
    </row>
    <row r="57" spans="2:25" ht="18" customHeight="1" thickBot="1" x14ac:dyDescent="0.3">
      <c r="B57" s="121"/>
      <c r="C57" s="89" t="str">
        <f>IF(C56="","",VLOOKUP(C56,LISTAS!$F$5:$H$204,2,0))</f>
        <v/>
      </c>
      <c r="D57" s="120"/>
      <c r="E57" s="39"/>
      <c r="F57" s="39"/>
      <c r="G57" s="39"/>
      <c r="H57" s="39"/>
      <c r="I57" s="42"/>
      <c r="J57" s="39"/>
      <c r="K57" s="39"/>
      <c r="L57" s="39"/>
      <c r="M57" s="39"/>
      <c r="N57" s="39"/>
      <c r="O57" s="39"/>
      <c r="P57" s="12"/>
      <c r="Q57" s="13"/>
      <c r="S57" s="9"/>
      <c r="T57" s="10"/>
      <c r="U57" s="11"/>
      <c r="V57" s="11" t="str">
        <f>IF(U57="","",VLOOKUP(U57,LISTAS!$F$5:$G$204,2,0))</f>
        <v/>
      </c>
      <c r="W57" s="11" t="str">
        <f>IF(U57="","",VLOOKUP(U57,LISTAS!$F$5:$I$204,4,0))</f>
        <v/>
      </c>
      <c r="X57" s="11" t="str">
        <f t="shared" si="0"/>
        <v/>
      </c>
      <c r="Y57" s="11" t="str">
        <f t="shared" si="2"/>
        <v/>
      </c>
    </row>
    <row r="58" spans="2:25" ht="18" customHeight="1" x14ac:dyDescent="0.25">
      <c r="B58" s="118">
        <v>10</v>
      </c>
      <c r="C58" s="88" t="s">
        <v>114</v>
      </c>
      <c r="D58" s="119">
        <v>1</v>
      </c>
      <c r="E58" s="40">
        <f>IF(D58&lt;&gt;"",D58,"")</f>
        <v>1</v>
      </c>
      <c r="F58" s="39" t="str">
        <f>IF(D58&lt;&gt;"",IF(C58="","",C58),"")</f>
        <v>FLORA/LARISSA</v>
      </c>
      <c r="G58" s="39" t="str">
        <f>VLOOKUP(G56,E56:F58,2,0)</f>
        <v>FLORA/LARISSA</v>
      </c>
      <c r="H58" s="39"/>
      <c r="I58" s="42"/>
      <c r="J58" s="39"/>
      <c r="K58" s="39"/>
      <c r="L58" s="39"/>
      <c r="M58" s="39"/>
      <c r="N58" s="39"/>
      <c r="O58" s="39"/>
      <c r="P58" s="12"/>
      <c r="Q58" s="13"/>
      <c r="S58" s="9"/>
      <c r="T58" s="10"/>
      <c r="U58" s="11"/>
      <c r="V58" s="11" t="str">
        <f>IF(U58="","",VLOOKUP(U58,LISTAS!$F$5:$G$204,2,0))</f>
        <v/>
      </c>
      <c r="W58" s="11" t="str">
        <f>IF(U58="","",VLOOKUP(U58,LISTAS!$F$5:$I$204,4,0))</f>
        <v/>
      </c>
      <c r="X58" s="11" t="str">
        <f t="shared" si="0"/>
        <v/>
      </c>
      <c r="Y58" s="11" t="str">
        <f t="shared" si="2"/>
        <v/>
      </c>
    </row>
    <row r="59" spans="2:25" ht="18" customHeight="1" thickBot="1" x14ac:dyDescent="0.3">
      <c r="B59" s="118"/>
      <c r="C59" s="89" t="str">
        <f>IF(C58="","",VLOOKUP(C58,LISTAS!$F$5:$H$204,2,0))</f>
        <v>VILLARE - SCS</v>
      </c>
      <c r="D59" s="120"/>
      <c r="E59" s="42"/>
      <c r="F59" s="39"/>
      <c r="G59" s="39"/>
      <c r="H59" s="39"/>
      <c r="I59" s="42"/>
      <c r="J59" s="39"/>
      <c r="K59" s="39"/>
      <c r="L59" s="39"/>
      <c r="M59" s="39"/>
      <c r="N59" s="39"/>
      <c r="O59" s="39"/>
      <c r="P59" s="12"/>
      <c r="Q59" s="13"/>
      <c r="S59" s="9"/>
      <c r="T59" s="10"/>
      <c r="U59" s="11"/>
      <c r="V59" s="11" t="str">
        <f>IF(U59="","",VLOOKUP(U59,LISTAS!$F$5:$G$204,2,0))</f>
        <v/>
      </c>
      <c r="W59" s="11" t="str">
        <f>IF(U59="","",VLOOKUP(U59,LISTAS!$F$5:$I$204,4,0))</f>
        <v/>
      </c>
      <c r="X59" s="11" t="str">
        <f t="shared" si="0"/>
        <v/>
      </c>
      <c r="Y59" s="11" t="str">
        <f t="shared" si="2"/>
        <v/>
      </c>
    </row>
    <row r="60" spans="2:25" ht="18" customHeight="1" x14ac:dyDescent="0.25">
      <c r="B60" s="57"/>
      <c r="C60" s="8"/>
      <c r="D60" s="8"/>
      <c r="E60" s="39"/>
      <c r="F60" s="81"/>
      <c r="G60" s="88" t="str">
        <f>IF(D56&lt;&gt;"",IF(D58&lt;&gt;"",IF(D56=D58,"",IF(D56&gt;D58,C56,C58)),""),"")</f>
        <v>FLORA/LARISSA</v>
      </c>
      <c r="H60" s="119">
        <v>1</v>
      </c>
      <c r="I60" s="87">
        <f>IF(H60&lt;&gt;"",H60,"")</f>
        <v>1</v>
      </c>
      <c r="J60" s="39" t="str">
        <f>IF(H60&lt;&gt;"",IF(G60="","",G60),"")</f>
        <v>FLORA/LARISSA</v>
      </c>
      <c r="K60" s="39">
        <f>IF(I60&lt;&gt;"",IF(I62&lt;&gt;"",SMALL(I60:J62,1),""),"")</f>
        <v>0</v>
      </c>
      <c r="L60" s="39"/>
      <c r="M60" s="39"/>
      <c r="N60" s="39"/>
      <c r="O60" s="39"/>
      <c r="P60" s="12"/>
      <c r="Q60" s="13"/>
      <c r="S60" s="9"/>
      <c r="T60" s="10"/>
      <c r="U60" s="11"/>
      <c r="V60" s="11" t="str">
        <f>IF(U60="","",VLOOKUP(U60,LISTAS!$F$5:$G$204,2,0))</f>
        <v/>
      </c>
      <c r="W60" s="11" t="str">
        <f>IF(U60="","",VLOOKUP(U60,LISTAS!$F$5:$I$204,4,0))</f>
        <v/>
      </c>
      <c r="X60" s="11" t="str">
        <f t="shared" si="0"/>
        <v/>
      </c>
      <c r="Y60" s="11" t="str">
        <f t="shared" si="2"/>
        <v/>
      </c>
    </row>
    <row r="61" spans="2:25" ht="18" customHeight="1" thickBot="1" x14ac:dyDescent="0.3">
      <c r="B61" s="57"/>
      <c r="C61" s="8"/>
      <c r="D61" s="8"/>
      <c r="E61" s="39"/>
      <c r="F61" s="81"/>
      <c r="G61" s="89" t="str">
        <f>IF(G60="","",VLOOKUP(G60,LISTAS!$F$5:$H$204,2,0))</f>
        <v>VILLARE - SCS</v>
      </c>
      <c r="H61" s="120"/>
      <c r="I61" s="44" t="str">
        <f>IF(H61&lt;&gt;"",H61,"")</f>
        <v/>
      </c>
      <c r="J61" s="39"/>
      <c r="K61" s="39"/>
      <c r="L61" s="39"/>
      <c r="M61" s="39"/>
      <c r="N61" s="39"/>
      <c r="O61" s="39"/>
      <c r="P61" s="12"/>
      <c r="Q61" s="13"/>
      <c r="S61" s="9"/>
      <c r="T61" s="10"/>
      <c r="U61" s="11"/>
      <c r="V61" s="11" t="str">
        <f>IF(U61="","",VLOOKUP(U61,LISTAS!$F$5:$G$204,2,0))</f>
        <v/>
      </c>
      <c r="W61" s="11" t="str">
        <f>IF(U61="","",VLOOKUP(U61,LISTAS!$F$5:$I$204,4,0))</f>
        <v/>
      </c>
      <c r="X61" s="11" t="str">
        <f t="shared" si="0"/>
        <v/>
      </c>
      <c r="Y61" s="11" t="str">
        <f t="shared" si="2"/>
        <v/>
      </c>
    </row>
    <row r="62" spans="2:25" ht="18" customHeight="1" x14ac:dyDescent="0.25">
      <c r="B62" s="57"/>
      <c r="C62" s="8"/>
      <c r="D62" s="8"/>
      <c r="E62" s="42"/>
      <c r="F62" s="82"/>
      <c r="G62" s="88" t="str">
        <f>IF(D64&lt;&gt;"",IF(D66&lt;&gt;"",IF(D64=D66,"",IF(D64&gt;D66,C64,C66)),""),"")</f>
        <v/>
      </c>
      <c r="H62" s="119">
        <v>0</v>
      </c>
      <c r="I62" s="45">
        <f>IF(H62&lt;&gt;"",H62,"")</f>
        <v>0</v>
      </c>
      <c r="J62" s="39" t="str">
        <f>IF(H62&lt;&gt;"",IF(G62="","",G62),"")</f>
        <v/>
      </c>
      <c r="K62" s="39" t="str">
        <f>VLOOKUP(K60,I60:J62,2,0)</f>
        <v/>
      </c>
      <c r="L62" s="39"/>
      <c r="M62" s="39"/>
      <c r="N62" s="39"/>
      <c r="O62" s="39"/>
      <c r="P62" s="12"/>
      <c r="S62" s="9"/>
      <c r="T62" s="10"/>
      <c r="U62" s="11"/>
      <c r="V62" s="11" t="str">
        <f>IF(U62="","",VLOOKUP(U62,LISTAS!$F$5:$G$204,2,0))</f>
        <v/>
      </c>
      <c r="W62" s="11" t="str">
        <f>IF(U62="","",VLOOKUP(U62,LISTAS!$F$5:$I$204,4,0))</f>
        <v/>
      </c>
      <c r="X62" s="11" t="str">
        <f t="shared" si="0"/>
        <v/>
      </c>
      <c r="Y62" s="11" t="str">
        <f t="shared" si="2"/>
        <v/>
      </c>
    </row>
    <row r="63" spans="2:25" ht="18" customHeight="1" thickBot="1" x14ac:dyDescent="0.3">
      <c r="B63" s="57"/>
      <c r="C63" s="8"/>
      <c r="D63" s="8"/>
      <c r="E63" s="42"/>
      <c r="F63" s="8"/>
      <c r="G63" s="89" t="str">
        <f>IF(G62="","",VLOOKUP(G62,LISTAS!$F$5:$H$204,2,0))</f>
        <v/>
      </c>
      <c r="H63" s="120"/>
      <c r="I63" s="39"/>
      <c r="J63" s="39"/>
      <c r="K63" s="39"/>
      <c r="L63" s="39"/>
      <c r="M63" s="39"/>
      <c r="N63" s="39"/>
      <c r="O63" s="39"/>
      <c r="P63" s="12"/>
      <c r="S63" s="9"/>
      <c r="T63" s="10"/>
      <c r="U63" s="11"/>
      <c r="V63" s="11" t="str">
        <f>IF(U63="","",VLOOKUP(U63,LISTAS!$F$5:$G$204,2,0))</f>
        <v/>
      </c>
      <c r="W63" s="11" t="str">
        <f>IF(U63="","",VLOOKUP(U63,LISTAS!$F$5:$I$204,4,0))</f>
        <v/>
      </c>
      <c r="X63" s="11" t="str">
        <f t="shared" si="0"/>
        <v/>
      </c>
      <c r="Y63" s="11" t="str">
        <f t="shared" si="2"/>
        <v/>
      </c>
    </row>
    <row r="64" spans="2:25" ht="18" customHeight="1" x14ac:dyDescent="0.25">
      <c r="B64" s="121">
        <v>2</v>
      </c>
      <c r="C64" s="88"/>
      <c r="D64" s="119">
        <v>0</v>
      </c>
      <c r="E64" s="87">
        <f>IF(D64&lt;&gt;"",D64,"")</f>
        <v>0</v>
      </c>
      <c r="F64" s="39" t="str">
        <f>IF(D64&lt;&gt;"",IF(C64="","",C64),"")</f>
        <v/>
      </c>
      <c r="G64" s="39">
        <f>IF(E64&lt;&gt;"",IF(E66&lt;&gt;"",SMALL(E64:F66,1),""),"")</f>
        <v>0</v>
      </c>
      <c r="H64" s="39"/>
      <c r="I64" s="39"/>
      <c r="J64" s="39"/>
      <c r="K64" s="39"/>
      <c r="L64" s="39"/>
      <c r="M64" s="39"/>
      <c r="N64" s="39"/>
      <c r="O64" s="39"/>
      <c r="P64" s="53"/>
      <c r="S64" s="9"/>
      <c r="T64" s="10"/>
      <c r="U64" s="11"/>
      <c r="V64" s="11" t="str">
        <f>IF(U64="","",VLOOKUP(U64,LISTAS!$F$5:$G$204,2,0))</f>
        <v/>
      </c>
      <c r="W64" s="11" t="str">
        <f>IF(U64="","",VLOOKUP(U64,LISTAS!$F$5:$I$204,4,0))</f>
        <v/>
      </c>
      <c r="X64" s="11" t="str">
        <f t="shared" si="0"/>
        <v/>
      </c>
      <c r="Y64" s="11" t="str">
        <f t="shared" si="2"/>
        <v/>
      </c>
    </row>
    <row r="65" spans="2:25" ht="18" customHeight="1" thickBot="1" x14ac:dyDescent="0.3">
      <c r="B65" s="121"/>
      <c r="C65" s="89" t="str">
        <f>IF(C64="","",VLOOKUP(C64,LISTAS!$F$5:$H$204,2,0))</f>
        <v/>
      </c>
      <c r="D65" s="120"/>
      <c r="E65" s="44" t="str">
        <f>IF(D65&lt;&gt;"",D65,"")</f>
        <v/>
      </c>
      <c r="F65" s="39"/>
      <c r="G65" s="39"/>
      <c r="H65" s="39"/>
      <c r="I65" s="39"/>
      <c r="J65" s="39"/>
      <c r="K65" s="39"/>
      <c r="L65" s="39"/>
      <c r="M65" s="39"/>
      <c r="N65" s="39"/>
      <c r="O65" s="39"/>
      <c r="P65" s="53"/>
      <c r="S65" s="9"/>
      <c r="T65" s="10"/>
      <c r="U65" s="11"/>
      <c r="V65" s="11" t="str">
        <f>IF(U65="","",VLOOKUP(U65,LISTAS!$F$5:$G$204,2,0))</f>
        <v/>
      </c>
      <c r="W65" s="11" t="str">
        <f>IF(U65="","",VLOOKUP(U65,LISTAS!$F$5:$I$204,4,0))</f>
        <v/>
      </c>
      <c r="X65" s="11" t="str">
        <f t="shared" si="0"/>
        <v/>
      </c>
      <c r="Y65" s="11" t="str">
        <f t="shared" si="2"/>
        <v/>
      </c>
    </row>
    <row r="66" spans="2:25" ht="18" customHeight="1" x14ac:dyDescent="0.25">
      <c r="B66" s="118">
        <v>15</v>
      </c>
      <c r="C66" s="88"/>
      <c r="D66" s="119">
        <v>0</v>
      </c>
      <c r="E66" s="45">
        <f>IF(D66&lt;&gt;"",D66,"")</f>
        <v>0</v>
      </c>
      <c r="F66" s="39" t="str">
        <f>IF(D66&lt;&gt;"",IF(C66="","",C66),"")</f>
        <v/>
      </c>
      <c r="G66" s="39" t="str">
        <f>VLOOKUP(G64,E64:F66,2,0)</f>
        <v/>
      </c>
      <c r="H66" s="39"/>
      <c r="I66" s="39"/>
      <c r="J66" s="39"/>
      <c r="K66" s="39"/>
      <c r="L66" s="39"/>
      <c r="M66" s="39"/>
      <c r="N66" s="39"/>
      <c r="O66" s="39"/>
      <c r="P66" s="53"/>
      <c r="S66" s="9"/>
      <c r="T66" s="10"/>
      <c r="U66" s="11"/>
      <c r="V66" s="11" t="str">
        <f>IF(U66="","",VLOOKUP(U66,LISTAS!$F$5:$G$204,2,0))</f>
        <v/>
      </c>
      <c r="W66" s="11" t="str">
        <f>IF(U66="","",VLOOKUP(U66,LISTAS!$F$5:$I$204,4,0))</f>
        <v/>
      </c>
      <c r="X66" s="11" t="str">
        <f t="shared" si="0"/>
        <v/>
      </c>
      <c r="Y66" s="11" t="str">
        <f t="shared" si="2"/>
        <v/>
      </c>
    </row>
    <row r="67" spans="2:25" ht="18" customHeight="1" thickBot="1" x14ac:dyDescent="0.3">
      <c r="B67" s="118"/>
      <c r="C67" s="89" t="str">
        <f>IF(C66="","",VLOOKUP(C66,LISTAS!$F$5:$H$204,2,0))</f>
        <v/>
      </c>
      <c r="D67" s="120"/>
      <c r="E67" s="39"/>
      <c r="F67" s="39"/>
      <c r="G67" s="39"/>
      <c r="H67" s="39"/>
      <c r="I67" s="39"/>
      <c r="J67" s="39"/>
      <c r="K67" s="39"/>
      <c r="L67" s="39"/>
      <c r="M67" s="39"/>
      <c r="N67" s="39"/>
      <c r="O67" s="39"/>
      <c r="P67" s="53"/>
      <c r="S67" s="9"/>
      <c r="T67" s="10"/>
      <c r="U67" s="11"/>
      <c r="V67" s="11" t="str">
        <f>IF(U67="","",VLOOKUP(U67,LISTAS!$F$5:$G$204,2,0))</f>
        <v/>
      </c>
      <c r="W67" s="11" t="str">
        <f>IF(U67="","",VLOOKUP(U67,LISTAS!$F$5:$I$204,4,0))</f>
        <v/>
      </c>
      <c r="X67" s="11" t="str">
        <f t="shared" si="0"/>
        <v/>
      </c>
      <c r="Y67" s="11" t="str">
        <f t="shared" si="2"/>
        <v/>
      </c>
    </row>
    <row r="68" spans="2:25" ht="18" customHeight="1" x14ac:dyDescent="0.25">
      <c r="B68" s="58"/>
      <c r="C68" s="15"/>
      <c r="D68" s="15"/>
      <c r="E68" s="52"/>
      <c r="F68" s="52"/>
      <c r="G68" s="52"/>
      <c r="H68" s="52"/>
      <c r="I68" s="52"/>
      <c r="J68" s="52"/>
      <c r="K68" s="52"/>
      <c r="L68" s="52"/>
      <c r="M68" s="52"/>
      <c r="N68" s="52"/>
      <c r="O68" s="52"/>
      <c r="P68" s="54"/>
      <c r="S68" s="9"/>
      <c r="T68" s="10"/>
      <c r="U68" s="11"/>
      <c r="V68" s="11" t="str">
        <f>IF(U68="","",VLOOKUP(U68,LISTAS!$F$5:$G$204,2,0))</f>
        <v/>
      </c>
      <c r="W68" s="11" t="str">
        <f>IF(U68="","",VLOOKUP(U68,LISTAS!$F$5:$I$204,4,0))</f>
        <v/>
      </c>
      <c r="X68" s="11" t="str">
        <f t="shared" si="0"/>
        <v/>
      </c>
      <c r="Y68" s="11" t="str">
        <f t="shared" si="2"/>
        <v/>
      </c>
    </row>
    <row r="69" spans="2:25" ht="18" customHeight="1" x14ac:dyDescent="0.25">
      <c r="B69" s="59"/>
      <c r="C69" s="16"/>
      <c r="D69" s="16"/>
      <c r="E69" s="16"/>
      <c r="F69" s="16"/>
      <c r="G69" s="16"/>
      <c r="H69" s="16"/>
      <c r="I69" s="16"/>
      <c r="J69" s="16"/>
      <c r="K69" s="16"/>
      <c r="L69" s="16"/>
      <c r="M69" s="16"/>
      <c r="N69" s="16"/>
      <c r="O69" s="16"/>
      <c r="P69" s="16"/>
    </row>
    <row r="70" spans="2:25" ht="18" customHeight="1" x14ac:dyDescent="0.25">
      <c r="B70" s="59"/>
      <c r="C70" s="16"/>
      <c r="D70" s="16"/>
      <c r="E70" s="16"/>
      <c r="F70" s="16"/>
      <c r="G70" s="16"/>
      <c r="H70" s="16"/>
      <c r="I70" s="16"/>
      <c r="J70" s="16"/>
      <c r="K70" s="16"/>
      <c r="L70" s="16"/>
      <c r="M70" s="16"/>
      <c r="N70" s="16"/>
      <c r="O70" s="16"/>
      <c r="P70" s="16"/>
    </row>
    <row r="71" spans="2:25" ht="30" customHeight="1" x14ac:dyDescent="0.25">
      <c r="B71" s="128" t="s">
        <v>22</v>
      </c>
      <c r="C71" s="128"/>
      <c r="D71" s="128"/>
      <c r="E71" s="128"/>
      <c r="F71" s="128"/>
      <c r="G71" s="128"/>
      <c r="H71" s="128"/>
      <c r="I71" s="128"/>
      <c r="J71" s="128"/>
      <c r="K71" s="128"/>
      <c r="L71" s="128"/>
      <c r="M71" s="128"/>
      <c r="N71" s="128"/>
      <c r="O71" s="128"/>
      <c r="P71" s="128"/>
      <c r="S71" s="128" t="s">
        <v>4</v>
      </c>
      <c r="T71" s="128"/>
      <c r="U71" s="128"/>
      <c r="V71" s="128"/>
      <c r="W71" s="128"/>
      <c r="X71" s="128"/>
      <c r="Y71" s="128"/>
    </row>
    <row r="72" spans="2:25" ht="28.5" customHeight="1" thickBot="1" x14ac:dyDescent="0.3">
      <c r="B72" s="56"/>
      <c r="C72" s="75"/>
      <c r="D72" s="76"/>
      <c r="E72" s="51"/>
      <c r="F72" s="51"/>
      <c r="G72" s="39"/>
      <c r="H72" s="51"/>
      <c r="I72" s="51"/>
      <c r="J72" s="51"/>
      <c r="K72" s="76"/>
      <c r="L72" s="76"/>
      <c r="M72" s="76"/>
      <c r="N72" s="76"/>
      <c r="O72" s="76"/>
      <c r="P72" s="77"/>
      <c r="S72" s="122" t="s">
        <v>3</v>
      </c>
      <c r="T72" s="123"/>
      <c r="U72" s="38" t="s">
        <v>14</v>
      </c>
      <c r="V72" s="38" t="s">
        <v>0</v>
      </c>
      <c r="W72" s="38" t="s">
        <v>15</v>
      </c>
      <c r="X72" s="38" t="s">
        <v>16</v>
      </c>
      <c r="Y72" s="38" t="s">
        <v>17</v>
      </c>
    </row>
    <row r="73" spans="2:25" ht="18" customHeight="1" x14ac:dyDescent="0.25">
      <c r="B73" s="121">
        <v>1</v>
      </c>
      <c r="C73" s="90" t="s">
        <v>179</v>
      </c>
      <c r="D73" s="119">
        <v>1</v>
      </c>
      <c r="E73" s="39">
        <f>IF(D73&lt;&gt;"",D73,"")</f>
        <v>1</v>
      </c>
      <c r="F73" s="39" t="str">
        <f>IF(D73&lt;&gt;"",IF(C73="","",C73),"")</f>
        <v>LUMA/RAFAELA/MARIANA</v>
      </c>
      <c r="G73" s="39">
        <f>IF(E73&lt;&gt;"",IF(E75&lt;&gt;"",SMALL(E73:F75,1),""),"")</f>
        <v>0</v>
      </c>
      <c r="H73" s="39"/>
      <c r="I73" s="39"/>
      <c r="J73" s="39"/>
      <c r="K73" s="8"/>
      <c r="L73" s="8"/>
      <c r="M73" s="78"/>
      <c r="N73" s="78"/>
      <c r="O73" s="78"/>
      <c r="P73" s="79"/>
      <c r="S73" s="9">
        <f>IF(U73&lt;&gt;"",1,"")</f>
        <v>1</v>
      </c>
      <c r="T73" s="10" t="str">
        <f>IF(S73&lt;&gt;"","LUGAR","")</f>
        <v>LUGAR</v>
      </c>
      <c r="U73" s="11" t="str">
        <f>IF(P101&lt;&gt;"",IF(P103&lt;&gt;"",IF(P101=P103,"",IF(P101&gt;P103,O101,O103)),""),"")</f>
        <v>LUMA/RAFAELA/MARIANA</v>
      </c>
      <c r="V73" s="11" t="str">
        <f>IF(U73="","",VLOOKUP(U73,LISTAS!$F$5:$G$204,2,0))</f>
        <v>ARBOS - SCS</v>
      </c>
      <c r="W73" s="11" t="str">
        <f>IF(U73="","",VLOOKUP(U73,LISTAS!$F$5:$I$204,4,0))</f>
        <v/>
      </c>
      <c r="X73" s="11">
        <f>IF(S73="","",IF(S73=1,180,IF(S73=2,170,IF(S73=3,150,IF(S73=4,140,IF(S73=5,135,IF(S73=6,130,IF(S73=7,120,IF(S73=8,110,IF(S73=9,105,IF(S73=10,105,IF(S73=11,105,IF(S73=12,105,IF(S73=13,105,IF(S73=14,105,IF(S73=15,105,IF(S73=16,105,IF(S73&gt;16,"",""))))))))))))))))))</f>
        <v>180</v>
      </c>
      <c r="Y73" s="11">
        <f>IF(S73="","",IF($V$5="NÃO","",IF(S73=1,180,IF(S73=2,170,IF(S73=3,150,IF(S73=4,140,IF(S73=5,135,IF(S73=6,130,IF(S73=7,120,IF(S73=8,110,IF(S73=9,105,IF(S73=10,105,IF(S73=11,105,IF(S73=12,105,IF(S73=13,105,IF(S73=14,105,IF(S73=15,105,IF(S73=16,105,IF(S73&gt;16,"","")))))))))))))))))))</f>
        <v>180</v>
      </c>
    </row>
    <row r="74" spans="2:25" ht="18" customHeight="1" thickBot="1" x14ac:dyDescent="0.3">
      <c r="B74" s="121"/>
      <c r="C74" s="91" t="str">
        <f>IF(C73="","",VLOOKUP(C73,LISTAS!$F$5:$H$204,2,0))</f>
        <v>ARBOS - SCS</v>
      </c>
      <c r="D74" s="120"/>
      <c r="E74" s="39"/>
      <c r="F74" s="39"/>
      <c r="G74" s="39"/>
      <c r="H74" s="39"/>
      <c r="I74" s="39"/>
      <c r="J74" s="39"/>
      <c r="K74" s="8"/>
      <c r="L74" s="8"/>
      <c r="M74" s="78"/>
      <c r="N74" s="78"/>
      <c r="O74" s="78"/>
      <c r="P74" s="79"/>
      <c r="S74" s="9">
        <f>IF(U74&lt;&gt;"",1+COUNTIF(S73,"1"),"")</f>
        <v>2</v>
      </c>
      <c r="T74" s="10" t="str">
        <f t="shared" ref="T74:T88" si="3">IF(S74&lt;&gt;"","LUGAR","")</f>
        <v>LUGAR</v>
      </c>
      <c r="U74" s="11" t="str">
        <f>IF(P101&lt;&gt;"",IF(P103&lt;&gt;"",IF(P101=P103,"",IF(P101&lt;P103,O101,O103)),""),"")</f>
        <v>RAFAELA/AMANDA</v>
      </c>
      <c r="V74" s="11" t="str">
        <f>IF(U74="","",VLOOKUP(U74,LISTAS!$F$5:$G$204,2,0))</f>
        <v>CCDA - DIAD</v>
      </c>
      <c r="W74" s="11" t="str">
        <f>IF(U74="","",VLOOKUP(U74,LISTAS!$F$5:$I$204,4,0))</f>
        <v>SUB 18 FEMININO</v>
      </c>
      <c r="X74" s="11">
        <f t="shared" ref="X74:X88" si="4">IF(S74="","",IF(S74=1,180,IF(S74=2,170,IF(S74=3,150,IF(S74=4,140,IF(S74=5,135,IF(S74=6,130,IF(S74=7,120,IF(S74=8,110,IF(S74=9,105,IF(S74=10,105,IF(S74=11,105,IF(S74=12,105,IF(S74=13,105,IF(S74=14,105,IF(S74=15,105,IF(S74=16,105,IF(S74&gt;16,"",""))))))))))))))))))</f>
        <v>170</v>
      </c>
      <c r="Y74" s="11">
        <f t="shared" ref="Y74:Y88" si="5">IF(S74="","",IF($V$5="NÃO","",IF(S74=1,180,IF(S74=2,170,IF(S74=3,150,IF(S74=4,140,IF(S74=5,135,IF(S74=6,130,IF(S74=7,120,IF(S74=8,110,IF(S74=9,105,IF(S74=10,105,IF(S74=11,105,IF(S74=12,105,IF(S74=13,105,IF(S74=14,105,IF(S74=15,105,IF(S74=16,105,IF(S74&gt;16,"","")))))))))))))))))))</f>
        <v>170</v>
      </c>
    </row>
    <row r="75" spans="2:25" ht="18" customHeight="1" x14ac:dyDescent="0.25">
      <c r="B75" s="118">
        <v>16</v>
      </c>
      <c r="C75" s="90"/>
      <c r="D75" s="119">
        <v>0</v>
      </c>
      <c r="E75" s="40">
        <f>IF(D75&lt;&gt;"",D75,"")</f>
        <v>0</v>
      </c>
      <c r="F75" s="39" t="str">
        <f>IF(D75&lt;&gt;"",IF(C75="","",C75),"")</f>
        <v/>
      </c>
      <c r="G75" s="39" t="str">
        <f>VLOOKUP(G73,E73:F75,2,0)</f>
        <v/>
      </c>
      <c r="H75" s="39"/>
      <c r="I75" s="39"/>
      <c r="J75" s="39"/>
      <c r="K75" s="8"/>
      <c r="L75" s="8"/>
      <c r="M75" s="78"/>
      <c r="N75" s="78"/>
      <c r="O75" s="78"/>
      <c r="P75" s="79"/>
      <c r="S75" s="9">
        <f>IF(U75&lt;&gt;"",1+COUNTIF(S73:S74,"1")+COUNTIF(S73:S74,"2"),"")</f>
        <v>3</v>
      </c>
      <c r="T75" s="10" t="str">
        <f t="shared" si="3"/>
        <v>LUGAR</v>
      </c>
      <c r="U75" s="14" t="str">
        <f>IF(U73&lt;&gt;"",IF(K85=U73,K87,IF(K87=U73,K85,IF(K117=U73,K119,IF(K119=U73,K117)))),"")</f>
        <v>GIOVANNA/LUIZA</v>
      </c>
      <c r="V75" s="11" t="str">
        <f>IF(U75="","",VLOOKUP(U75,LISTAS!$F$5:$G$204,2,0))</f>
        <v>LICEU JARDIM</v>
      </c>
      <c r="W75" s="11" t="str">
        <f>IF(U75="","",VLOOKUP(U75,LISTAS!$F$5:$I$204,4,0))</f>
        <v>SUB 18 FEMININO</v>
      </c>
      <c r="X75" s="11">
        <f t="shared" si="4"/>
        <v>150</v>
      </c>
      <c r="Y75" s="11">
        <f t="shared" si="5"/>
        <v>150</v>
      </c>
    </row>
    <row r="76" spans="2:25" ht="18" customHeight="1" thickBot="1" x14ac:dyDescent="0.3">
      <c r="B76" s="118"/>
      <c r="C76" s="91" t="str">
        <f>IF(C75="","",VLOOKUP(C75,LISTAS!$F$5:$H$204,2,0))</f>
        <v/>
      </c>
      <c r="D76" s="120"/>
      <c r="E76" s="42"/>
      <c r="F76" s="39"/>
      <c r="G76" s="39"/>
      <c r="H76" s="39"/>
      <c r="I76" s="39"/>
      <c r="J76" s="39"/>
      <c r="K76" s="8"/>
      <c r="L76" s="8"/>
      <c r="M76" s="78"/>
      <c r="N76" s="78"/>
      <c r="O76" s="78"/>
      <c r="P76" s="79"/>
      <c r="S76" s="9">
        <f>IF(U76&lt;&gt;"",1+COUNTIF(S73:S75,"1")+COUNTIF(S73:S75,"2")+COUNTIF(S73:S75,"3"),"")</f>
        <v>4</v>
      </c>
      <c r="T76" s="10" t="str">
        <f t="shared" si="3"/>
        <v>LUGAR</v>
      </c>
      <c r="U76" s="14" t="str">
        <f>IF(U74&lt;&gt;"",IF(K85=U74,K87,IF(K87=U74,K85,IF(K117=U74,K119,IF(K119=U74,K117)))),"")</f>
        <v>ANA/NATHALIE</v>
      </c>
      <c r="V76" s="11" t="str">
        <f>IF(U76="","",VLOOKUP(U76,LISTAS!$F$5:$G$204,2,0))</f>
        <v>ARBOS - S.A</v>
      </c>
      <c r="W76" s="11" t="str">
        <f>IF(U76="","",VLOOKUP(U76,LISTAS!$F$5:$I$204,4,0))</f>
        <v>SUB 18 FEMININO</v>
      </c>
      <c r="X76" s="11">
        <f t="shared" si="4"/>
        <v>140</v>
      </c>
      <c r="Y76" s="11">
        <f t="shared" si="5"/>
        <v>140</v>
      </c>
    </row>
    <row r="77" spans="2:25" ht="18" customHeight="1" x14ac:dyDescent="0.25">
      <c r="B77" s="57"/>
      <c r="C77" s="8"/>
      <c r="D77" s="8"/>
      <c r="E77" s="39"/>
      <c r="F77" s="41"/>
      <c r="G77" s="90" t="str">
        <f>IF(D73&lt;&gt;"",IF(D75&lt;&gt;"",IF(D73=D75,"",IF(D73&gt;D75,C73,C75)),""),"")</f>
        <v>LUMA/RAFAELA/MARIANA</v>
      </c>
      <c r="H77" s="119">
        <v>1</v>
      </c>
      <c r="I77" s="39">
        <f>IF(H77&lt;&gt;"",H77,"")</f>
        <v>1</v>
      </c>
      <c r="J77" s="39" t="str">
        <f>IF(H77&lt;&gt;"",IF(G77="","",G77),"")</f>
        <v>LUMA/RAFAELA/MARIANA</v>
      </c>
      <c r="K77" s="39">
        <f>IF(I77&lt;&gt;"",IF(I79&lt;&gt;"",SMALL(I77:J79,1),""),"")</f>
        <v>0</v>
      </c>
      <c r="L77" s="8"/>
      <c r="M77" s="8"/>
      <c r="N77" s="8"/>
      <c r="O77" s="8"/>
      <c r="P77" s="12"/>
      <c r="S77" s="9" t="str">
        <f>IF(U77&lt;&gt;"",1+COUNTIF(S73:S76,"1")+COUNTIF(S73:S76,"2")+COUNTIF(S73:S76,"3")+COUNTIF(S73:S76,"4"),"")</f>
        <v/>
      </c>
      <c r="T77" s="10" t="str">
        <f t="shared" si="3"/>
        <v/>
      </c>
      <c r="U77" s="14" t="str">
        <f>IF(U73&lt;&gt;"",IF(G77=U73,G79,IF(G79=U73,G77,IF(G93=U73,G95,IF(G95=U73,G93,IF(G109=U73,G111,IF(G111=U73,G109,IF(G125=U73,G127,IF(G127=U73,G125)))))))),"")</f>
        <v/>
      </c>
      <c r="V77" s="11" t="str">
        <f>IF(U77="","",VLOOKUP(U77,LISTAS!$F$5:$G$204,2,0))</f>
        <v/>
      </c>
      <c r="W77" s="11" t="str">
        <f>IF(U77="","",VLOOKUP(U77,LISTAS!$F$5:$I$204,4,0))</f>
        <v/>
      </c>
      <c r="X77" s="11" t="str">
        <f t="shared" si="4"/>
        <v/>
      </c>
      <c r="Y77" s="11" t="str">
        <f t="shared" si="5"/>
        <v/>
      </c>
    </row>
    <row r="78" spans="2:25" ht="18" customHeight="1" thickBot="1" x14ac:dyDescent="0.3">
      <c r="B78" s="57"/>
      <c r="C78" s="8"/>
      <c r="D78" s="8"/>
      <c r="E78" s="39"/>
      <c r="F78" s="41"/>
      <c r="G78" s="91" t="str">
        <f>IF(G77="","",VLOOKUP(G77,LISTAS!$F$5:$H$204,2,0))</f>
        <v>ARBOS - SCS</v>
      </c>
      <c r="H78" s="120"/>
      <c r="I78" s="39"/>
      <c r="J78" s="39"/>
      <c r="K78" s="39"/>
      <c r="L78" s="8"/>
      <c r="M78" s="8"/>
      <c r="N78" s="8"/>
      <c r="O78" s="8"/>
      <c r="P78" s="12"/>
      <c r="S78" s="9" t="str">
        <f>IF(U78&lt;&gt;"",1+COUNTIF(S73:S77,"1")+COUNTIF(S73:S77,"2")+COUNTIF(S73:S77,"3")+COUNTIF(S73:S77,"4")+COUNTIF(S73:S77,"5"),"")</f>
        <v/>
      </c>
      <c r="T78" s="10" t="str">
        <f t="shared" si="3"/>
        <v/>
      </c>
      <c r="U78" s="14" t="str">
        <f>IF(U74&lt;&gt;"",IF(G77=U74,G79,IF(G79=U74,G77,IF(G93=U74,G95,IF(G95=U74,G93,IF(G109=U74,G111,IF(G111=U74,G109,IF(G125=U74,G127,IF(G127=U74,G125)))))))),"")</f>
        <v/>
      </c>
      <c r="V78" s="11" t="str">
        <f>IF(U78="","",VLOOKUP(U78,LISTAS!$F$5:$G$204,2,0))</f>
        <v/>
      </c>
      <c r="W78" s="11" t="str">
        <f>IF(U78="","",VLOOKUP(U78,LISTAS!$F$5:$I$204,4,0))</f>
        <v/>
      </c>
      <c r="X78" s="11" t="str">
        <f t="shared" si="4"/>
        <v/>
      </c>
      <c r="Y78" s="11" t="str">
        <f t="shared" si="5"/>
        <v/>
      </c>
    </row>
    <row r="79" spans="2:25" ht="18" customHeight="1" x14ac:dyDescent="0.25">
      <c r="B79" s="57"/>
      <c r="C79" s="8"/>
      <c r="D79" s="8"/>
      <c r="E79" s="42"/>
      <c r="F79" s="43"/>
      <c r="G79" s="90" t="str">
        <f>IF(D81&lt;&gt;"",IF(D83&lt;&gt;"",IF(D81=D83,"",IF(D81&gt;D83,C81,C83)),""),"")</f>
        <v/>
      </c>
      <c r="H79" s="119">
        <v>0</v>
      </c>
      <c r="I79" s="40">
        <f>IF(H79&lt;&gt;"",H79,"")</f>
        <v>0</v>
      </c>
      <c r="J79" s="39" t="str">
        <f>IF(H79&lt;&gt;"",IF(G79="","",G79),"")</f>
        <v/>
      </c>
      <c r="K79" s="39" t="str">
        <f>VLOOKUP(K77,I77:J79,2,0)</f>
        <v/>
      </c>
      <c r="L79" s="8"/>
      <c r="M79" s="8"/>
      <c r="N79" s="8"/>
      <c r="O79" s="8"/>
      <c r="P79" s="12"/>
      <c r="S79" s="9" t="str">
        <f>IF(U79&lt;&gt;"",1+COUNTIF(S73:S78,"1")+COUNTIF(S73:S78,"2")+COUNTIF(S73:S78,"3")+COUNTIF(S73:S78,"4")+COUNTIF(S73:S78,"5")+COUNTIF(S73:S78,"6"),"")</f>
        <v/>
      </c>
      <c r="T79" s="10" t="str">
        <f t="shared" si="3"/>
        <v/>
      </c>
      <c r="U79" s="14" t="str">
        <f>IF(U75&lt;&gt;"",IF(G77=U75,G79,IF(G79=U75,G77,IF(G93=U75,G95,IF(G95=U75,G93,IF(G109=U75,G111,IF(G111=U75,G109,IF(G125=U75,G127,IF(G127=U75,G125)))))))),"")</f>
        <v/>
      </c>
      <c r="V79" s="11" t="str">
        <f>IF(U79="","",VLOOKUP(U79,LISTAS!$F$5:$G$204,2,0))</f>
        <v/>
      </c>
      <c r="W79" s="11" t="str">
        <f>IF(U79="","",VLOOKUP(U79,LISTAS!$F$5:$I$204,4,0))</f>
        <v/>
      </c>
      <c r="X79" s="11" t="str">
        <f t="shared" si="4"/>
        <v/>
      </c>
      <c r="Y79" s="11" t="str">
        <f t="shared" si="5"/>
        <v/>
      </c>
    </row>
    <row r="80" spans="2:25" ht="18" customHeight="1" thickBot="1" x14ac:dyDescent="0.3">
      <c r="B80" s="57"/>
      <c r="C80" s="8"/>
      <c r="D80" s="8"/>
      <c r="E80" s="42"/>
      <c r="F80" s="39"/>
      <c r="G80" s="91" t="str">
        <f>IF(G79="","",VLOOKUP(G79,LISTAS!$F$5:$H$204,2,0))</f>
        <v/>
      </c>
      <c r="H80" s="120"/>
      <c r="I80" s="42"/>
      <c r="J80" s="39"/>
      <c r="K80" s="39"/>
      <c r="L80" s="8"/>
      <c r="M80" s="8"/>
      <c r="N80" s="8"/>
      <c r="O80" s="8"/>
      <c r="P80" s="12"/>
      <c r="S80" s="9" t="str">
        <f>IF(U80&lt;&gt;"",1+COUNTIF(S73:S79,"1")+COUNTIF(S73:S79,"2")+COUNTIF(S73:S79,"3")+COUNTIF(S73:S79,"4")+COUNTIF(S73:S79,"5")+COUNTIF(S73:S79,"6")+COUNTIF(S73:S79,"7"),"")</f>
        <v/>
      </c>
      <c r="T80" s="10" t="str">
        <f t="shared" si="3"/>
        <v/>
      </c>
      <c r="U80" s="14" t="str">
        <f>IF(U76&lt;&gt;"",IF(G77=U76,G79,IF(G79=U76,G77,IF(G93=U76,G95,IF(G95=U76,G93,IF(G109=U76,G111,IF(G111=U76,G109,IF(G125=U76,G127,IF(G127=U76,G125)))))))),"")</f>
        <v/>
      </c>
      <c r="V80" s="11" t="str">
        <f>IF(U80="","",VLOOKUP(U80,LISTAS!$F$5:$G$204,2,0))</f>
        <v/>
      </c>
      <c r="W80" s="11" t="str">
        <f>IF(U80="","",VLOOKUP(U80,LISTAS!$F$5:$I$204,4,0))</f>
        <v/>
      </c>
      <c r="X80" s="11" t="str">
        <f t="shared" si="4"/>
        <v/>
      </c>
      <c r="Y80" s="11" t="str">
        <f t="shared" si="5"/>
        <v/>
      </c>
    </row>
    <row r="81" spans="2:25" ht="18" customHeight="1" x14ac:dyDescent="0.25">
      <c r="B81" s="121">
        <v>7</v>
      </c>
      <c r="C81" s="90"/>
      <c r="D81" s="119">
        <v>0</v>
      </c>
      <c r="E81" s="87">
        <f>IF(D81&lt;&gt;"",D81,"")</f>
        <v>0</v>
      </c>
      <c r="F81" s="39" t="str">
        <f>IF(D81&lt;&gt;"",IF(C81="","",C81),"")</f>
        <v/>
      </c>
      <c r="G81" s="39">
        <f>IF(E81&lt;&gt;"",IF(E83&lt;&gt;"",SMALL(E81:F83,1),""),"")</f>
        <v>0</v>
      </c>
      <c r="H81" s="39"/>
      <c r="I81" s="42"/>
      <c r="J81" s="39"/>
      <c r="K81" s="39"/>
      <c r="L81" s="8"/>
      <c r="M81" s="8"/>
      <c r="N81" s="8"/>
      <c r="O81" s="8"/>
      <c r="P81" s="12"/>
      <c r="S81" s="9" t="str">
        <f>IF(U81&lt;&gt;"",1+COUNTIF(S73:S80,"1")+COUNTIF(S73:S80,"2")+COUNTIF(S73:S80,"3")+COUNTIF(S73:S80,"4")+COUNTIF(S73:S80,"5")+COUNTIF(S73:S80,"6")+COUNTIF(S73:S80,"7")+COUNTIF(S73:S80,"8"),"")</f>
        <v/>
      </c>
      <c r="T81" s="10" t="str">
        <f t="shared" si="3"/>
        <v/>
      </c>
      <c r="U81" s="14" t="str">
        <f>IF(U73&lt;&gt;"",IF(C73=U73,G75,IF(C75=U73,G75,IF(C81=U73,G83,IF(C83=U73,G83,IF(C89=U73,G91,IF(C91=U73,G91,IF(C97=U73,G99,IF(C99=U73,G99,IF(C105=U73,G107,IF(C107=U73,G107,IF(C113=U73,G115,IF(C115=U73,G115,IF(C121=U73,G123,IF(C123=U73,G123,IF(C129=U73,G131,IF(C131=U73,G131)))))))))))))))),"")</f>
        <v/>
      </c>
      <c r="V81" s="11" t="str">
        <f>IF(U81="","",VLOOKUP(U81,LISTAS!$F$5:$G$204,2,0))</f>
        <v/>
      </c>
      <c r="W81" s="11" t="str">
        <f>IF(U81="","",VLOOKUP(U81,LISTAS!$F$5:$I$204,4,0))</f>
        <v/>
      </c>
      <c r="X81" s="11" t="str">
        <f t="shared" si="4"/>
        <v/>
      </c>
      <c r="Y81" s="11" t="str">
        <f t="shared" si="5"/>
        <v/>
      </c>
    </row>
    <row r="82" spans="2:25" ht="18" customHeight="1" thickBot="1" x14ac:dyDescent="0.3">
      <c r="B82" s="121"/>
      <c r="C82" s="91" t="str">
        <f>IF(C81="","",VLOOKUP(C81,LISTAS!$F$5:$H$204,2,0))</f>
        <v/>
      </c>
      <c r="D82" s="120"/>
      <c r="E82" s="44" t="str">
        <f>IF(D82&lt;&gt;"",D82,"")</f>
        <v/>
      </c>
      <c r="F82" s="39"/>
      <c r="G82" s="39"/>
      <c r="H82" s="39"/>
      <c r="I82" s="42"/>
      <c r="J82" s="39"/>
      <c r="K82" s="39"/>
      <c r="L82" s="8"/>
      <c r="M82" s="8"/>
      <c r="N82" s="8"/>
      <c r="O82" s="8"/>
      <c r="P82" s="12"/>
      <c r="S82" s="9" t="str">
        <f>IF(U82&lt;&gt;"",1+COUNTIF(S73:S81,"1")+COUNTIF(S73:S81,"2")+COUNTIF(S73:S81,"3")+COUNTIF(S73:S81,"4")+COUNTIF(S73:S81,"5")+COUNTIF(S73:S81,"6")+COUNTIF(S73:S81,"7")+COUNTIF(S73:S81,"8")+COUNTIF(S73:S81,"9"),"")</f>
        <v/>
      </c>
      <c r="T82" s="10" t="str">
        <f t="shared" si="3"/>
        <v/>
      </c>
      <c r="U82" s="14" t="str">
        <f>IF(U74&lt;&gt;"",IF(C73=U74,G75,IF(C75=U74,G75,IF(C81=U74,G83,IF(C83=U74,G83,IF(C89=U74,G91,IF(C91=U74,G91,IF(C97=U74,G99,IF(C99=U74,G99,IF(C105=U74,G107,IF(C107=U74,G107,IF(C113=U74,G115,IF(C115=U74,G115,IF(C121=U74,G123,IF(C123=U74,G123,IF(C129=U74,G131,IF(C131=U74,G131)))))))))))))))),"")</f>
        <v/>
      </c>
      <c r="V82" s="11" t="str">
        <f>IF(U82="","",VLOOKUP(U82,LISTAS!$F$5:$G$204,2,0))</f>
        <v/>
      </c>
      <c r="W82" s="11" t="str">
        <f>IF(U82="","",VLOOKUP(U82,LISTAS!$F$5:$I$204,4,0))</f>
        <v/>
      </c>
      <c r="X82" s="11" t="str">
        <f t="shared" si="4"/>
        <v/>
      </c>
      <c r="Y82" s="11" t="str">
        <f t="shared" si="5"/>
        <v/>
      </c>
    </row>
    <row r="83" spans="2:25" ht="18" customHeight="1" x14ac:dyDescent="0.25">
      <c r="B83" s="118">
        <v>9</v>
      </c>
      <c r="C83" s="90"/>
      <c r="D83" s="119">
        <v>0</v>
      </c>
      <c r="E83" s="45">
        <f>IF(D83&lt;&gt;"",D83,"")</f>
        <v>0</v>
      </c>
      <c r="F83" s="39" t="str">
        <f>IF(D83&lt;&gt;"",IF(C83="","",C83),"")</f>
        <v/>
      </c>
      <c r="G83" s="39" t="str">
        <f>VLOOKUP(G81,E81:F83,2,0)</f>
        <v/>
      </c>
      <c r="H83" s="39"/>
      <c r="I83" s="42"/>
      <c r="J83" s="39"/>
      <c r="K83" s="8"/>
      <c r="L83" s="8"/>
      <c r="M83" s="39"/>
      <c r="N83" s="39"/>
      <c r="O83" s="39"/>
      <c r="P83" s="12"/>
      <c r="S83" s="9" t="str">
        <f>IF(U83&lt;&gt;"",1+COUNTIF(S73:S82,"1")+COUNTIF(S73:S82,"2")+COUNTIF(S73:S82,"3")+COUNTIF(S73:S82,"4")+COUNTIF(S73:S82,"5")+COUNTIF(S73:S82,"6")+COUNTIF(S73:S82,"7")+COUNTIF(S73:S82,"8")+COUNTIF(S73:S82,"9")+COUNTIF(S73:S82,"10"),"")</f>
        <v/>
      </c>
      <c r="T83" s="10" t="str">
        <f t="shared" si="3"/>
        <v/>
      </c>
      <c r="U83" s="14" t="str">
        <f>IF(U75&lt;&gt;"",IF(C73=U75,G75,IF(C75=U75,G75,IF(C81=U75,G83,IF(C83=U75,G83,IF(C89=U75,G91,IF(C91=U75,G91,IF(C97=U75,G99,IF(C99=U75,G99,IF(C105=U75,G107,IF(C107=U75,G107,IF(C113=U75,G115,IF(C115=U75,G115,IF(C121=U75,G123,IF(C123=U75,G123,IF(C129=U75,G131,IF(C131=U75,G131)))))))))))))))),"")</f>
        <v/>
      </c>
      <c r="V83" s="11" t="str">
        <f>IF(U83="","",VLOOKUP(U83,LISTAS!$F$5:$G$204,2,0))</f>
        <v/>
      </c>
      <c r="W83" s="11" t="str">
        <f>IF(U83="","",VLOOKUP(U83,LISTAS!$F$5:$I$204,4,0))</f>
        <v/>
      </c>
      <c r="X83" s="11" t="str">
        <f t="shared" si="4"/>
        <v/>
      </c>
      <c r="Y83" s="11" t="str">
        <f t="shared" si="5"/>
        <v/>
      </c>
    </row>
    <row r="84" spans="2:25" ht="18" customHeight="1" thickBot="1" x14ac:dyDescent="0.3">
      <c r="B84" s="118"/>
      <c r="C84" s="91" t="str">
        <f>IF(C83="","",VLOOKUP(C83,LISTAS!$F$5:$H$204,2,0))</f>
        <v/>
      </c>
      <c r="D84" s="120"/>
      <c r="E84" s="39"/>
      <c r="F84" s="39"/>
      <c r="G84" s="39"/>
      <c r="H84" s="39"/>
      <c r="I84" s="42"/>
      <c r="J84" s="39"/>
      <c r="K84" s="8"/>
      <c r="L84" s="8"/>
      <c r="M84" s="39"/>
      <c r="N84" s="39"/>
      <c r="O84" s="39"/>
      <c r="P84" s="12"/>
      <c r="S84" s="9" t="str">
        <f>IF(U84&lt;&gt;"",1+COUNTIF(S73:S83,"1")+COUNTIF(S73:S83,"2")+COUNTIF(S73:S83,"3")+COUNTIF(S73:S83,"4")+COUNTIF(S73:S83,"5")+COUNTIF(S73:S83,"6")+COUNTIF(S73:S83,"7")+COUNTIF(S73:S83,"8")+COUNTIF(S73:S83,"9")+COUNTIF(S73:S83,"10")+COUNTIF(S73:S83,"11"),"")</f>
        <v/>
      </c>
      <c r="T84" s="10" t="str">
        <f t="shared" si="3"/>
        <v/>
      </c>
      <c r="U84" s="14" t="str">
        <f>IF(U76&lt;&gt;"",IF(C73=U76,G75,IF(C75=U76,G75,IF(C81=U76,G83,IF(C83=U76,G83,IF(C89=U76,G91,IF(C91=U76,G91,IF(C97=U76,G99,IF(C99=U76,G99,IF(C105=U76,G107,IF(C107=U76,G107,IF(C113=U76,G115,IF(C115=U76,G115,IF(C121=U76,G123,IF(C123=U76,G123,IF(C129=U76,G131,IF(C131=U76,G131)))))))))))))))),"")</f>
        <v/>
      </c>
      <c r="V84" s="11" t="str">
        <f>IF(U84="","",VLOOKUP(U84,LISTAS!$F$5:$G$204,2,0))</f>
        <v/>
      </c>
      <c r="W84" s="11" t="str">
        <f>IF(U84="","",VLOOKUP(U84,LISTAS!$F$5:$I$204,4,0))</f>
        <v/>
      </c>
      <c r="X84" s="11" t="str">
        <f t="shared" si="4"/>
        <v/>
      </c>
      <c r="Y84" s="11" t="str">
        <f t="shared" si="5"/>
        <v/>
      </c>
    </row>
    <row r="85" spans="2:25" ht="18" customHeight="1" x14ac:dyDescent="0.25">
      <c r="B85" s="57"/>
      <c r="C85" s="8"/>
      <c r="D85" s="8"/>
      <c r="E85" s="39"/>
      <c r="F85" s="39"/>
      <c r="G85" s="39"/>
      <c r="H85" s="39"/>
      <c r="I85" s="42"/>
      <c r="J85" s="39"/>
      <c r="K85" s="90" t="str">
        <f>IF(H77&lt;&gt;"",IF(H79&lt;&gt;"",IF(H77=H79,"",IF(H77&gt;H79,G77,G79)),""),"")</f>
        <v>LUMA/RAFAELA/MARIANA</v>
      </c>
      <c r="L85" s="119">
        <v>1</v>
      </c>
      <c r="M85" s="39">
        <f>IF(L85&lt;&gt;"",L85,"")</f>
        <v>1</v>
      </c>
      <c r="N85" s="39" t="str">
        <f>IF(L85&lt;&gt;"",IF(K85="","",K85),"")</f>
        <v>LUMA/RAFAELA/MARIANA</v>
      </c>
      <c r="O85" s="39">
        <f>IF(M85&lt;&gt;"",IF(M87&lt;&gt;"",SMALL(M85:N87,1),""),"")</f>
        <v>0</v>
      </c>
      <c r="P85" s="12"/>
      <c r="S85" s="9" t="str">
        <f>IF(U85&lt;&gt;"",1+COUNTIF(S73:S84,"1")+COUNTIF(S73:S84,"2")+COUNTIF(S73:S84,"3")+COUNTIF(S73:S84,"4")+COUNTIF(S73:S84,"5")+COUNTIF(S73:S84,"6")+COUNTIF(S73:S84,"7")+COUNTIF(S73:S84,"8")+COUNTIF(S73:S84,"9")+COUNTIF(S73:S84,"10")+COUNTIF(S73:S84,"11")+COUNTIF(S73:S84,"12"),"")</f>
        <v/>
      </c>
      <c r="T85" s="10" t="str">
        <f t="shared" si="3"/>
        <v/>
      </c>
      <c r="U85" s="14" t="str">
        <f>IF(U77&lt;&gt;"",IF(C73=U77,G75,IF(C75=U77,G75,IF(C81=U77,G83,IF(C83=U77,G83,IF(C89=U77,G91,IF(C91=U77,G91,IF(C97=U77,G99,IF(C99=U77,G99,IF(C105=U77,G107,IF(C107=U77,G107,IF(C113=U77,G115,IF(C115=U77,G115,IF(C121=U77,G123,IF(C123=U77,G123,IF(C129=U77,G131,IF(C131=U77,G131)))))))))))))))),"")</f>
        <v/>
      </c>
      <c r="V85" s="11" t="str">
        <f>IF(U85="","",VLOOKUP(U85,LISTAS!$F$5:$G$204,2,0))</f>
        <v/>
      </c>
      <c r="W85" s="11" t="str">
        <f>IF(U85="","",VLOOKUP(U85,LISTAS!$F$5:$I$204,4,0))</f>
        <v/>
      </c>
      <c r="X85" s="11" t="str">
        <f t="shared" si="4"/>
        <v/>
      </c>
      <c r="Y85" s="11" t="str">
        <f t="shared" si="5"/>
        <v/>
      </c>
    </row>
    <row r="86" spans="2:25" ht="18" customHeight="1" thickBot="1" x14ac:dyDescent="0.3">
      <c r="B86" s="57"/>
      <c r="C86" s="8"/>
      <c r="D86" s="8"/>
      <c r="E86" s="39"/>
      <c r="F86" s="39"/>
      <c r="G86" s="39"/>
      <c r="H86" s="39"/>
      <c r="I86" s="42"/>
      <c r="J86" s="39"/>
      <c r="K86" s="91" t="str">
        <f>IF(K85="","",VLOOKUP(K85,LISTAS!$F$5:$H$204,2,0))</f>
        <v>ARBOS - SCS</v>
      </c>
      <c r="L86" s="120"/>
      <c r="M86" s="39"/>
      <c r="N86" s="39"/>
      <c r="O86" s="39"/>
      <c r="P86" s="12"/>
      <c r="S86" s="9" t="str">
        <f>IF(U86&lt;&gt;"",1+COUNTIF(S73:S85,"1")+COUNTIF(S73:S85,"2")+COUNTIF(S73:S85,"3")+COUNTIF(S73:S85,"4")+COUNTIF(S73:S85,"5")+COUNTIF(S73:S85,"6")+COUNTIF(S73:S85,"7")+COUNTIF(S73:S85,"8")+COUNTIF(S73:S85,"9")+COUNTIF(S73:S85,"10")+COUNTIF(S73:S85,"11")+COUNTIF(S73:S85,"12")+COUNTIF(S73:S85,"13"),"")</f>
        <v/>
      </c>
      <c r="T86" s="10" t="str">
        <f t="shared" si="3"/>
        <v/>
      </c>
      <c r="U86" s="14" t="str">
        <f>IF(U78&lt;&gt;"",IF(C73=U78,G75,IF(C75=U78,G75,IF(C81=U78,G83,IF(C83=U78,G83,IF(C89=U78,G91,IF(C91=U78,G91,IF(C97=U78,G99,IF(C99=U78,G99,IF(C105=U78,G107,IF(C107=U78,G107,IF(C113=U78,G115,IF(C115=U78,G115,IF(C121=U78,G123,IF(C123=U78,G123,IF(C129=U78,G131,IF(C131=U78,G131)))))))))))))))),"")</f>
        <v/>
      </c>
      <c r="V86" s="11" t="str">
        <f>IF(U86="","",VLOOKUP(U86,LISTAS!$F$5:$G$204,2,0))</f>
        <v/>
      </c>
      <c r="W86" s="11" t="str">
        <f>IF(U86="","",VLOOKUP(U86,LISTAS!$F$5:$I$204,4,0))</f>
        <v/>
      </c>
      <c r="X86" s="11" t="str">
        <f t="shared" si="4"/>
        <v/>
      </c>
      <c r="Y86" s="11" t="str">
        <f t="shared" si="5"/>
        <v/>
      </c>
    </row>
    <row r="87" spans="2:25" ht="18" customHeight="1" x14ac:dyDescent="0.25">
      <c r="B87" s="57"/>
      <c r="C87" s="8"/>
      <c r="D87" s="8"/>
      <c r="E87" s="39"/>
      <c r="F87" s="39"/>
      <c r="G87" s="39"/>
      <c r="H87" s="39"/>
      <c r="I87" s="42"/>
      <c r="J87" s="43"/>
      <c r="K87" s="90" t="str">
        <f>IF(H93&lt;&gt;"",IF(H95&lt;&gt;"",IF(H93=H95,"",IF(H93&gt;H95,G93,G95)),""),"")</f>
        <v>GIOVANNA/LUIZA</v>
      </c>
      <c r="L87" s="119">
        <v>0</v>
      </c>
      <c r="M87" s="40">
        <f>IF(L87&lt;&gt;"",L87,"")</f>
        <v>0</v>
      </c>
      <c r="N87" s="39" t="str">
        <f>IF(L87&lt;&gt;"",IF(K87="","",K87),"")</f>
        <v>GIOVANNA/LUIZA</v>
      </c>
      <c r="O87" s="39" t="str">
        <f>VLOOKUP(O85,M85:N87,2,0)</f>
        <v>GIOVANNA/LUIZA</v>
      </c>
      <c r="P87" s="12"/>
      <c r="S87" s="9" t="str">
        <f>IF(U87&lt;&gt;"",1+COUNTIF(S73:S86,"1")+COUNTIF(S73:S86,"2")+COUNTIF(S73:S86,"3")+COUNTIF(S73:S86,"4")+COUNTIF(S73:S86,"5")+COUNTIF(S73:S86,"6")+COUNTIF(S73:S86,"7")+COUNTIF(S73:S86,"8")+COUNTIF(S73:S86,"9")+COUNTIF(S73:S86,"10")+COUNTIF(S73:S86,"11")+COUNTIF(S73:S86,"12")+COUNTIF(S73:S86,"13")+COUNTIF(S73:S86,"14"),"")</f>
        <v/>
      </c>
      <c r="T87" s="10" t="str">
        <f t="shared" si="3"/>
        <v/>
      </c>
      <c r="U87" s="14" t="str">
        <f>IF(U79&lt;&gt;"",IF(C73=U79,G75,IF(C75=U79,G75,IF(C81=U79,G83,IF(C83=U79,G83,IF(C89=U79,G91,IF(C91=U79,G91,IF(C97=U79,G99,IF(C99=U79,G99,IF(C105=U79,G107,IF(C107=U79,G107,IF(C113=U79,G115,IF(C115=U79,G115,IF(C121=U79,G123,IF(C123=U79,G123,IF(C129=U79,G131,IF(C131=U79,G131)))))))))))))))),"")</f>
        <v/>
      </c>
      <c r="V87" s="11" t="str">
        <f>IF(U87="","",VLOOKUP(U87,LISTAS!$F$5:$G$204,2,0))</f>
        <v/>
      </c>
      <c r="W87" s="11" t="str">
        <f>IF(U87="","",VLOOKUP(U87,LISTAS!$F$5:$I$204,4,0))</f>
        <v/>
      </c>
      <c r="X87" s="11" t="str">
        <f t="shared" si="4"/>
        <v/>
      </c>
      <c r="Y87" s="11" t="str">
        <f t="shared" si="5"/>
        <v/>
      </c>
    </row>
    <row r="88" spans="2:25" ht="18" customHeight="1" thickBot="1" x14ac:dyDescent="0.3">
      <c r="B88" s="57"/>
      <c r="C88" s="8"/>
      <c r="D88" s="8"/>
      <c r="E88" s="39"/>
      <c r="F88" s="39"/>
      <c r="G88" s="39"/>
      <c r="H88" s="39"/>
      <c r="I88" s="42"/>
      <c r="J88" s="39"/>
      <c r="K88" s="91" t="str">
        <f>IF(K87="","",VLOOKUP(K87,LISTAS!$F$5:$H$204,2,0))</f>
        <v>LICEU JARDIM</v>
      </c>
      <c r="L88" s="120"/>
      <c r="M88" s="42"/>
      <c r="N88" s="39"/>
      <c r="O88" s="39"/>
      <c r="P88" s="12"/>
      <c r="S88" s="9" t="str">
        <f>IF(U88&lt;&gt;"",1+COUNTIF(S73:S87,"1")+COUNTIF(S73:S87,"2")+COUNTIF(S73:S87,"3")+COUNTIF(S73:S87,"4")+COUNTIF(S73:S87,"5")+COUNTIF(S73:S87,"6")+COUNTIF(S73:S87,"7")+COUNTIF(S73:S87,"8")+COUNTIF(S73:S87,"9")+COUNTIF(S73:S87,"10")+COUNTIF(S73:S87,"11")+COUNTIF(S73:S87,"12")+COUNTIF(S73:S87,"13")+COUNTIF(S73:S87,"14")+COUNTIF(S73:S87,"15"),"")</f>
        <v/>
      </c>
      <c r="T88" s="10" t="str">
        <f t="shared" si="3"/>
        <v/>
      </c>
      <c r="U88" s="14" t="str">
        <f>IF(U80&lt;&gt;"",IF(C73=U80,G75,IF(C75=U80,G75,IF(C81=U80,G83,IF(C83=U80,G83,IF(C89=U80,G91,IF(C91=U80,G91,IF(C97=U80,G99,IF(C99=U80,G99,IF(C105=U80,G107,IF(C107=U80,G107,IF(C113=U80,G115,IF(C115=U80,G115,IF(C121=U80,G123,IF(C123=U80,G123,IF(C129=U80,G131,IF(C131=U80,G131)))))))))))))))),"")</f>
        <v/>
      </c>
      <c r="V88" s="11" t="str">
        <f>IF(U88="","",VLOOKUP(U88,LISTAS!$F$5:$G$204,2,0))</f>
        <v/>
      </c>
      <c r="W88" s="11" t="str">
        <f>IF(U88="","",VLOOKUP(U88,LISTAS!$F$5:$I$204,4,0))</f>
        <v/>
      </c>
      <c r="X88" s="11" t="str">
        <f t="shared" si="4"/>
        <v/>
      </c>
      <c r="Y88" s="11" t="str">
        <f t="shared" si="5"/>
        <v/>
      </c>
    </row>
    <row r="89" spans="2:25" ht="18" customHeight="1" x14ac:dyDescent="0.25">
      <c r="B89" s="121">
        <v>6</v>
      </c>
      <c r="C89" s="90"/>
      <c r="D89" s="119">
        <v>0</v>
      </c>
      <c r="E89" s="39">
        <f>IF(D89&lt;&gt;"",D89,"")</f>
        <v>0</v>
      </c>
      <c r="F89" s="39" t="str">
        <f>IF(D89&lt;&gt;"",IF(C89="","",C89),"")</f>
        <v/>
      </c>
      <c r="G89" s="39">
        <f>IF(E89&lt;&gt;"",IF(E91&lt;&gt;"",SMALL(E89:F91,1),""),"")</f>
        <v>0</v>
      </c>
      <c r="H89" s="39"/>
      <c r="I89" s="42"/>
      <c r="J89" s="39"/>
      <c r="K89" s="8"/>
      <c r="L89" s="8"/>
      <c r="M89" s="42"/>
      <c r="N89" s="39"/>
      <c r="O89" s="39"/>
      <c r="P89" s="12"/>
      <c r="S89" s="9"/>
      <c r="T89" s="10"/>
      <c r="U89" s="11"/>
      <c r="V89" s="11" t="str">
        <f>IF(U89="","",VLOOKUP(U89,LISTAS!$F$5:$G$204,2,0))</f>
        <v/>
      </c>
      <c r="W89" s="11" t="str">
        <f>IF(U89="","",VLOOKUP(U89,LISTAS!$F$5:$I$204,4,0))</f>
        <v/>
      </c>
      <c r="X89" s="11"/>
      <c r="Y89" s="11"/>
    </row>
    <row r="90" spans="2:25" ht="18" customHeight="1" thickBot="1" x14ac:dyDescent="0.3">
      <c r="B90" s="121"/>
      <c r="C90" s="91" t="str">
        <f>IF(C89="","",VLOOKUP(C89,LISTAS!$F$5:$H$204,2,0))</f>
        <v/>
      </c>
      <c r="D90" s="120"/>
      <c r="E90" s="39"/>
      <c r="F90" s="39"/>
      <c r="G90" s="39"/>
      <c r="H90" s="39"/>
      <c r="I90" s="42"/>
      <c r="J90" s="39"/>
      <c r="K90" s="8"/>
      <c r="L90" s="8"/>
      <c r="M90" s="42"/>
      <c r="N90" s="39"/>
      <c r="O90" s="39"/>
      <c r="P90" s="12"/>
      <c r="S90" s="9"/>
      <c r="T90" s="10"/>
      <c r="U90" s="11"/>
      <c r="V90" s="11" t="str">
        <f>IF(U90="","",VLOOKUP(U90,LISTAS!$F$5:$G$204,2,0))</f>
        <v/>
      </c>
      <c r="W90" s="11" t="str">
        <f>IF(U90="","",VLOOKUP(U90,LISTAS!$F$5:$I$204,4,0))</f>
        <v/>
      </c>
      <c r="X90" s="11"/>
      <c r="Y90" s="11"/>
    </row>
    <row r="91" spans="2:25" ht="18" customHeight="1" x14ac:dyDescent="0.25">
      <c r="B91" s="118">
        <v>11</v>
      </c>
      <c r="C91" s="90"/>
      <c r="D91" s="119">
        <v>0</v>
      </c>
      <c r="E91" s="40">
        <f>IF(D91&lt;&gt;"",D91,"")</f>
        <v>0</v>
      </c>
      <c r="F91" s="39" t="str">
        <f>IF(D91&lt;&gt;"",IF(C91="","",C91),"")</f>
        <v/>
      </c>
      <c r="G91" s="39" t="str">
        <f>VLOOKUP(G89,E89:F91,2,0)</f>
        <v/>
      </c>
      <c r="H91" s="39"/>
      <c r="I91" s="42"/>
      <c r="J91" s="39"/>
      <c r="K91" s="8"/>
      <c r="L91" s="8"/>
      <c r="M91" s="80"/>
      <c r="N91" s="8"/>
      <c r="O91" s="8"/>
      <c r="P91" s="12"/>
      <c r="S91" s="9"/>
      <c r="T91" s="10"/>
      <c r="U91" s="11"/>
      <c r="V91" s="11" t="str">
        <f>IF(U91="","",VLOOKUP(U91,LISTAS!$F$5:$G$204,2,0))</f>
        <v/>
      </c>
      <c r="W91" s="11" t="str">
        <f>IF(U91="","",VLOOKUP(U91,LISTAS!$F$5:$I$204,4,0))</f>
        <v/>
      </c>
      <c r="X91" s="11"/>
      <c r="Y91" s="11"/>
    </row>
    <row r="92" spans="2:25" ht="17.25" thickBot="1" x14ac:dyDescent="0.3">
      <c r="B92" s="118"/>
      <c r="C92" s="91" t="str">
        <f>IF(C91="","",VLOOKUP(C91,LISTAS!$F$5:$H$204,2,0))</f>
        <v/>
      </c>
      <c r="D92" s="120"/>
      <c r="E92" s="42"/>
      <c r="F92" s="39"/>
      <c r="G92" s="39"/>
      <c r="H92" s="39"/>
      <c r="I92" s="42"/>
      <c r="J92" s="39"/>
      <c r="K92" s="8"/>
      <c r="L92" s="8"/>
      <c r="M92" s="80"/>
      <c r="N92" s="8"/>
      <c r="O92" s="8"/>
      <c r="P92" s="12"/>
      <c r="S92" s="9"/>
      <c r="T92" s="10"/>
      <c r="U92" s="11"/>
      <c r="V92" s="11" t="str">
        <f>IF(U92="","",VLOOKUP(U92,LISTAS!$F$5:$G$204,2,0))</f>
        <v/>
      </c>
      <c r="W92" s="11" t="str">
        <f>IF(U92="","",VLOOKUP(U92,LISTAS!$F$5:$I$204,4,0))</f>
        <v/>
      </c>
      <c r="X92" s="11"/>
      <c r="Y92" s="11"/>
    </row>
    <row r="93" spans="2:25" x14ac:dyDescent="0.25">
      <c r="B93" s="57"/>
      <c r="C93" s="8"/>
      <c r="D93" s="8"/>
      <c r="E93" s="39"/>
      <c r="F93" s="81"/>
      <c r="G93" s="90" t="str">
        <f>IF(D89&lt;&gt;"",IF(D91&lt;&gt;"",IF(D89=D91,"",IF(D89&gt;D91,C89,C91)),""),"")</f>
        <v/>
      </c>
      <c r="H93" s="119">
        <v>0</v>
      </c>
      <c r="I93" s="87">
        <f>IF(H93&lt;&gt;"",H93,"")</f>
        <v>0</v>
      </c>
      <c r="J93" s="39" t="str">
        <f>IF(H93&lt;&gt;"",IF(G93="","",G93),"")</f>
        <v/>
      </c>
      <c r="K93" s="39">
        <f>IF(I93&lt;&gt;"",IF(I95&lt;&gt;"",SMALL(I93:J95,1),""),"")</f>
        <v>0</v>
      </c>
      <c r="L93" s="8"/>
      <c r="M93" s="80"/>
      <c r="N93" s="8"/>
      <c r="O93" s="8"/>
      <c r="P93" s="12"/>
      <c r="S93" s="9"/>
      <c r="T93" s="10"/>
      <c r="U93" s="11"/>
      <c r="V93" s="11" t="str">
        <f>IF(U93="","",VLOOKUP(U93,LISTAS!$F$5:$G$204,2,0))</f>
        <v/>
      </c>
      <c r="W93" s="11" t="str">
        <f>IF(U93="","",VLOOKUP(U93,LISTAS!$F$5:$I$204,4,0))</f>
        <v/>
      </c>
      <c r="X93" s="11"/>
      <c r="Y93" s="11"/>
    </row>
    <row r="94" spans="2:25" ht="17.25" thickBot="1" x14ac:dyDescent="0.3">
      <c r="B94" s="57"/>
      <c r="C94" s="8"/>
      <c r="D94" s="8"/>
      <c r="E94" s="39"/>
      <c r="F94" s="81"/>
      <c r="G94" s="91" t="str">
        <f>IF(G93="","",VLOOKUP(G93,LISTAS!$F$5:$H$204,2,0))</f>
        <v/>
      </c>
      <c r="H94" s="120"/>
      <c r="I94" s="44" t="str">
        <f>IF(H94&lt;&gt;"",H94,"")</f>
        <v/>
      </c>
      <c r="J94" s="39"/>
      <c r="K94" s="39"/>
      <c r="L94" s="8"/>
      <c r="M94" s="80"/>
      <c r="N94" s="8"/>
      <c r="O94" s="8"/>
      <c r="P94" s="12"/>
      <c r="S94" s="9"/>
      <c r="T94" s="10"/>
      <c r="U94" s="11"/>
      <c r="V94" s="11" t="str">
        <f>IF(U94="","",VLOOKUP(U94,LISTAS!$F$5:$G$204,2,0))</f>
        <v/>
      </c>
      <c r="W94" s="11" t="str">
        <f>IF(U94="","",VLOOKUP(U94,LISTAS!$F$5:$I$204,4,0))</f>
        <v/>
      </c>
      <c r="X94" s="11"/>
      <c r="Y94" s="11"/>
    </row>
    <row r="95" spans="2:25" x14ac:dyDescent="0.25">
      <c r="B95" s="57"/>
      <c r="C95" s="8"/>
      <c r="D95" s="8"/>
      <c r="E95" s="42"/>
      <c r="F95" s="82"/>
      <c r="G95" s="90" t="str">
        <f>IF(D97&lt;&gt;"",IF(D99&lt;&gt;"",IF(D97=D99,"",IF(D97&gt;D99,C97,C99)),""),"")</f>
        <v>GIOVANNA/LUIZA</v>
      </c>
      <c r="H95" s="119">
        <v>1</v>
      </c>
      <c r="I95" s="45">
        <f>IF(H95&lt;&gt;"",H95,"")</f>
        <v>1</v>
      </c>
      <c r="J95" s="39" t="str">
        <f>IF(H95&lt;&gt;"",IF(G95="","",G95),"")</f>
        <v>GIOVANNA/LUIZA</v>
      </c>
      <c r="K95" s="39" t="str">
        <f>VLOOKUP(K93,I93:J95,2,0)</f>
        <v/>
      </c>
      <c r="L95" s="8"/>
      <c r="M95" s="80"/>
      <c r="N95" s="8"/>
      <c r="O95" s="8"/>
      <c r="P95" s="12"/>
      <c r="S95" s="9"/>
      <c r="T95" s="10"/>
      <c r="U95" s="11"/>
      <c r="V95" s="11" t="str">
        <f>IF(U95="","",VLOOKUP(U95,LISTAS!$F$5:$G$204,2,0))</f>
        <v/>
      </c>
      <c r="W95" s="11" t="str">
        <f>IF(U95="","",VLOOKUP(U95,LISTAS!$F$5:$I$204,4,0))</f>
        <v/>
      </c>
      <c r="X95" s="11"/>
      <c r="Y95" s="11"/>
    </row>
    <row r="96" spans="2:25" ht="17.25" thickBot="1" x14ac:dyDescent="0.3">
      <c r="B96" s="57"/>
      <c r="C96" s="8"/>
      <c r="D96" s="8"/>
      <c r="E96" s="42"/>
      <c r="F96" s="8"/>
      <c r="G96" s="91" t="str">
        <f>IF(G95="","",VLOOKUP(G95,LISTAS!$F$5:$H$204,2,0))</f>
        <v>LICEU JARDIM</v>
      </c>
      <c r="H96" s="120"/>
      <c r="I96" s="39"/>
      <c r="J96" s="39"/>
      <c r="K96" s="39"/>
      <c r="L96" s="8"/>
      <c r="M96" s="80"/>
      <c r="N96" s="8"/>
      <c r="O96" s="8"/>
      <c r="P96" s="12"/>
      <c r="S96" s="9"/>
      <c r="T96" s="10"/>
      <c r="U96" s="11"/>
      <c r="V96" s="11" t="str">
        <f>IF(U96="","",VLOOKUP(U96,LISTAS!$F$5:$G$204,2,0))</f>
        <v/>
      </c>
      <c r="W96" s="11" t="str">
        <f>IF(U96="","",VLOOKUP(U96,LISTAS!$F$5:$I$204,4,0))</f>
        <v/>
      </c>
      <c r="X96" s="11"/>
      <c r="Y96" s="11"/>
    </row>
    <row r="97" spans="2:25" x14ac:dyDescent="0.25">
      <c r="B97" s="121">
        <v>4</v>
      </c>
      <c r="C97" s="90"/>
      <c r="D97" s="119">
        <v>0</v>
      </c>
      <c r="E97" s="87">
        <f>IF(D97&lt;&gt;"",D97,"")</f>
        <v>0</v>
      </c>
      <c r="F97" s="39" t="str">
        <f>IF(D97&lt;&gt;"",IF(C97="","",C97),"")</f>
        <v/>
      </c>
      <c r="G97" s="39">
        <f>IF(E97&lt;&gt;"",IF(E99&lt;&gt;"",SMALL(E97:F99,1),""),"")</f>
        <v>0</v>
      </c>
      <c r="H97" s="39"/>
      <c r="I97" s="39"/>
      <c r="J97" s="39"/>
      <c r="K97" s="39"/>
      <c r="L97" s="39"/>
      <c r="M97" s="42"/>
      <c r="N97" s="39"/>
      <c r="O97" s="8"/>
      <c r="P97" s="12"/>
      <c r="S97" s="9"/>
      <c r="T97" s="10"/>
      <c r="U97" s="11"/>
      <c r="V97" s="11" t="str">
        <f>IF(U97="","",VLOOKUP(U97,LISTAS!$F$5:$G$204,2,0))</f>
        <v/>
      </c>
      <c r="W97" s="11" t="str">
        <f>IF(U97="","",VLOOKUP(U97,LISTAS!$F$5:$I$204,4,0))</f>
        <v/>
      </c>
      <c r="X97" s="11"/>
      <c r="Y97" s="11"/>
    </row>
    <row r="98" spans="2:25" ht="17.25" thickBot="1" x14ac:dyDescent="0.3">
      <c r="B98" s="121"/>
      <c r="C98" s="91" t="str">
        <f>IF(C97="","",VLOOKUP(C97,LISTAS!$F$5:$H$204,2,0))</f>
        <v/>
      </c>
      <c r="D98" s="120"/>
      <c r="E98" s="44" t="str">
        <f>IF(D98&lt;&gt;"",D98,"")</f>
        <v/>
      </c>
      <c r="F98" s="39"/>
      <c r="G98" s="39"/>
      <c r="H98" s="39"/>
      <c r="I98" s="39"/>
      <c r="J98" s="39"/>
      <c r="K98" s="39"/>
      <c r="L98" s="39"/>
      <c r="M98" s="42"/>
      <c r="N98" s="39"/>
      <c r="O98" s="8"/>
      <c r="P98" s="12"/>
      <c r="S98" s="9"/>
      <c r="T98" s="10"/>
      <c r="U98" s="11"/>
      <c r="V98" s="11" t="str">
        <f>IF(U98="","",VLOOKUP(U98,LISTAS!$F$5:$G$204,2,0))</f>
        <v/>
      </c>
      <c r="W98" s="11" t="str">
        <f>IF(U98="","",VLOOKUP(U98,LISTAS!$F$5:$I$204,4,0))</f>
        <v/>
      </c>
      <c r="X98" s="11"/>
      <c r="Y98" s="11"/>
    </row>
    <row r="99" spans="2:25" x14ac:dyDescent="0.25">
      <c r="B99" s="118">
        <v>13</v>
      </c>
      <c r="C99" s="90" t="s">
        <v>51</v>
      </c>
      <c r="D99" s="119">
        <v>1</v>
      </c>
      <c r="E99" s="45">
        <f>IF(D99&lt;&gt;"",D99,"")</f>
        <v>1</v>
      </c>
      <c r="F99" s="39" t="str">
        <f>IF(D99&lt;&gt;"",IF(C99="","",C99),"")</f>
        <v>GIOVANNA/LUIZA</v>
      </c>
      <c r="G99" s="39" t="str">
        <f>VLOOKUP(G97,E97:F99,2,0)</f>
        <v/>
      </c>
      <c r="H99" s="39"/>
      <c r="I99" s="39"/>
      <c r="J99" s="39"/>
      <c r="K99" s="39"/>
      <c r="L99" s="39"/>
      <c r="M99" s="42"/>
      <c r="N99" s="39"/>
      <c r="O99" s="8"/>
      <c r="P99" s="12"/>
      <c r="S99" s="9"/>
      <c r="T99" s="10"/>
      <c r="U99" s="11"/>
      <c r="V99" s="11" t="str">
        <f>IF(U99="","",VLOOKUP(U99,LISTAS!$F$5:$G$204,2,0))</f>
        <v/>
      </c>
      <c r="W99" s="11" t="str">
        <f>IF(U99="","",VLOOKUP(U99,LISTAS!$F$5:$I$204,4,0))</f>
        <v/>
      </c>
      <c r="X99" s="11"/>
      <c r="Y99" s="11"/>
    </row>
    <row r="100" spans="2:25" ht="17.25" thickBot="1" x14ac:dyDescent="0.3">
      <c r="B100" s="118"/>
      <c r="C100" s="91" t="str">
        <f>IF(C99="","",VLOOKUP(C99,LISTAS!$F$5:$H$204,2,0))</f>
        <v>LICEU JARDIM</v>
      </c>
      <c r="D100" s="120"/>
      <c r="E100" s="39"/>
      <c r="F100" s="39"/>
      <c r="G100" s="39"/>
      <c r="H100" s="39"/>
      <c r="I100" s="39"/>
      <c r="J100" s="39"/>
      <c r="K100" s="39"/>
      <c r="L100" s="39"/>
      <c r="M100" s="42"/>
      <c r="N100" s="39"/>
      <c r="O100" s="8"/>
      <c r="P100" s="8"/>
      <c r="S100" s="9"/>
      <c r="T100" s="10"/>
      <c r="U100" s="11"/>
      <c r="V100" s="11" t="str">
        <f>IF(U100="","",VLOOKUP(U100,LISTAS!$F$5:$G$204,2,0))</f>
        <v/>
      </c>
      <c r="W100" s="11" t="str">
        <f>IF(U100="","",VLOOKUP(U100,LISTAS!$F$5:$I$204,4,0))</f>
        <v/>
      </c>
      <c r="X100" s="11"/>
      <c r="Y100" s="11"/>
    </row>
    <row r="101" spans="2:25" x14ac:dyDescent="0.25">
      <c r="B101" s="57"/>
      <c r="C101" s="8"/>
      <c r="D101" s="8"/>
      <c r="E101" s="39"/>
      <c r="F101" s="39"/>
      <c r="G101" s="39"/>
      <c r="H101" s="39"/>
      <c r="I101" s="39"/>
      <c r="J101" s="39"/>
      <c r="K101" s="39"/>
      <c r="L101" s="39"/>
      <c r="M101" s="42"/>
      <c r="N101" s="39"/>
      <c r="O101" s="90" t="str">
        <f>IF(L85&lt;&gt;"",IF(L87&lt;&gt;"",IF(L85=L87,"",IF(L85&gt;L87,K85,K87)),""),"")</f>
        <v>LUMA/RAFAELA/MARIANA</v>
      </c>
      <c r="P101" s="119">
        <v>1</v>
      </c>
      <c r="S101" s="9"/>
      <c r="T101" s="10"/>
      <c r="U101" s="11"/>
      <c r="V101" s="11" t="str">
        <f>IF(U101="","",VLOOKUP(U101,LISTAS!$F$5:$G$204,2,0))</f>
        <v/>
      </c>
      <c r="W101" s="11" t="str">
        <f>IF(U101="","",VLOOKUP(U101,LISTAS!$F$5:$I$204,4,0))</f>
        <v/>
      </c>
      <c r="X101" s="11"/>
      <c r="Y101" s="11"/>
    </row>
    <row r="102" spans="2:25" ht="17.25" thickBot="1" x14ac:dyDescent="0.3">
      <c r="B102" s="57"/>
      <c r="C102" s="8"/>
      <c r="D102" s="8"/>
      <c r="E102" s="39"/>
      <c r="F102" s="39"/>
      <c r="G102" s="39"/>
      <c r="H102" s="39"/>
      <c r="I102" s="39"/>
      <c r="J102" s="39"/>
      <c r="K102" s="39"/>
      <c r="L102" s="39"/>
      <c r="M102" s="42"/>
      <c r="N102" s="39"/>
      <c r="O102" s="91" t="str">
        <f>IF(O101="","",VLOOKUP(O101,LISTAS!$F$5:$H$204,2,0))</f>
        <v>ARBOS - SCS</v>
      </c>
      <c r="P102" s="120"/>
      <c r="S102" s="9"/>
      <c r="T102" s="10"/>
      <c r="U102" s="11"/>
      <c r="V102" s="11" t="str">
        <f>IF(U102="","",VLOOKUP(U102,LISTAS!$F$5:$G$204,2,0))</f>
        <v/>
      </c>
      <c r="W102" s="11" t="str">
        <f>IF(U102="","",VLOOKUP(U102,LISTAS!$F$5:$I$204,4,0))</f>
        <v/>
      </c>
      <c r="X102" s="11"/>
      <c r="Y102" s="11"/>
    </row>
    <row r="103" spans="2:25" x14ac:dyDescent="0.25">
      <c r="B103" s="57"/>
      <c r="C103" s="8"/>
      <c r="D103" s="8"/>
      <c r="E103" s="39"/>
      <c r="F103" s="39"/>
      <c r="G103" s="39"/>
      <c r="H103" s="39"/>
      <c r="I103" s="39"/>
      <c r="J103" s="39"/>
      <c r="K103" s="39"/>
      <c r="L103" s="39"/>
      <c r="M103" s="42"/>
      <c r="N103" s="43"/>
      <c r="O103" s="90" t="str">
        <f>IF(L117&lt;&gt;"",IF(L119&lt;&gt;"",IF(L117=L119,"",IF(L117&gt;L119,K117,K119)),""),"")</f>
        <v>RAFAELA/AMANDA</v>
      </c>
      <c r="P103" s="119">
        <v>0</v>
      </c>
      <c r="S103" s="9"/>
      <c r="T103" s="10"/>
      <c r="U103" s="11"/>
      <c r="V103" s="11" t="str">
        <f>IF(U103="","",VLOOKUP(U103,LISTAS!$F$5:$G$204,2,0))</f>
        <v/>
      </c>
      <c r="W103" s="11" t="str">
        <f>IF(U103="","",VLOOKUP(U103,LISTAS!$F$5:$I$204,4,0))</f>
        <v/>
      </c>
      <c r="X103" s="11"/>
      <c r="Y103" s="11"/>
    </row>
    <row r="104" spans="2:25" ht="17.25" thickBot="1" x14ac:dyDescent="0.3">
      <c r="B104" s="57"/>
      <c r="C104" s="8"/>
      <c r="D104" s="8"/>
      <c r="E104" s="39"/>
      <c r="F104" s="39"/>
      <c r="G104" s="39"/>
      <c r="H104" s="39"/>
      <c r="I104" s="39"/>
      <c r="J104" s="39"/>
      <c r="K104" s="39"/>
      <c r="L104" s="39"/>
      <c r="M104" s="42"/>
      <c r="N104" s="39"/>
      <c r="O104" s="91" t="str">
        <f>IF(O103="","",VLOOKUP(O103,LISTAS!$F$5:$H$204,2,0))</f>
        <v>CCDA - DIAD</v>
      </c>
      <c r="P104" s="120"/>
      <c r="S104" s="9"/>
      <c r="T104" s="10"/>
      <c r="U104" s="11"/>
      <c r="V104" s="11" t="str">
        <f>IF(U104="","",VLOOKUP(U104,LISTAS!$F$5:$G$204,2,0))</f>
        <v/>
      </c>
      <c r="W104" s="11" t="str">
        <f>IF(U104="","",VLOOKUP(U104,LISTAS!$F$5:$I$204,4,0))</f>
        <v/>
      </c>
      <c r="X104" s="11"/>
      <c r="Y104" s="11"/>
    </row>
    <row r="105" spans="2:25" x14ac:dyDescent="0.25">
      <c r="B105" s="121">
        <v>3</v>
      </c>
      <c r="C105" s="90" t="s">
        <v>99</v>
      </c>
      <c r="D105" s="119">
        <v>1</v>
      </c>
      <c r="E105" s="39">
        <f>IF(D105&lt;&gt;"",D105,"")</f>
        <v>1</v>
      </c>
      <c r="F105" s="39" t="str">
        <f>IF(D105&lt;&gt;"",IF(C105="","",C105),"")</f>
        <v>ANA/NATHALIE</v>
      </c>
      <c r="G105" s="39">
        <f>IF(E105&lt;&gt;"",IF(E107&lt;&gt;"",SMALL(E105:F107,1),""),"")</f>
        <v>0</v>
      </c>
      <c r="H105" s="39"/>
      <c r="I105" s="39"/>
      <c r="J105" s="39"/>
      <c r="K105" s="39"/>
      <c r="L105" s="39"/>
      <c r="M105" s="42"/>
      <c r="N105" s="39"/>
      <c r="O105" s="8"/>
      <c r="P105" s="12"/>
      <c r="S105" s="9"/>
      <c r="T105" s="10"/>
      <c r="U105" s="11"/>
      <c r="V105" s="11" t="str">
        <f>IF(U105="","",VLOOKUP(U105,LISTAS!$F$5:$G$204,2,0))</f>
        <v/>
      </c>
      <c r="W105" s="11" t="str">
        <f>IF(U105="","",VLOOKUP(U105,LISTAS!$F$5:$I$204,4,0))</f>
        <v/>
      </c>
      <c r="X105" s="11"/>
      <c r="Y105" s="11"/>
    </row>
    <row r="106" spans="2:25" ht="17.25" thickBot="1" x14ac:dyDescent="0.3">
      <c r="B106" s="121"/>
      <c r="C106" s="91" t="str">
        <f>IF(C105="","",VLOOKUP(C105,LISTAS!$F$5:$H$204,2,0))</f>
        <v>ARBOS - S.A</v>
      </c>
      <c r="D106" s="120"/>
      <c r="E106" s="39"/>
      <c r="F106" s="39"/>
      <c r="G106" s="39"/>
      <c r="H106" s="39"/>
      <c r="I106" s="39"/>
      <c r="J106" s="39"/>
      <c r="K106" s="39"/>
      <c r="L106" s="39"/>
      <c r="M106" s="42"/>
      <c r="N106" s="39"/>
      <c r="O106" s="8"/>
      <c r="P106" s="12"/>
      <c r="S106" s="9"/>
      <c r="T106" s="10"/>
      <c r="U106" s="11"/>
      <c r="V106" s="11" t="str">
        <f>IF(U106="","",VLOOKUP(U106,LISTAS!$F$5:$G$204,2,0))</f>
        <v/>
      </c>
      <c r="W106" s="11" t="str">
        <f>IF(U106="","",VLOOKUP(U106,LISTAS!$F$5:$I$204,4,0))</f>
        <v/>
      </c>
      <c r="X106" s="11"/>
      <c r="Y106" s="11"/>
    </row>
    <row r="107" spans="2:25" x14ac:dyDescent="0.25">
      <c r="B107" s="118">
        <v>14</v>
      </c>
      <c r="C107" s="90"/>
      <c r="D107" s="119">
        <v>0</v>
      </c>
      <c r="E107" s="40">
        <f>IF(D107&lt;&gt;"",D107,"")</f>
        <v>0</v>
      </c>
      <c r="F107" s="39" t="str">
        <f>IF(D107&lt;&gt;"",IF(C107="","",C107),"")</f>
        <v/>
      </c>
      <c r="G107" s="39" t="str">
        <f>VLOOKUP(G105,E105:F107,2,0)</f>
        <v/>
      </c>
      <c r="H107" s="39"/>
      <c r="I107" s="39"/>
      <c r="J107" s="39"/>
      <c r="K107" s="39"/>
      <c r="L107" s="39"/>
      <c r="M107" s="42"/>
      <c r="N107" s="39"/>
      <c r="O107" s="8"/>
      <c r="P107" s="12"/>
      <c r="S107" s="9"/>
      <c r="T107" s="10"/>
      <c r="U107" s="11"/>
      <c r="V107" s="11" t="str">
        <f>IF(U107="","",VLOOKUP(U107,LISTAS!$F$5:$G$204,2,0))</f>
        <v/>
      </c>
      <c r="W107" s="11" t="str">
        <f>IF(U107="","",VLOOKUP(U107,LISTAS!$F$5:$I$204,4,0))</f>
        <v/>
      </c>
      <c r="X107" s="11"/>
      <c r="Y107" s="11"/>
    </row>
    <row r="108" spans="2:25" ht="17.25" thickBot="1" x14ac:dyDescent="0.3">
      <c r="B108" s="118"/>
      <c r="C108" s="91" t="str">
        <f>IF(C107="","",VLOOKUP(C107,LISTAS!$F$5:$H$204,2,0))</f>
        <v/>
      </c>
      <c r="D108" s="120"/>
      <c r="E108" s="42"/>
      <c r="F108" s="39"/>
      <c r="G108" s="39"/>
      <c r="H108" s="39"/>
      <c r="I108" s="39"/>
      <c r="J108" s="39"/>
      <c r="K108" s="39"/>
      <c r="L108" s="39"/>
      <c r="M108" s="42"/>
      <c r="N108" s="39"/>
      <c r="O108" s="8"/>
      <c r="P108" s="12"/>
      <c r="S108" s="9"/>
      <c r="T108" s="10"/>
      <c r="U108" s="11"/>
      <c r="V108" s="11" t="str">
        <f>IF(U108="","",VLOOKUP(U108,LISTAS!$F$5:$G$204,2,0))</f>
        <v/>
      </c>
      <c r="W108" s="11" t="str">
        <f>IF(U108="","",VLOOKUP(U108,LISTAS!$F$5:$I$204,4,0))</f>
        <v/>
      </c>
      <c r="X108" s="11"/>
      <c r="Y108" s="11"/>
    </row>
    <row r="109" spans="2:25" x14ac:dyDescent="0.25">
      <c r="B109" s="57"/>
      <c r="C109" s="8"/>
      <c r="D109" s="8"/>
      <c r="E109" s="39"/>
      <c r="F109" s="81"/>
      <c r="G109" s="90" t="str">
        <f>IF(D105&lt;&gt;"",IF(D107&lt;&gt;"",IF(D105=D107,"",IF(D105&gt;D107,C105,C107)),""),"")</f>
        <v>ANA/NATHALIE</v>
      </c>
      <c r="H109" s="119">
        <v>1</v>
      </c>
      <c r="I109" s="39">
        <f>IF(H109&lt;&gt;"",H109,"")</f>
        <v>1</v>
      </c>
      <c r="J109" s="39" t="str">
        <f>IF(H109&lt;&gt;"",IF(G109="","",G109),"")</f>
        <v>ANA/NATHALIE</v>
      </c>
      <c r="K109" s="39">
        <f>IF(I109&lt;&gt;"",IF(I111&lt;&gt;"",SMALL(I109:J111,1),""),"")</f>
        <v>0</v>
      </c>
      <c r="L109" s="8"/>
      <c r="M109" s="80"/>
      <c r="N109" s="8"/>
      <c r="O109" s="8"/>
      <c r="P109" s="12"/>
      <c r="S109" s="9"/>
      <c r="T109" s="10"/>
      <c r="U109" s="11"/>
      <c r="V109" s="11" t="str">
        <f>IF(U109="","",VLOOKUP(U109,LISTAS!$F$5:$G$204,2,0))</f>
        <v/>
      </c>
      <c r="W109" s="11" t="str">
        <f>IF(U109="","",VLOOKUP(U109,LISTAS!$F$5:$I$204,4,0))</f>
        <v/>
      </c>
      <c r="X109" s="11"/>
      <c r="Y109" s="11"/>
    </row>
    <row r="110" spans="2:25" ht="17.25" thickBot="1" x14ac:dyDescent="0.3">
      <c r="B110" s="57"/>
      <c r="C110" s="8"/>
      <c r="D110" s="8"/>
      <c r="E110" s="39"/>
      <c r="F110" s="81"/>
      <c r="G110" s="91" t="str">
        <f>IF(G109="","",VLOOKUP(G109,LISTAS!$F$5:$H$204,2,0))</f>
        <v>ARBOS - S.A</v>
      </c>
      <c r="H110" s="120"/>
      <c r="I110" s="39"/>
      <c r="J110" s="39"/>
      <c r="K110" s="39"/>
      <c r="L110" s="8"/>
      <c r="M110" s="80"/>
      <c r="N110" s="8"/>
      <c r="O110" s="8"/>
      <c r="P110" s="12"/>
      <c r="S110" s="9"/>
      <c r="T110" s="10"/>
      <c r="U110" s="11"/>
      <c r="V110" s="11" t="str">
        <f>IF(U110="","",VLOOKUP(U110,LISTAS!$F$5:$G$204,2,0))</f>
        <v/>
      </c>
      <c r="W110" s="11" t="str">
        <f>IF(U110="","",VLOOKUP(U110,LISTAS!$F$5:$I$204,4,0))</f>
        <v/>
      </c>
      <c r="X110" s="11"/>
      <c r="Y110" s="11"/>
    </row>
    <row r="111" spans="2:25" x14ac:dyDescent="0.25">
      <c r="B111" s="57"/>
      <c r="C111" s="8"/>
      <c r="D111" s="8"/>
      <c r="E111" s="42"/>
      <c r="F111" s="82"/>
      <c r="G111" s="90" t="str">
        <f>IF(D113&lt;&gt;"",IF(D115&lt;&gt;"",IF(D113=D115,"",IF(D113&gt;D115,C113,C115)),""),"")</f>
        <v/>
      </c>
      <c r="H111" s="119">
        <v>0</v>
      </c>
      <c r="I111" s="40">
        <f>IF(H111&lt;&gt;"",H111,"")</f>
        <v>0</v>
      </c>
      <c r="J111" s="39" t="str">
        <f>IF(H111&lt;&gt;"",IF(G111="","",G111),"")</f>
        <v/>
      </c>
      <c r="K111" s="39" t="str">
        <f>VLOOKUP(K109,I109:J111,2,0)</f>
        <v/>
      </c>
      <c r="L111" s="8"/>
      <c r="M111" s="80"/>
      <c r="N111" s="8"/>
      <c r="O111" s="8"/>
      <c r="P111" s="12"/>
      <c r="S111" s="9"/>
      <c r="T111" s="10"/>
      <c r="U111" s="11"/>
      <c r="V111" s="11" t="str">
        <f>IF(U111="","",VLOOKUP(U111,LISTAS!$F$5:$G$204,2,0))</f>
        <v/>
      </c>
      <c r="W111" s="11" t="str">
        <f>IF(U111="","",VLOOKUP(U111,LISTAS!$F$5:$I$204,4,0))</f>
        <v/>
      </c>
      <c r="X111" s="11"/>
      <c r="Y111" s="11"/>
    </row>
    <row r="112" spans="2:25" ht="17.25" thickBot="1" x14ac:dyDescent="0.3">
      <c r="B112" s="57"/>
      <c r="C112" s="8"/>
      <c r="D112" s="8"/>
      <c r="E112" s="42"/>
      <c r="F112" s="8"/>
      <c r="G112" s="91" t="str">
        <f>IF(G111="","",VLOOKUP(G111,LISTAS!$F$5:$H$204,2,0))</f>
        <v/>
      </c>
      <c r="H112" s="120"/>
      <c r="I112" s="42"/>
      <c r="J112" s="39"/>
      <c r="K112" s="39"/>
      <c r="L112" s="8"/>
      <c r="M112" s="80"/>
      <c r="N112" s="8"/>
      <c r="O112" s="8"/>
      <c r="P112" s="12"/>
      <c r="S112" s="9"/>
      <c r="T112" s="10"/>
      <c r="U112" s="11"/>
      <c r="V112" s="11" t="str">
        <f>IF(U112="","",VLOOKUP(U112,LISTAS!$F$5:$G$204,2,0))</f>
        <v/>
      </c>
      <c r="W112" s="11" t="str">
        <f>IF(U112="","",VLOOKUP(U112,LISTAS!$F$5:$I$204,4,0))</f>
        <v/>
      </c>
      <c r="X112" s="11"/>
      <c r="Y112" s="11"/>
    </row>
    <row r="113" spans="2:25" x14ac:dyDescent="0.25">
      <c r="B113" s="121">
        <v>5</v>
      </c>
      <c r="C113" s="90"/>
      <c r="D113" s="119">
        <v>0</v>
      </c>
      <c r="E113" s="87">
        <f>IF(D113&lt;&gt;"",D113,"")</f>
        <v>0</v>
      </c>
      <c r="F113" s="39" t="str">
        <f>IF(D113&lt;&gt;"",IF(C113="","",C113),"")</f>
        <v/>
      </c>
      <c r="G113" s="39">
        <f>IF(E113&lt;&gt;"",IF(E115&lt;&gt;"",SMALL(E113:F115,1),""),"")</f>
        <v>0</v>
      </c>
      <c r="H113" s="39"/>
      <c r="I113" s="42"/>
      <c r="J113" s="39"/>
      <c r="K113" s="8"/>
      <c r="L113" s="8"/>
      <c r="M113" s="80"/>
      <c r="N113" s="8"/>
      <c r="O113" s="8"/>
      <c r="P113" s="12"/>
      <c r="S113" s="9"/>
      <c r="T113" s="10"/>
      <c r="U113" s="11"/>
      <c r="V113" s="11" t="str">
        <f>IF(U113="","",VLOOKUP(U113,LISTAS!$F$5:$G$204,2,0))</f>
        <v/>
      </c>
      <c r="W113" s="11" t="str">
        <f>IF(U113="","",VLOOKUP(U113,LISTAS!$F$5:$I$204,4,0))</f>
        <v/>
      </c>
      <c r="X113" s="11"/>
      <c r="Y113" s="11"/>
    </row>
    <row r="114" spans="2:25" ht="17.25" thickBot="1" x14ac:dyDescent="0.3">
      <c r="B114" s="121"/>
      <c r="C114" s="91" t="str">
        <f>IF(C113="","",VLOOKUP(C113,LISTAS!$F$5:$H$204,2,0))</f>
        <v/>
      </c>
      <c r="D114" s="120"/>
      <c r="E114" s="44" t="str">
        <f>IF(D114&lt;&gt;"",D114,"")</f>
        <v/>
      </c>
      <c r="F114" s="39"/>
      <c r="G114" s="39"/>
      <c r="H114" s="39"/>
      <c r="I114" s="42"/>
      <c r="J114" s="39"/>
      <c r="K114" s="8"/>
      <c r="L114" s="8"/>
      <c r="M114" s="80"/>
      <c r="N114" s="8"/>
      <c r="O114" s="8"/>
      <c r="P114" s="12"/>
      <c r="S114" s="9"/>
      <c r="T114" s="10"/>
      <c r="U114" s="11"/>
      <c r="V114" s="11" t="str">
        <f>IF(U114="","",VLOOKUP(U114,LISTAS!$F$5:$G$204,2,0))</f>
        <v/>
      </c>
      <c r="W114" s="11" t="str">
        <f>IF(U114="","",VLOOKUP(U114,LISTAS!$F$5:$I$204,4,0))</f>
        <v/>
      </c>
      <c r="X114" s="11"/>
      <c r="Y114" s="11"/>
    </row>
    <row r="115" spans="2:25" x14ac:dyDescent="0.25">
      <c r="B115" s="118">
        <v>12</v>
      </c>
      <c r="C115" s="90"/>
      <c r="D115" s="119">
        <v>0</v>
      </c>
      <c r="E115" s="45">
        <f>IF(D115&lt;&gt;"",D115,"")</f>
        <v>0</v>
      </c>
      <c r="F115" s="39" t="str">
        <f>IF(D115&lt;&gt;"",IF(C115="","",C115),"")</f>
        <v/>
      </c>
      <c r="G115" s="39" t="str">
        <f>VLOOKUP(G113,E113:F115,2,0)</f>
        <v/>
      </c>
      <c r="H115" s="39"/>
      <c r="I115" s="42"/>
      <c r="J115" s="39"/>
      <c r="K115" s="8"/>
      <c r="L115" s="8"/>
      <c r="M115" s="80"/>
      <c r="N115" s="8"/>
      <c r="O115" s="8"/>
      <c r="P115" s="12"/>
      <c r="S115" s="9"/>
      <c r="T115" s="10"/>
      <c r="U115" s="11"/>
      <c r="V115" s="11" t="str">
        <f>IF(U115="","",VLOOKUP(U115,LISTAS!$F$5:$G$204,2,0))</f>
        <v/>
      </c>
      <c r="W115" s="11" t="str">
        <f>IF(U115="","",VLOOKUP(U115,LISTAS!$F$5:$I$204,4,0))</f>
        <v/>
      </c>
      <c r="X115" s="11"/>
      <c r="Y115" s="11"/>
    </row>
    <row r="116" spans="2:25" ht="17.25" thickBot="1" x14ac:dyDescent="0.3">
      <c r="B116" s="118"/>
      <c r="C116" s="91" t="str">
        <f>IF(C115="","",VLOOKUP(C115,LISTAS!$F$5:$H$204,2,0))</f>
        <v/>
      </c>
      <c r="D116" s="120"/>
      <c r="E116" s="39"/>
      <c r="F116" s="39"/>
      <c r="G116" s="39"/>
      <c r="H116" s="39"/>
      <c r="I116" s="42"/>
      <c r="J116" s="39"/>
      <c r="K116" s="8"/>
      <c r="L116" s="8"/>
      <c r="M116" s="80"/>
      <c r="N116" s="8"/>
      <c r="O116" s="8"/>
      <c r="P116" s="12"/>
      <c r="S116" s="9"/>
      <c r="T116" s="10"/>
      <c r="U116" s="11"/>
      <c r="V116" s="11" t="str">
        <f>IF(U116="","",VLOOKUP(U116,LISTAS!$F$5:$G$204,2,0))</f>
        <v/>
      </c>
      <c r="W116" s="11" t="str">
        <f>IF(U116="","",VLOOKUP(U116,LISTAS!$F$5:$I$204,4,0))</f>
        <v/>
      </c>
      <c r="X116" s="11"/>
      <c r="Y116" s="11"/>
    </row>
    <row r="117" spans="2:25" x14ac:dyDescent="0.25">
      <c r="B117" s="57"/>
      <c r="C117" s="8"/>
      <c r="D117" s="8"/>
      <c r="E117" s="39"/>
      <c r="F117" s="39"/>
      <c r="G117" s="39"/>
      <c r="H117" s="39"/>
      <c r="I117" s="42"/>
      <c r="J117" s="39"/>
      <c r="K117" s="90" t="str">
        <f>IF(H109&lt;&gt;"",IF(H111&lt;&gt;"",IF(H109=H111,"",IF(H109&gt;H111,G109,G111)),""),"")</f>
        <v>ANA/NATHALIE</v>
      </c>
      <c r="L117" s="119">
        <v>0</v>
      </c>
      <c r="M117" s="87">
        <f>IF(L117&lt;&gt;"",L117,"")</f>
        <v>0</v>
      </c>
      <c r="N117" s="39" t="str">
        <f>IF(L117&lt;&gt;"",IF(K117="","",K117),"")</f>
        <v>ANA/NATHALIE</v>
      </c>
      <c r="O117" s="39">
        <f>IF(M117&lt;&gt;"",IF(M119&lt;&gt;"",SMALL(M117:N119,1),""),"")</f>
        <v>0</v>
      </c>
      <c r="P117" s="12"/>
      <c r="S117" s="9"/>
      <c r="T117" s="10"/>
      <c r="U117" s="11"/>
      <c r="V117" s="11" t="str">
        <f>IF(U117="","",VLOOKUP(U117,LISTAS!$F$5:$G$204,2,0))</f>
        <v/>
      </c>
      <c r="W117" s="11" t="str">
        <f>IF(U117="","",VLOOKUP(U117,LISTAS!$F$5:$I$204,4,0))</f>
        <v/>
      </c>
      <c r="X117" s="11"/>
      <c r="Y117" s="11"/>
    </row>
    <row r="118" spans="2:25" ht="17.25" thickBot="1" x14ac:dyDescent="0.3">
      <c r="B118" s="57"/>
      <c r="C118" s="8"/>
      <c r="D118" s="8"/>
      <c r="E118" s="39"/>
      <c r="F118" s="39"/>
      <c r="G118" s="39"/>
      <c r="H118" s="39"/>
      <c r="I118" s="42"/>
      <c r="J118" s="39"/>
      <c r="K118" s="91" t="str">
        <f>IF(K117="","",VLOOKUP(K117,LISTAS!$F$5:$H$204,2,0))</f>
        <v>ARBOS - S.A</v>
      </c>
      <c r="L118" s="120"/>
      <c r="M118" s="44" t="str">
        <f>IF(L118&lt;&gt;"",L118,"")</f>
        <v/>
      </c>
      <c r="N118" s="39"/>
      <c r="O118" s="39"/>
      <c r="P118" s="12"/>
      <c r="S118" s="9"/>
      <c r="T118" s="10"/>
      <c r="U118" s="11"/>
      <c r="V118" s="11" t="str">
        <f>IF(U118="","",VLOOKUP(U118,LISTAS!$F$5:$G$204,2,0))</f>
        <v/>
      </c>
      <c r="W118" s="11" t="str">
        <f>IF(U118="","",VLOOKUP(U118,LISTAS!$F$5:$I$204,4,0))</f>
        <v/>
      </c>
      <c r="X118" s="11"/>
      <c r="Y118" s="11"/>
    </row>
    <row r="119" spans="2:25" x14ac:dyDescent="0.25">
      <c r="B119" s="57"/>
      <c r="C119" s="8"/>
      <c r="D119" s="8"/>
      <c r="E119" s="39"/>
      <c r="F119" s="39"/>
      <c r="G119" s="39"/>
      <c r="H119" s="39"/>
      <c r="I119" s="42"/>
      <c r="J119" s="43"/>
      <c r="K119" s="90" t="str">
        <f>IF(H125&lt;&gt;"",IF(H127&lt;&gt;"",IF(H125=H127,"",IF(H125&gt;H127,G125,G127)),""),"")</f>
        <v>RAFAELA/AMANDA</v>
      </c>
      <c r="L119" s="119">
        <v>1</v>
      </c>
      <c r="M119" s="45">
        <f>IF(L119&lt;&gt;"",L119,"")</f>
        <v>1</v>
      </c>
      <c r="N119" s="39" t="str">
        <f>IF(L119&lt;&gt;"",IF(K119="","",K119),"")</f>
        <v>RAFAELA/AMANDA</v>
      </c>
      <c r="O119" s="39" t="str">
        <f>VLOOKUP(O117,M117:N119,2,0)</f>
        <v>ANA/NATHALIE</v>
      </c>
      <c r="P119" s="12"/>
      <c r="S119" s="9"/>
      <c r="T119" s="10"/>
      <c r="U119" s="11"/>
      <c r="V119" s="11" t="str">
        <f>IF(U119="","",VLOOKUP(U119,LISTAS!$F$5:$G$204,2,0))</f>
        <v/>
      </c>
      <c r="W119" s="11" t="str">
        <f>IF(U119="","",VLOOKUP(U119,LISTAS!$F$5:$I$204,4,0))</f>
        <v/>
      </c>
      <c r="X119" s="11"/>
      <c r="Y119" s="11"/>
    </row>
    <row r="120" spans="2:25" ht="17.25" thickBot="1" x14ac:dyDescent="0.3">
      <c r="B120" s="57"/>
      <c r="C120" s="8"/>
      <c r="D120" s="8"/>
      <c r="E120" s="39"/>
      <c r="F120" s="39"/>
      <c r="G120" s="39"/>
      <c r="H120" s="39"/>
      <c r="I120" s="42"/>
      <c r="J120" s="39"/>
      <c r="K120" s="91" t="str">
        <f>IF(K119="","",VLOOKUP(K119,LISTAS!$F$5:$H$204,2,0))</f>
        <v>CCDA - DIAD</v>
      </c>
      <c r="L120" s="120"/>
      <c r="M120" s="39"/>
      <c r="N120" s="39"/>
      <c r="O120" s="39"/>
      <c r="P120" s="12"/>
      <c r="S120" s="9"/>
      <c r="T120" s="10"/>
      <c r="U120" s="11"/>
      <c r="V120" s="11" t="str">
        <f>IF(U120="","",VLOOKUP(U120,LISTAS!$F$5:$G$204,2,0))</f>
        <v/>
      </c>
      <c r="W120" s="11" t="str">
        <f>IF(U120="","",VLOOKUP(U120,LISTAS!$F$5:$I$204,4,0))</f>
        <v/>
      </c>
      <c r="X120" s="11"/>
      <c r="Y120" s="11"/>
    </row>
    <row r="121" spans="2:25" x14ac:dyDescent="0.25">
      <c r="B121" s="121">
        <v>8</v>
      </c>
      <c r="C121" s="90"/>
      <c r="D121" s="119">
        <v>0</v>
      </c>
      <c r="E121" s="39" t="s">
        <v>36</v>
      </c>
      <c r="F121" s="39" t="str">
        <f>IF(D121&lt;&gt;"",IF(C121="","",C121),"")</f>
        <v/>
      </c>
      <c r="G121" s="39">
        <f>IF(E121&lt;&gt;"",IF(E123&lt;&gt;"",SMALL(E121:F123,1),""),"")</f>
        <v>0</v>
      </c>
      <c r="H121" s="39"/>
      <c r="I121" s="42"/>
      <c r="J121" s="39"/>
      <c r="K121" s="39"/>
      <c r="L121" s="39"/>
      <c r="M121" s="39"/>
      <c r="N121" s="39"/>
      <c r="O121" s="39"/>
      <c r="P121" s="12"/>
      <c r="S121" s="9"/>
      <c r="T121" s="10"/>
      <c r="U121" s="11"/>
      <c r="V121" s="11" t="str">
        <f>IF(U121="","",VLOOKUP(U121,LISTAS!$F$5:$G$204,2,0))</f>
        <v/>
      </c>
      <c r="W121" s="11" t="str">
        <f>IF(U121="","",VLOOKUP(U121,LISTAS!$F$5:$I$204,4,0))</f>
        <v/>
      </c>
      <c r="X121" s="11"/>
      <c r="Y121" s="11"/>
    </row>
    <row r="122" spans="2:25" ht="17.25" thickBot="1" x14ac:dyDescent="0.3">
      <c r="B122" s="121"/>
      <c r="C122" s="91" t="str">
        <f>IF(C121="","",VLOOKUP(C121,LISTAS!$F$5:$H$204,2,0))</f>
        <v/>
      </c>
      <c r="D122" s="120"/>
      <c r="E122" s="39"/>
      <c r="F122" s="39"/>
      <c r="G122" s="39"/>
      <c r="H122" s="39"/>
      <c r="I122" s="42"/>
      <c r="J122" s="39"/>
      <c r="K122" s="39"/>
      <c r="L122" s="39"/>
      <c r="M122" s="39"/>
      <c r="N122" s="39"/>
      <c r="O122" s="39"/>
      <c r="P122" s="12"/>
      <c r="S122" s="9"/>
      <c r="T122" s="10"/>
      <c r="U122" s="11"/>
      <c r="V122" s="11" t="str">
        <f>IF(U122="","",VLOOKUP(U122,LISTAS!$F$5:$G$204,2,0))</f>
        <v/>
      </c>
      <c r="W122" s="11" t="str">
        <f>IF(U122="","",VLOOKUP(U122,LISTAS!$F$5:$I$204,4,0))</f>
        <v/>
      </c>
      <c r="X122" s="11"/>
      <c r="Y122" s="11"/>
    </row>
    <row r="123" spans="2:25" x14ac:dyDescent="0.25">
      <c r="B123" s="118">
        <v>10</v>
      </c>
      <c r="C123" s="90"/>
      <c r="D123" s="119">
        <v>0</v>
      </c>
      <c r="E123" s="40">
        <f>IF(D123&lt;&gt;"",D123,"")</f>
        <v>0</v>
      </c>
      <c r="F123" s="39" t="str">
        <f>IF(D123&lt;&gt;"",IF(C123="","",C123),"")</f>
        <v/>
      </c>
      <c r="G123" s="39" t="str">
        <f>VLOOKUP(G121,E121:F123,2,0)</f>
        <v/>
      </c>
      <c r="H123" s="39"/>
      <c r="I123" s="42"/>
      <c r="J123" s="39"/>
      <c r="K123" s="39"/>
      <c r="L123" s="39"/>
      <c r="M123" s="39"/>
      <c r="N123" s="39"/>
      <c r="O123" s="39"/>
      <c r="P123" s="12"/>
      <c r="S123" s="9"/>
      <c r="T123" s="10"/>
      <c r="U123" s="11"/>
      <c r="V123" s="11" t="str">
        <f>IF(U123="","",VLOOKUP(U123,LISTAS!$F$5:$G$204,2,0))</f>
        <v/>
      </c>
      <c r="W123" s="11" t="str">
        <f>IF(U123="","",VLOOKUP(U123,LISTAS!$F$5:$I$204,4,0))</f>
        <v/>
      </c>
      <c r="X123" s="11"/>
      <c r="Y123" s="11"/>
    </row>
    <row r="124" spans="2:25" ht="17.25" thickBot="1" x14ac:dyDescent="0.3">
      <c r="B124" s="118"/>
      <c r="C124" s="91" t="str">
        <f>IF(C123="","",VLOOKUP(C123,LISTAS!$F$5:$H$204,2,0))</f>
        <v/>
      </c>
      <c r="D124" s="120"/>
      <c r="E124" s="42"/>
      <c r="F124" s="39"/>
      <c r="G124" s="39"/>
      <c r="H124" s="39"/>
      <c r="I124" s="42"/>
      <c r="J124" s="39"/>
      <c r="K124" s="39"/>
      <c r="L124" s="39"/>
      <c r="M124" s="39"/>
      <c r="N124" s="39"/>
      <c r="O124" s="39"/>
      <c r="P124" s="12"/>
      <c r="S124" s="9"/>
      <c r="T124" s="10"/>
      <c r="U124" s="11"/>
      <c r="V124" s="11" t="str">
        <f>IF(U124="","",VLOOKUP(U124,LISTAS!$F$5:$G$204,2,0))</f>
        <v/>
      </c>
      <c r="W124" s="11" t="str">
        <f>IF(U124="","",VLOOKUP(U124,LISTAS!$F$5:$I$204,4,0))</f>
        <v/>
      </c>
      <c r="X124" s="11"/>
      <c r="Y124" s="11"/>
    </row>
    <row r="125" spans="2:25" x14ac:dyDescent="0.25">
      <c r="B125" s="57"/>
      <c r="C125" s="8"/>
      <c r="D125" s="8"/>
      <c r="E125" s="39"/>
      <c r="F125" s="81"/>
      <c r="G125" s="90" t="str">
        <f>IF(D121&lt;&gt;"",IF(D123&lt;&gt;"",IF(D121=D123,"",IF(D121&gt;D123,C121,C123)),""),"")</f>
        <v/>
      </c>
      <c r="H125" s="119">
        <v>0</v>
      </c>
      <c r="I125" s="87">
        <f>IF(H125&lt;&gt;"",H125,"")</f>
        <v>0</v>
      </c>
      <c r="J125" s="39" t="str">
        <f>IF(H125&lt;&gt;"",IF(G125="","",G125),"")</f>
        <v/>
      </c>
      <c r="K125" s="39">
        <f>IF(I125&lt;&gt;"",IF(I127&lt;&gt;"",SMALL(I125:J127,1),""),"")</f>
        <v>0</v>
      </c>
      <c r="L125" s="39"/>
      <c r="M125" s="39"/>
      <c r="N125" s="39"/>
      <c r="O125" s="39"/>
      <c r="P125" s="12"/>
      <c r="S125" s="9"/>
      <c r="T125" s="10"/>
      <c r="U125" s="11"/>
      <c r="V125" s="11" t="str">
        <f>IF(U125="","",VLOOKUP(U125,LISTAS!$F$5:$G$204,2,0))</f>
        <v/>
      </c>
      <c r="W125" s="11" t="str">
        <f>IF(U125="","",VLOOKUP(U125,LISTAS!$F$5:$I$204,4,0))</f>
        <v/>
      </c>
      <c r="X125" s="11"/>
      <c r="Y125" s="11"/>
    </row>
    <row r="126" spans="2:25" ht="17.25" thickBot="1" x14ac:dyDescent="0.3">
      <c r="B126" s="57"/>
      <c r="C126" s="8"/>
      <c r="D126" s="8"/>
      <c r="E126" s="39"/>
      <c r="F126" s="81"/>
      <c r="G126" s="91" t="str">
        <f>IF(G125="","",VLOOKUP(G125,LISTAS!$F$5:$H$204,2,0))</f>
        <v/>
      </c>
      <c r="H126" s="120"/>
      <c r="I126" s="44" t="str">
        <f>IF(H126&lt;&gt;"",H126,"")</f>
        <v/>
      </c>
      <c r="J126" s="39"/>
      <c r="K126" s="39"/>
      <c r="L126" s="39"/>
      <c r="M126" s="39"/>
      <c r="N126" s="39"/>
      <c r="O126" s="39"/>
      <c r="P126" s="12"/>
      <c r="S126" s="9"/>
      <c r="T126" s="10"/>
      <c r="U126" s="11"/>
      <c r="V126" s="11" t="str">
        <f>IF(U126="","",VLOOKUP(U126,LISTAS!$F$5:$G$204,2,0))</f>
        <v/>
      </c>
      <c r="W126" s="11" t="str">
        <f>IF(U126="","",VLOOKUP(U126,LISTAS!$F$5:$I$204,4,0))</f>
        <v/>
      </c>
      <c r="X126" s="11"/>
      <c r="Y126" s="11"/>
    </row>
    <row r="127" spans="2:25" x14ac:dyDescent="0.25">
      <c r="B127" s="57"/>
      <c r="C127" s="8"/>
      <c r="D127" s="8"/>
      <c r="E127" s="42"/>
      <c r="F127" s="82"/>
      <c r="G127" s="90" t="str">
        <f>IF(D129&lt;&gt;"",IF(D131&lt;&gt;"",IF(D129=D131,"",IF(D129&gt;D131,C129,C131)),""),"")</f>
        <v>RAFAELA/AMANDA</v>
      </c>
      <c r="H127" s="119">
        <v>1</v>
      </c>
      <c r="I127" s="45">
        <f>IF(H127&lt;&gt;"",H127,"")</f>
        <v>1</v>
      </c>
      <c r="J127" s="39" t="str">
        <f>IF(H127&lt;&gt;"",IF(G127="","",G127),"")</f>
        <v>RAFAELA/AMANDA</v>
      </c>
      <c r="K127" s="39" t="str">
        <f>VLOOKUP(K125,I125:J127,2,0)</f>
        <v/>
      </c>
      <c r="L127" s="39"/>
      <c r="M127" s="39"/>
      <c r="N127" s="39"/>
      <c r="O127" s="39"/>
      <c r="P127" s="12"/>
      <c r="S127" s="9"/>
      <c r="T127" s="10"/>
      <c r="U127" s="11"/>
      <c r="V127" s="11" t="str">
        <f>IF(U127="","",VLOOKUP(U127,LISTAS!$F$5:$G$204,2,0))</f>
        <v/>
      </c>
      <c r="W127" s="11" t="str">
        <f>IF(U127="","",VLOOKUP(U127,LISTAS!$F$5:$I$204,4,0))</f>
        <v/>
      </c>
      <c r="X127" s="11"/>
      <c r="Y127" s="11"/>
    </row>
    <row r="128" spans="2:25" ht="17.25" thickBot="1" x14ac:dyDescent="0.3">
      <c r="B128" s="57"/>
      <c r="C128" s="8"/>
      <c r="D128" s="8"/>
      <c r="E128" s="42"/>
      <c r="F128" s="8"/>
      <c r="G128" s="91" t="str">
        <f>IF(G127="","",VLOOKUP(G127,LISTAS!$F$5:$H$204,2,0))</f>
        <v>CCDA - DIAD</v>
      </c>
      <c r="H128" s="120"/>
      <c r="I128" s="39"/>
      <c r="J128" s="39"/>
      <c r="K128" s="39"/>
      <c r="L128" s="39"/>
      <c r="M128" s="39"/>
      <c r="N128" s="39"/>
      <c r="O128" s="39"/>
      <c r="P128" s="12"/>
      <c r="S128" s="9"/>
      <c r="T128" s="10"/>
      <c r="U128" s="11"/>
      <c r="V128" s="11" t="str">
        <f>IF(U128="","",VLOOKUP(U128,LISTAS!$F$5:$G$204,2,0))</f>
        <v/>
      </c>
      <c r="W128" s="11" t="str">
        <f>IF(U128="","",VLOOKUP(U128,LISTAS!$F$5:$I$204,4,0))</f>
        <v/>
      </c>
      <c r="X128" s="11"/>
      <c r="Y128" s="11"/>
    </row>
    <row r="129" spans="2:25" x14ac:dyDescent="0.25">
      <c r="B129" s="121">
        <v>2</v>
      </c>
      <c r="C129" s="90"/>
      <c r="D129" s="119">
        <v>0</v>
      </c>
      <c r="E129" s="87">
        <f>IF(D129&lt;&gt;"",D129,"")</f>
        <v>0</v>
      </c>
      <c r="F129" s="39" t="str">
        <f>IF(D129&lt;&gt;"",IF(C129="","",C129),"")</f>
        <v/>
      </c>
      <c r="G129" s="39">
        <f>IF(E129&lt;&gt;"",IF(E131&lt;&gt;"",SMALL(E129:F131,1),""),"")</f>
        <v>0</v>
      </c>
      <c r="H129" s="39"/>
      <c r="I129" s="39"/>
      <c r="J129" s="39"/>
      <c r="K129" s="39"/>
      <c r="L129" s="39"/>
      <c r="M129" s="39"/>
      <c r="N129" s="39"/>
      <c r="O129" s="39"/>
      <c r="P129" s="53"/>
      <c r="S129" s="9"/>
      <c r="T129" s="10"/>
      <c r="U129" s="11"/>
      <c r="V129" s="11" t="str">
        <f>IF(U129="","",VLOOKUP(U129,LISTAS!$F$5:$G$204,2,0))</f>
        <v/>
      </c>
      <c r="W129" s="11" t="str">
        <f>IF(U129="","",VLOOKUP(U129,LISTAS!$F$5:$I$204,4,0))</f>
        <v/>
      </c>
      <c r="X129" s="11"/>
      <c r="Y129" s="11"/>
    </row>
    <row r="130" spans="2:25" ht="17.25" thickBot="1" x14ac:dyDescent="0.3">
      <c r="B130" s="121"/>
      <c r="C130" s="91" t="str">
        <f>IF(C129="","",VLOOKUP(C129,LISTAS!$F$5:$H$204,2,0))</f>
        <v/>
      </c>
      <c r="D130" s="120"/>
      <c r="E130" s="44" t="str">
        <f>IF(D130&lt;&gt;"",D130,"")</f>
        <v/>
      </c>
      <c r="F130" s="39"/>
      <c r="G130" s="39"/>
      <c r="H130" s="39"/>
      <c r="I130" s="39"/>
      <c r="J130" s="39"/>
      <c r="K130" s="39"/>
      <c r="L130" s="39"/>
      <c r="M130" s="39"/>
      <c r="N130" s="39"/>
      <c r="O130" s="39"/>
      <c r="P130" s="53"/>
      <c r="S130" s="9"/>
      <c r="T130" s="10"/>
      <c r="U130" s="11"/>
      <c r="V130" s="11" t="str">
        <f>IF(U130="","",VLOOKUP(U130,LISTAS!$F$5:$G$204,2,0))</f>
        <v/>
      </c>
      <c r="W130" s="11" t="str">
        <f>IF(U130="","",VLOOKUP(U130,LISTAS!$F$5:$I$204,4,0))</f>
        <v/>
      </c>
      <c r="X130" s="11"/>
      <c r="Y130" s="11"/>
    </row>
    <row r="131" spans="2:25" x14ac:dyDescent="0.25">
      <c r="B131" s="118">
        <v>15</v>
      </c>
      <c r="C131" s="90" t="s">
        <v>164</v>
      </c>
      <c r="D131" s="119">
        <v>1</v>
      </c>
      <c r="E131" s="45">
        <f>IF(D131&lt;&gt;"",D131,"")</f>
        <v>1</v>
      </c>
      <c r="F131" s="39" t="str">
        <f>IF(D131&lt;&gt;"",IF(C131="","",C131),"")</f>
        <v>RAFAELA/AMANDA</v>
      </c>
      <c r="G131" s="39" t="str">
        <f>VLOOKUP(G129,E129:F131,2,0)</f>
        <v/>
      </c>
      <c r="H131" s="39"/>
      <c r="I131" s="39"/>
      <c r="J131" s="39"/>
      <c r="K131" s="39"/>
      <c r="L131" s="39"/>
      <c r="M131" s="39"/>
      <c r="N131" s="39"/>
      <c r="O131" s="39"/>
      <c r="P131" s="53"/>
      <c r="S131" s="9"/>
      <c r="T131" s="10"/>
      <c r="U131" s="11"/>
      <c r="V131" s="11" t="str">
        <f>IF(U131="","",VLOOKUP(U131,LISTAS!$F$5:$G$204,2,0))</f>
        <v/>
      </c>
      <c r="W131" s="11" t="str">
        <f>IF(U131="","",VLOOKUP(U131,LISTAS!$F$5:$I$204,4,0))</f>
        <v/>
      </c>
      <c r="X131" s="11"/>
      <c r="Y131" s="11"/>
    </row>
    <row r="132" spans="2:25" ht="17.25" thickBot="1" x14ac:dyDescent="0.3">
      <c r="B132" s="118"/>
      <c r="C132" s="91" t="str">
        <f>IF(C131="","",VLOOKUP(C131,LISTAS!$F$5:$H$204,2,0))</f>
        <v>CCDA - DIAD</v>
      </c>
      <c r="D132" s="120"/>
      <c r="E132" s="39"/>
      <c r="F132" s="39"/>
      <c r="G132" s="39"/>
      <c r="H132" s="39"/>
      <c r="I132" s="39"/>
      <c r="J132" s="39"/>
      <c r="K132" s="39"/>
      <c r="L132" s="39"/>
      <c r="M132" s="39"/>
      <c r="N132" s="39"/>
      <c r="O132" s="39"/>
      <c r="P132" s="53"/>
      <c r="S132" s="9"/>
      <c r="T132" s="10"/>
      <c r="U132" s="11"/>
      <c r="V132" s="11" t="str">
        <f>IF(U132="","",VLOOKUP(U132,LISTAS!$F$5:$G$204,2,0))</f>
        <v/>
      </c>
      <c r="W132" s="11" t="str">
        <f>IF(U132="","",VLOOKUP(U132,LISTAS!$F$5:$I$204,4,0))</f>
        <v/>
      </c>
      <c r="X132" s="11"/>
      <c r="Y132" s="11"/>
    </row>
    <row r="133" spans="2:25" x14ac:dyDescent="0.25">
      <c r="B133" s="58"/>
      <c r="C133" s="15"/>
      <c r="D133" s="15"/>
      <c r="E133" s="52"/>
      <c r="F133" s="52"/>
      <c r="G133" s="52"/>
      <c r="H133" s="52"/>
      <c r="I133" s="52"/>
      <c r="J133" s="52"/>
      <c r="K133" s="52"/>
      <c r="L133" s="52"/>
      <c r="M133" s="52"/>
      <c r="N133" s="52"/>
      <c r="O133" s="52"/>
      <c r="P133" s="54"/>
      <c r="S133" s="9"/>
      <c r="T133" s="10"/>
      <c r="U133" s="11"/>
      <c r="V133" s="11" t="str">
        <f>IF(U133="","",VLOOKUP(U133,LISTAS!$F$5:$G$204,2,0))</f>
        <v/>
      </c>
      <c r="W133" s="11" t="str">
        <f>IF(U133="","",VLOOKUP(U133,LISTAS!$F$5:$I$204,4,0))</f>
        <v/>
      </c>
      <c r="X133" s="11"/>
      <c r="Y133" s="11"/>
    </row>
  </sheetData>
  <mergeCells count="102">
    <mergeCell ref="B2:P4"/>
    <mergeCell ref="S2:Y3"/>
    <mergeCell ref="B5:D5"/>
    <mergeCell ref="S5:T5"/>
    <mergeCell ref="B6:P6"/>
    <mergeCell ref="S6:Y6"/>
    <mergeCell ref="H14:H15"/>
    <mergeCell ref="B16:B17"/>
    <mergeCell ref="D16:D17"/>
    <mergeCell ref="B18:B19"/>
    <mergeCell ref="D18:D19"/>
    <mergeCell ref="L20:L21"/>
    <mergeCell ref="S7:T7"/>
    <mergeCell ref="B8:B9"/>
    <mergeCell ref="D8:D9"/>
    <mergeCell ref="B10:B11"/>
    <mergeCell ref="D10:D11"/>
    <mergeCell ref="H12:H13"/>
    <mergeCell ref="H30:H31"/>
    <mergeCell ref="B32:B33"/>
    <mergeCell ref="D32:D33"/>
    <mergeCell ref="B34:B35"/>
    <mergeCell ref="D34:D35"/>
    <mergeCell ref="P36:P37"/>
    <mergeCell ref="L22:L23"/>
    <mergeCell ref="B24:B25"/>
    <mergeCell ref="D24:D25"/>
    <mergeCell ref="B26:B27"/>
    <mergeCell ref="D26:D27"/>
    <mergeCell ref="H28:H29"/>
    <mergeCell ref="H46:H47"/>
    <mergeCell ref="B48:B49"/>
    <mergeCell ref="D48:D49"/>
    <mergeCell ref="B50:B51"/>
    <mergeCell ref="D50:D51"/>
    <mergeCell ref="L52:L53"/>
    <mergeCell ref="P38:P39"/>
    <mergeCell ref="B40:B41"/>
    <mergeCell ref="D40:D41"/>
    <mergeCell ref="B42:B43"/>
    <mergeCell ref="D42:D43"/>
    <mergeCell ref="H44:H45"/>
    <mergeCell ref="H62:H63"/>
    <mergeCell ref="B64:B65"/>
    <mergeCell ref="D64:D65"/>
    <mergeCell ref="B66:B67"/>
    <mergeCell ref="D66:D67"/>
    <mergeCell ref="B71:P71"/>
    <mergeCell ref="L54:L55"/>
    <mergeCell ref="B56:B57"/>
    <mergeCell ref="D56:D57"/>
    <mergeCell ref="B58:B59"/>
    <mergeCell ref="D58:D59"/>
    <mergeCell ref="H60:H61"/>
    <mergeCell ref="H77:H78"/>
    <mergeCell ref="H79:H80"/>
    <mergeCell ref="B81:B82"/>
    <mergeCell ref="D81:D82"/>
    <mergeCell ref="B83:B84"/>
    <mergeCell ref="D83:D84"/>
    <mergeCell ref="S71:Y71"/>
    <mergeCell ref="S72:T72"/>
    <mergeCell ref="B73:B74"/>
    <mergeCell ref="D73:D74"/>
    <mergeCell ref="B75:B76"/>
    <mergeCell ref="D75:D76"/>
    <mergeCell ref="H93:H94"/>
    <mergeCell ref="H95:H96"/>
    <mergeCell ref="B97:B98"/>
    <mergeCell ref="D97:D98"/>
    <mergeCell ref="B99:B100"/>
    <mergeCell ref="D99:D100"/>
    <mergeCell ref="L85:L86"/>
    <mergeCell ref="L87:L88"/>
    <mergeCell ref="B89:B90"/>
    <mergeCell ref="D89:D90"/>
    <mergeCell ref="B91:B92"/>
    <mergeCell ref="D91:D92"/>
    <mergeCell ref="H109:H110"/>
    <mergeCell ref="H111:H112"/>
    <mergeCell ref="B113:B114"/>
    <mergeCell ref="D113:D114"/>
    <mergeCell ref="B115:B116"/>
    <mergeCell ref="D115:D116"/>
    <mergeCell ref="P101:P102"/>
    <mergeCell ref="P103:P104"/>
    <mergeCell ref="B105:B106"/>
    <mergeCell ref="D105:D106"/>
    <mergeCell ref="B107:B108"/>
    <mergeCell ref="D107:D108"/>
    <mergeCell ref="H125:H126"/>
    <mergeCell ref="H127:H128"/>
    <mergeCell ref="B129:B130"/>
    <mergeCell ref="D129:D130"/>
    <mergeCell ref="B131:B132"/>
    <mergeCell ref="D131:D132"/>
    <mergeCell ref="L117:L118"/>
    <mergeCell ref="L119:L120"/>
    <mergeCell ref="B121:B122"/>
    <mergeCell ref="D121:D122"/>
    <mergeCell ref="B123:B124"/>
    <mergeCell ref="D123:D124"/>
  </mergeCells>
  <pageMargins left="0.51181102362204722" right="0.51181102362204722" top="0.78740157480314965" bottom="0.78740157480314965" header="0.31496062992125984" footer="0.31496062992125984"/>
  <pageSetup paperSize="9" scale="55"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LISTAS!$D$5:$D$6</xm:f>
          </x14:formula1>
          <xm:sqref>V5</xm:sqref>
        </x14:dataValidation>
        <x14:dataValidation type="list" allowBlank="1" showInputMessage="1" showErrorMessage="1" xr:uid="{00000000-0002-0000-0600-000001000000}">
          <x14:formula1>
            <xm:f>LISTAS!$F$5:$F$204</xm:f>
          </x14:formula1>
          <xm:sqref>C16 C24 C32 C40 C48 C56 C64 C66 C58 C10 C73 C26 C34 C42 C50 C8 C81 C89 C97 C105 C113 C121 C129 C131 C123 C75 C83 C91 C99 C107 C115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sheetPr>
  <dimension ref="B1:AA133"/>
  <sheetViews>
    <sheetView showGridLines="0" topLeftCell="A59" zoomScale="85" zoomScaleNormal="85" workbookViewId="0">
      <selection activeCell="C83" sqref="C83"/>
    </sheetView>
  </sheetViews>
  <sheetFormatPr defaultColWidth="25.28515625" defaultRowHeight="16.5" x14ac:dyDescent="0.25"/>
  <cols>
    <col min="1" max="1" width="1.42578125" style="1" customWidth="1"/>
    <col min="2" max="2" width="3.140625" style="55" bestFit="1" customWidth="1"/>
    <col min="3" max="3" width="20.140625" style="2" bestFit="1" customWidth="1"/>
    <col min="4" max="4" width="7.7109375" style="1" customWidth="1"/>
    <col min="5" max="6" width="3.7109375" style="1" customWidth="1"/>
    <col min="7" max="7" width="18.7109375" style="1" customWidth="1"/>
    <col min="8" max="8" width="7.7109375" style="1" customWidth="1"/>
    <col min="9" max="9" width="3.7109375" style="1" customWidth="1"/>
    <col min="10" max="10" width="3.5703125" style="1" customWidth="1"/>
    <col min="11" max="11" width="18.7109375" style="1" customWidth="1"/>
    <col min="12" max="12" width="7.7109375" style="1" customWidth="1"/>
    <col min="13" max="14" width="3.7109375" style="1" customWidth="1"/>
    <col min="15" max="15" width="18.7109375" style="1" customWidth="1"/>
    <col min="16" max="16" width="7.7109375" style="1" customWidth="1"/>
    <col min="17" max="17" width="2.28515625" style="17" customWidth="1"/>
    <col min="18" max="18" width="1.42578125" style="13" customWidth="1"/>
    <col min="19" max="19" width="9.7109375" style="1" customWidth="1"/>
    <col min="20" max="20" width="15.5703125" style="1" customWidth="1"/>
    <col min="21" max="21" width="39" style="1" customWidth="1"/>
    <col min="22" max="16384" width="25.28515625" style="1"/>
  </cols>
  <sheetData>
    <row r="1" spans="2:27" ht="7.5" customHeight="1" x14ac:dyDescent="0.25">
      <c r="Q1" s="13"/>
    </row>
    <row r="2" spans="2:27" s="3" customFormat="1" ht="60.75" customHeight="1" x14ac:dyDescent="0.25">
      <c r="B2" s="127"/>
      <c r="C2" s="127"/>
      <c r="D2" s="127"/>
      <c r="E2" s="127"/>
      <c r="F2" s="127"/>
      <c r="G2" s="127"/>
      <c r="H2" s="127"/>
      <c r="I2" s="127"/>
      <c r="J2" s="127"/>
      <c r="K2" s="127"/>
      <c r="L2" s="127"/>
      <c r="M2" s="127"/>
      <c r="N2" s="127"/>
      <c r="O2" s="127"/>
      <c r="P2" s="127"/>
      <c r="Q2" s="18"/>
      <c r="R2" s="18"/>
      <c r="S2" s="127"/>
      <c r="T2" s="127"/>
      <c r="U2" s="127"/>
      <c r="V2" s="127"/>
      <c r="W2" s="127"/>
      <c r="X2" s="127"/>
      <c r="Y2" s="127"/>
    </row>
    <row r="3" spans="2:27" s="3" customFormat="1" ht="60.75" customHeight="1" x14ac:dyDescent="0.25">
      <c r="B3" s="127"/>
      <c r="C3" s="127"/>
      <c r="D3" s="127"/>
      <c r="E3" s="127"/>
      <c r="F3" s="127"/>
      <c r="G3" s="127"/>
      <c r="H3" s="127"/>
      <c r="I3" s="127"/>
      <c r="J3" s="127"/>
      <c r="K3" s="127"/>
      <c r="L3" s="127"/>
      <c r="M3" s="127"/>
      <c r="N3" s="127"/>
      <c r="O3" s="127"/>
      <c r="P3" s="127"/>
      <c r="Q3" s="18"/>
      <c r="R3" s="18"/>
      <c r="S3" s="127"/>
      <c r="T3" s="127"/>
      <c r="U3" s="127"/>
      <c r="V3" s="127"/>
      <c r="W3" s="127"/>
      <c r="X3" s="127"/>
      <c r="Y3" s="127"/>
      <c r="Z3" s="1"/>
      <c r="AA3" s="1"/>
    </row>
    <row r="4" spans="2:27" s="3" customFormat="1" ht="13.5" customHeight="1" x14ac:dyDescent="0.25">
      <c r="B4" s="127"/>
      <c r="C4" s="127"/>
      <c r="D4" s="127"/>
      <c r="E4" s="127"/>
      <c r="F4" s="127"/>
      <c r="G4" s="127"/>
      <c r="H4" s="127"/>
      <c r="I4" s="127"/>
      <c r="J4" s="127"/>
      <c r="K4" s="127"/>
      <c r="L4" s="127"/>
      <c r="M4" s="127"/>
      <c r="N4" s="127"/>
      <c r="O4" s="127"/>
      <c r="P4" s="127"/>
      <c r="Q4" s="18"/>
      <c r="R4" s="18"/>
      <c r="S4" s="4"/>
      <c r="T4" s="4"/>
      <c r="U4" s="4"/>
      <c r="V4" s="4"/>
      <c r="W4" s="4"/>
      <c r="X4" s="4"/>
      <c r="Y4" s="4"/>
    </row>
    <row r="5" spans="2:27" s="3" customFormat="1" ht="30" customHeight="1" x14ac:dyDescent="0.25">
      <c r="B5" s="135" t="s">
        <v>54</v>
      </c>
      <c r="C5" s="136"/>
      <c r="D5" s="137"/>
      <c r="E5" s="5"/>
      <c r="G5" s="4"/>
      <c r="H5" s="4"/>
      <c r="Q5" s="18"/>
      <c r="R5" s="18"/>
      <c r="S5" s="138" t="s">
        <v>33</v>
      </c>
      <c r="T5" s="138"/>
      <c r="U5" s="6" t="s">
        <v>12</v>
      </c>
      <c r="V5" s="7" t="s">
        <v>13</v>
      </c>
      <c r="X5" s="4"/>
      <c r="Y5" s="4"/>
    </row>
    <row r="6" spans="2:27" ht="30" customHeight="1" x14ac:dyDescent="0.25">
      <c r="B6" s="126" t="s">
        <v>23</v>
      </c>
      <c r="C6" s="126"/>
      <c r="D6" s="126"/>
      <c r="E6" s="126"/>
      <c r="F6" s="126"/>
      <c r="G6" s="126"/>
      <c r="H6" s="126"/>
      <c r="I6" s="126"/>
      <c r="J6" s="126"/>
      <c r="K6" s="126"/>
      <c r="L6" s="126"/>
      <c r="M6" s="126"/>
      <c r="N6" s="126"/>
      <c r="O6" s="126"/>
      <c r="P6" s="126"/>
      <c r="S6" s="126" t="s">
        <v>23</v>
      </c>
      <c r="T6" s="126"/>
      <c r="U6" s="126"/>
      <c r="V6" s="126"/>
      <c r="W6" s="126"/>
      <c r="X6" s="126"/>
      <c r="Y6" s="126"/>
    </row>
    <row r="7" spans="2:27" ht="28.5" customHeight="1" thickBot="1" x14ac:dyDescent="0.3">
      <c r="B7" s="83"/>
      <c r="C7" s="92"/>
      <c r="D7" s="84"/>
      <c r="E7" s="85"/>
      <c r="F7" s="85"/>
      <c r="G7" s="47"/>
      <c r="H7" s="85"/>
      <c r="I7" s="85"/>
      <c r="J7" s="85"/>
      <c r="K7" s="85"/>
      <c r="L7" s="85"/>
      <c r="M7" s="85"/>
      <c r="N7" s="85"/>
      <c r="O7" s="85"/>
      <c r="P7" s="102"/>
      <c r="S7" s="133" t="s">
        <v>3</v>
      </c>
      <c r="T7" s="134"/>
      <c r="U7" s="19" t="s">
        <v>14</v>
      </c>
      <c r="V7" s="19" t="s">
        <v>0</v>
      </c>
      <c r="W7" s="19" t="s">
        <v>15</v>
      </c>
      <c r="X7" s="19" t="s">
        <v>16</v>
      </c>
      <c r="Y7" s="19" t="s">
        <v>17</v>
      </c>
    </row>
    <row r="8" spans="2:27" ht="18" customHeight="1" x14ac:dyDescent="0.25">
      <c r="B8" s="131">
        <v>1</v>
      </c>
      <c r="C8" s="88" t="s">
        <v>141</v>
      </c>
      <c r="D8" s="129">
        <v>1</v>
      </c>
      <c r="E8" s="47">
        <f>IF(D8&lt;&gt;"",D8,"")</f>
        <v>1</v>
      </c>
      <c r="F8" s="47" t="str">
        <f>IF(D8&lt;&gt;"",IF(C8="","",C8),"")</f>
        <v>FLAVIO/LUCAS</v>
      </c>
      <c r="G8" s="47">
        <f>IF(E8&lt;&gt;"",IF(E10&lt;&gt;"",SMALL(E8:F10,1),""),"")</f>
        <v>0</v>
      </c>
      <c r="H8" s="47"/>
      <c r="I8" s="47"/>
      <c r="J8" s="47"/>
      <c r="K8" s="47"/>
      <c r="L8" s="47"/>
      <c r="M8" s="60"/>
      <c r="N8" s="60"/>
      <c r="O8" s="60"/>
      <c r="P8" s="103"/>
      <c r="S8" s="23">
        <f>IF(U8&lt;&gt;"",1,"")</f>
        <v>1</v>
      </c>
      <c r="T8" s="24" t="str">
        <f>IF(S8&lt;&gt;"","LUGAR","")</f>
        <v>LUGAR</v>
      </c>
      <c r="U8" s="25" t="str">
        <f>IF(P36&lt;&gt;"",IF(P38&lt;&gt;"",IF(P36=P38,"",IF(P36&gt;P38,O36,O38)),""),"")</f>
        <v>FLAVIO/LUCAS</v>
      </c>
      <c r="V8" s="25" t="str">
        <f>IF(U8="","",VLOOKUP(U8,LISTAS!$F$5:$G$204,2,0))</f>
        <v>PEN LIFE - SBC</v>
      </c>
      <c r="W8" s="25" t="str">
        <f>IF(U8="","",VLOOKUP(U8,LISTAS!$F$5:$I$204,4,0))</f>
        <v>SUB 18 MASCULINO</v>
      </c>
      <c r="X8" s="25">
        <f t="shared" ref="X8:X68" si="0">IF(S8="","",IF(S8=1,400,IF(S8=2,340,IF(S8=3,300,IF(S8=4,280,IF(S8=5,270,IF(S8=6,260,IF(S8=7,250,IF(S8=8,240,IF(S8=9,200,IF(S8=10,200,IF(S8=11,200,IF(S8=12,200,IF(S8=13,200,IF(S8=14,200,IF(S8=15,200,IF(S8=16,200,IF(S8&gt;16,"",""))))))))))))))))))</f>
        <v>400</v>
      </c>
      <c r="Y8" s="25">
        <f>IF(S8="","",IF($V$5="NÃO","",IF(S8=1,400,IF(S8=2,340,IF(S8=3,300,IF(S8=4,280,IF(S8=5,270,IF(S8=6,260,IF(S8=7,250,IF(S8=8,240,IF(S8=9,200,IF(S8=10,200,IF(S8=11,200,IF(S8=12,200,IF(S8=13,200,IF(S8=14,200,IF(S8=15,200,IF(S8=16,200,IF(S8&gt;16,"","")))))))))))))))))))</f>
        <v>400</v>
      </c>
    </row>
    <row r="9" spans="2:27" ht="18" customHeight="1" thickBot="1" x14ac:dyDescent="0.3">
      <c r="B9" s="131"/>
      <c r="C9" s="89" t="str">
        <f>IF(C8="","",VLOOKUP(C8,LISTAS!$F$5:$H$204,2,0))</f>
        <v>PEN LIFE - SBC</v>
      </c>
      <c r="D9" s="130"/>
      <c r="E9" s="47"/>
      <c r="F9" s="47"/>
      <c r="G9" s="47"/>
      <c r="H9" s="47"/>
      <c r="I9" s="47"/>
      <c r="J9" s="47"/>
      <c r="K9" s="47"/>
      <c r="L9" s="47"/>
      <c r="M9" s="60"/>
      <c r="N9" s="60"/>
      <c r="O9" s="60"/>
      <c r="P9" s="103"/>
      <c r="S9" s="23">
        <f>IF(U9&lt;&gt;"",1+COUNTIF(S8,"1"),"")</f>
        <v>2</v>
      </c>
      <c r="T9" s="24" t="str">
        <f t="shared" ref="T9:T23" si="1">IF(S9&lt;&gt;"","LUGAR","")</f>
        <v>LUGAR</v>
      </c>
      <c r="U9" s="25" t="str">
        <f>IF(P36&lt;&gt;"",IF(P38&lt;&gt;"",IF(P36=P38,"",IF(P36&lt;P38,O36,O38)),""),"")</f>
        <v>LUCAS/LUIGI</v>
      </c>
      <c r="V9" s="25" t="str">
        <f>IF(U9="","",VLOOKUP(U9,LISTAS!$F$5:$G$204,2,0))</f>
        <v>ARBOS - SCS</v>
      </c>
      <c r="W9" s="25" t="str">
        <f>IF(U9="","",VLOOKUP(U9,LISTAS!$F$5:$I$204,4,0))</f>
        <v/>
      </c>
      <c r="X9" s="25">
        <f t="shared" si="0"/>
        <v>340</v>
      </c>
      <c r="Y9" s="25">
        <f t="shared" ref="Y9:Y68" si="2">IF(S9="","",IF($V$5="NÃO","",IF(S9=1,400,IF(S9=2,340,IF(S9=3,300,IF(S9=4,280,IF(S9=5,270,IF(S9=6,260,IF(S9=7,250,IF(S9=8,240,IF(S9=9,200,IF(S9=10,200,IF(S9=11,200,IF(S9=12,200,IF(S9=13,200,IF(S9=14,200,IF(S9=15,200,IF(S9=16,200,IF(S9&gt;16,"","")))))))))))))))))))</f>
        <v>340</v>
      </c>
    </row>
    <row r="10" spans="2:27" ht="18" customHeight="1" x14ac:dyDescent="0.25">
      <c r="B10" s="132">
        <v>16</v>
      </c>
      <c r="C10" s="88"/>
      <c r="D10" s="129">
        <v>0</v>
      </c>
      <c r="E10" s="48">
        <f>IF(D10&lt;&gt;"",D10,"")</f>
        <v>0</v>
      </c>
      <c r="F10" s="47" t="str">
        <f>IF(D10&lt;&gt;"",IF(C10="","",C10),"")</f>
        <v/>
      </c>
      <c r="G10" s="47" t="str">
        <f>VLOOKUP(G8,E8:F10,2,0)</f>
        <v/>
      </c>
      <c r="H10" s="47"/>
      <c r="I10" s="47"/>
      <c r="J10" s="47"/>
      <c r="K10" s="47"/>
      <c r="L10" s="47"/>
      <c r="M10" s="60"/>
      <c r="N10" s="60"/>
      <c r="O10" s="60"/>
      <c r="P10" s="103"/>
      <c r="S10" s="23">
        <f>IF(U10&lt;&gt;"",1+COUNTIF(S8:S9,"1")+COUNTIF(S8:S9,"2"),"")</f>
        <v>3</v>
      </c>
      <c r="T10" s="24" t="str">
        <f t="shared" si="1"/>
        <v>LUGAR</v>
      </c>
      <c r="U10" s="25" t="str">
        <f>IF(U8&lt;&gt;"",IF(K20=U8,K22,IF(K22=U8,K20,IF(K52=U8,K54,IF(K54=U8,K52)))),"")</f>
        <v>ANTONIO/VINICIUS</v>
      </c>
      <c r="V10" s="25" t="str">
        <f>IF(U10="","",VLOOKUP(U10,LISTAS!$F$5:$G$204,2,0))</f>
        <v>ARBOS - S.A</v>
      </c>
      <c r="W10" s="25" t="str">
        <f>IF(U10="","",VLOOKUP(U10,LISTAS!$F$5:$I$204,4,0))</f>
        <v>SUB 18 MASCULINO</v>
      </c>
      <c r="X10" s="25">
        <f t="shared" si="0"/>
        <v>300</v>
      </c>
      <c r="Y10" s="25">
        <f t="shared" si="2"/>
        <v>300</v>
      </c>
    </row>
    <row r="11" spans="2:27" ht="18" customHeight="1" thickBot="1" x14ac:dyDescent="0.3">
      <c r="B11" s="132"/>
      <c r="C11" s="89" t="str">
        <f>IF(C10="","",VLOOKUP(C10,LISTAS!$F$5:$H$204,2,0))</f>
        <v/>
      </c>
      <c r="D11" s="130"/>
      <c r="E11" s="61"/>
      <c r="F11" s="47"/>
      <c r="G11" s="47"/>
      <c r="H11" s="47"/>
      <c r="I11" s="47"/>
      <c r="J11" s="47"/>
      <c r="K11" s="47"/>
      <c r="L11" s="47"/>
      <c r="M11" s="60"/>
      <c r="N11" s="60"/>
      <c r="O11" s="60"/>
      <c r="P11" s="103"/>
      <c r="S11" s="23">
        <f>IF(U11&lt;&gt;"",1+COUNTIF(S8:S10,"1")+COUNTIF(S8:S10,"2")+COUNTIF(S8:S10,"3"),"")</f>
        <v>4</v>
      </c>
      <c r="T11" s="24" t="str">
        <f t="shared" si="1"/>
        <v>LUGAR</v>
      </c>
      <c r="U11" s="25" t="str">
        <f>IF(U9&lt;&gt;"",IF(K20=U9,K22,IF(K22=U9,K20,IF(K52=U9,K54,IF(K54=U9,K52)))),"")</f>
        <v>LUACS/DAVID</v>
      </c>
      <c r="V11" s="25" t="str">
        <f>IF(U11="","",VLOOKUP(U11,LISTAS!$F$5:$G$204,2,0))</f>
        <v>ARBOS - SCS</v>
      </c>
      <c r="W11" s="25" t="str">
        <f>IF(U11="","",VLOOKUP(U11,LISTAS!$F$5:$I$204,4,0))</f>
        <v/>
      </c>
      <c r="X11" s="25">
        <f t="shared" si="0"/>
        <v>280</v>
      </c>
      <c r="Y11" s="25">
        <f t="shared" si="2"/>
        <v>280</v>
      </c>
    </row>
    <row r="12" spans="2:27" ht="18" customHeight="1" x14ac:dyDescent="0.25">
      <c r="B12" s="63"/>
      <c r="C12" s="20"/>
      <c r="D12" s="20"/>
      <c r="E12" s="94"/>
      <c r="F12" s="96"/>
      <c r="G12" s="88" t="str">
        <f>IF(D8&lt;&gt;"",IF(D10&lt;&gt;"",IF(D8=D10,"",IF(D8&gt;D10,C8,C10)),""),"")</f>
        <v>FLAVIO/LUCAS</v>
      </c>
      <c r="H12" s="129">
        <v>1</v>
      </c>
      <c r="I12" s="47">
        <f>IF(H12&lt;&gt;"",H12,"")</f>
        <v>1</v>
      </c>
      <c r="J12" s="47" t="str">
        <f>IF(H12&lt;&gt;"",IF(G12="","",G12),"")</f>
        <v>FLAVIO/LUCAS</v>
      </c>
      <c r="K12" s="47">
        <f>IF(I12&lt;&gt;"",IF(I14&lt;&gt;"",SMALL(I12:J14,1),""),"")</f>
        <v>0</v>
      </c>
      <c r="L12" s="47"/>
      <c r="M12" s="47"/>
      <c r="N12" s="47"/>
      <c r="O12" s="47"/>
      <c r="P12" s="62"/>
      <c r="S12" s="23">
        <f>IF(U12&lt;&gt;"",1+COUNTIF(S8:S11,"1")+COUNTIF(S8:S11,"2")+COUNTIF(S8:S11,"3")+COUNTIF(S8:S11,"4"),"")</f>
        <v>5</v>
      </c>
      <c r="T12" s="24" t="str">
        <f t="shared" si="1"/>
        <v>LUGAR</v>
      </c>
      <c r="U12" s="25" t="str">
        <f>IF(U8&lt;&gt;"",IF(G12=U8,G14,IF(G14=U8,G12,IF(G28=U8,G30,IF(G30=U8,G28,IF(G44=U8,G46,IF(G46=U8,G44,IF(G60=U8,G62,IF(G62=U8,G60)))))))),"")</f>
        <v>THOR/RAFAEL/LUCAS</v>
      </c>
      <c r="V12" s="25" t="str">
        <f>IF(U12="","",VLOOKUP(U12,LISTAS!$F$5:$G$204,2,0))</f>
        <v>LICEU JARDIM</v>
      </c>
      <c r="W12" s="25" t="str">
        <f>IF(U12="","",VLOOKUP(U12,LISTAS!$F$5:$I$204,4,0))</f>
        <v>SUB 18 MASCULINO</v>
      </c>
      <c r="X12" s="25">
        <f t="shared" si="0"/>
        <v>270</v>
      </c>
      <c r="Y12" s="25">
        <f t="shared" si="2"/>
        <v>270</v>
      </c>
    </row>
    <row r="13" spans="2:27" ht="18" customHeight="1" thickBot="1" x14ac:dyDescent="0.3">
      <c r="B13" s="63"/>
      <c r="C13" s="20"/>
      <c r="D13" s="20"/>
      <c r="E13" s="94"/>
      <c r="F13" s="96"/>
      <c r="G13" s="89" t="str">
        <f>IF(G12="","",VLOOKUP(G12,LISTAS!$F$5:$H$204,2,0))</f>
        <v>PEN LIFE - SBC</v>
      </c>
      <c r="H13" s="130"/>
      <c r="I13" s="47"/>
      <c r="J13" s="47"/>
      <c r="K13" s="47"/>
      <c r="L13" s="47"/>
      <c r="M13" s="47"/>
      <c r="N13" s="47"/>
      <c r="O13" s="47"/>
      <c r="P13" s="62"/>
      <c r="S13" s="23">
        <f>IF(U13&lt;&gt;"",1+COUNTIF(S8:S12,"1")+COUNTIF(S8:S12,"2")+COUNTIF(S8:S12,"3")+COUNTIF(S8:S12,"4")+COUNTIF(S8:S12,"5"),"")</f>
        <v>6</v>
      </c>
      <c r="T13" s="24" t="str">
        <f t="shared" si="1"/>
        <v>LUGAR</v>
      </c>
      <c r="U13" s="25" t="str">
        <f>IF(U9&lt;&gt;"",IF(G12=U9,G14,IF(G14=U9,G12,IF(G28=U9,G30,IF(G30=U9,G28,IF(G44=U9,G46,IF(G46=U9,G44,IF(G60=U9,G62,IF(G62=U9,G60)))))))),"")</f>
        <v>ELOY/ENZO</v>
      </c>
      <c r="V13" s="25" t="str">
        <f>IF(U13="","",VLOOKUP(U13,LISTAS!$F$5:$G$204,2,0))</f>
        <v>ARBOS - SCS</v>
      </c>
      <c r="W13" s="25" t="str">
        <f>IF(U13="","",VLOOKUP(U13,LISTAS!$F$5:$I$204,4,0))</f>
        <v/>
      </c>
      <c r="X13" s="25">
        <f t="shared" si="0"/>
        <v>260</v>
      </c>
      <c r="Y13" s="25">
        <f t="shared" si="2"/>
        <v>260</v>
      </c>
    </row>
    <row r="14" spans="2:27" ht="18" customHeight="1" x14ac:dyDescent="0.25">
      <c r="B14" s="63"/>
      <c r="C14" s="20"/>
      <c r="D14" s="20"/>
      <c r="E14" s="95"/>
      <c r="F14" s="97"/>
      <c r="G14" s="88" t="str">
        <f>IF(D16&lt;&gt;"",IF(D18&lt;&gt;"",IF(D16=D18,"",IF(D16&gt;D18,C16,C18)),""),"")</f>
        <v>THOR/RAFAEL/LUCAS</v>
      </c>
      <c r="H14" s="129">
        <v>0</v>
      </c>
      <c r="I14" s="48">
        <f>IF(H14&lt;&gt;"",H14,"")</f>
        <v>0</v>
      </c>
      <c r="J14" s="47" t="str">
        <f>IF(H14&lt;&gt;"",IF(G14="","",G14),"")</f>
        <v>THOR/RAFAEL/LUCAS</v>
      </c>
      <c r="K14" s="47" t="str">
        <f>VLOOKUP(K12,I12:J14,2,0)</f>
        <v>THOR/RAFAEL/LUCAS</v>
      </c>
      <c r="L14" s="47"/>
      <c r="M14" s="47"/>
      <c r="N14" s="47"/>
      <c r="O14" s="47"/>
      <c r="P14" s="62"/>
      <c r="S14" s="23">
        <f>IF(U14&lt;&gt;"",1+COUNTIF(S8:S13,"1")+COUNTIF(S8:S13,"2")+COUNTIF(S8:S13,"3")+COUNTIF(S8:S13,"4")+COUNTIF(S8:S13,"5")+COUNTIF(S8:S13,"6"),"")</f>
        <v>7</v>
      </c>
      <c r="T14" s="24" t="str">
        <f t="shared" si="1"/>
        <v>LUGAR</v>
      </c>
      <c r="U14" s="25" t="str">
        <f>IF(U10&lt;&gt;"",IF(G12=U10,G14,IF(G14=U10,G12,IF(G28=U10,G30,IF(G30=U10,G28,IF(G44=U10,G46,IF(G46=U10,G44,IF(G60=U10,G62,IF(G62=U10,G60)))))))),"")</f>
        <v>DAVI/GUILHERME</v>
      </c>
      <c r="V14" s="25" t="str">
        <f>IF(U14="","",VLOOKUP(U14,LISTAS!$F$5:$G$204,2,0))</f>
        <v>ARBOS - S.A</v>
      </c>
      <c r="W14" s="25" t="str">
        <f>IF(U14="","",VLOOKUP(U14,LISTAS!$F$5:$I$204,4,0))</f>
        <v>SUB 18 MASCULINO</v>
      </c>
      <c r="X14" s="25">
        <f t="shared" si="0"/>
        <v>250</v>
      </c>
      <c r="Y14" s="25">
        <f t="shared" si="2"/>
        <v>250</v>
      </c>
    </row>
    <row r="15" spans="2:27" ht="18" customHeight="1" thickBot="1" x14ac:dyDescent="0.3">
      <c r="B15" s="63"/>
      <c r="C15" s="20"/>
      <c r="D15" s="20"/>
      <c r="E15" s="95"/>
      <c r="F15" s="94"/>
      <c r="G15" s="89" t="str">
        <f>IF(G14="","",VLOOKUP(G14,LISTAS!$F$5:$H$204,2,0))</f>
        <v>LICEU JARDIM</v>
      </c>
      <c r="H15" s="130"/>
      <c r="I15" s="61"/>
      <c r="J15" s="47"/>
      <c r="K15" s="47"/>
      <c r="L15" s="47"/>
      <c r="M15" s="47"/>
      <c r="N15" s="47"/>
      <c r="O15" s="47"/>
      <c r="P15" s="62"/>
      <c r="S15" s="23" t="str">
        <f>IF(U15&lt;&gt;"",1+COUNTIF(S8:S14,"1")+COUNTIF(S8:S14,"2")+COUNTIF(S8:S14,"3")+COUNTIF(S8:S14,"4")+COUNTIF(S8:S14,"5")+COUNTIF(S8:S14,"6")+COUNTIF(S8:S14,"7"),"")</f>
        <v/>
      </c>
      <c r="T15" s="24" t="str">
        <f t="shared" si="1"/>
        <v/>
      </c>
      <c r="U15" s="25" t="str">
        <f>IF(U11&lt;&gt;"",IF(G12=U11,G14,IF(G14=U11,G12,IF(G28=U11,G30,IF(G30=U11,G28,IF(G44=U11,G46,IF(G46=U11,G44,IF(G60=U11,G62,IF(G62=U11,G60)))))))),"")</f>
        <v/>
      </c>
      <c r="V15" s="25" t="str">
        <f>IF(U15="","",VLOOKUP(U15,LISTAS!$F$5:$G$204,2,0))</f>
        <v/>
      </c>
      <c r="W15" s="25" t="str">
        <f>IF(U15="","",VLOOKUP(U15,LISTAS!$F$5:$I$204,4,0))</f>
        <v/>
      </c>
      <c r="X15" s="25" t="str">
        <f t="shared" si="0"/>
        <v/>
      </c>
      <c r="Y15" s="25" t="str">
        <f t="shared" si="2"/>
        <v/>
      </c>
    </row>
    <row r="16" spans="2:27" ht="18" customHeight="1" x14ac:dyDescent="0.25">
      <c r="B16" s="131">
        <v>7</v>
      </c>
      <c r="C16" s="88"/>
      <c r="D16" s="129">
        <v>0</v>
      </c>
      <c r="E16" s="46">
        <f>IF(D16&lt;&gt;"",D16,"")</f>
        <v>0</v>
      </c>
      <c r="F16" s="47" t="str">
        <f>IF(D16&lt;&gt;"",IF(C16="","",C16),"")</f>
        <v/>
      </c>
      <c r="G16" s="47">
        <f>IF(E16&lt;&gt;"",IF(E18&lt;&gt;"",SMALL(E16:F18,1),""),"")</f>
        <v>0</v>
      </c>
      <c r="H16" s="47"/>
      <c r="I16" s="61"/>
      <c r="J16" s="47"/>
      <c r="K16" s="47"/>
      <c r="L16" s="47"/>
      <c r="M16" s="47"/>
      <c r="N16" s="47"/>
      <c r="O16" s="47"/>
      <c r="P16" s="62"/>
      <c r="S16" s="23" t="str">
        <f>IF(U16&lt;&gt;"",1+COUNTIF(S8:S15,"1")+COUNTIF(S8:S15,"2")+COUNTIF(S8:S15,"3")+COUNTIF(S8:S15,"4")+COUNTIF(S8:S15,"5")+COUNTIF(S8:S15,"6")+COUNTIF(S8:S15,"7")+COUNTIF(S8:S15,"8"),"")</f>
        <v/>
      </c>
      <c r="T16" s="24" t="str">
        <f t="shared" si="1"/>
        <v/>
      </c>
      <c r="U16" s="25" t="str">
        <f>IF(U8&lt;&gt;"",IF(C8=U8,G10,IF(C10=U8,G10,IF(C16=U8,G18,IF(C18=U8,G18,IF(C24=U8,G26,IF(C26=U8,G26,IF(C32=U8,G34,IF(C34=U8,G34,IF(C40=U8,G42,IF(C42=U8,G42,IF(C48=U8,G50,IF(C50=U8,G50,IF(C56=U8,G58,IF(C58=U8,G58,IF(C64=U8,G66,IF(C66=U8,G66)))))))))))))))),"")</f>
        <v/>
      </c>
      <c r="V16" s="25" t="str">
        <f>IF(U16="","",VLOOKUP(U16,LISTAS!$F$5:$G$204,2,0))</f>
        <v/>
      </c>
      <c r="W16" s="25" t="str">
        <f>IF(U16="","",VLOOKUP(U16,LISTAS!$F$5:$I$204,4,0))</f>
        <v/>
      </c>
      <c r="X16" s="25" t="str">
        <f t="shared" si="0"/>
        <v/>
      </c>
      <c r="Y16" s="25" t="str">
        <f t="shared" si="2"/>
        <v/>
      </c>
    </row>
    <row r="17" spans="2:25" ht="18" customHeight="1" thickBot="1" x14ac:dyDescent="0.3">
      <c r="B17" s="131"/>
      <c r="C17" s="89" t="str">
        <f>IF(C16="","",VLOOKUP(C16,LISTAS!$F$5:$H$204,2,0))</f>
        <v/>
      </c>
      <c r="D17" s="130"/>
      <c r="E17" s="49" t="str">
        <f>IF(D17&lt;&gt;"",D17,"")</f>
        <v/>
      </c>
      <c r="F17" s="47"/>
      <c r="G17" s="47"/>
      <c r="H17" s="47"/>
      <c r="I17" s="95"/>
      <c r="J17" s="94"/>
      <c r="K17" s="94"/>
      <c r="L17" s="20"/>
      <c r="M17" s="20"/>
      <c r="N17" s="20"/>
      <c r="O17" s="20"/>
      <c r="P17" s="26"/>
      <c r="S17" s="23" t="str">
        <f>IF(U17&lt;&gt;"",1+COUNTIF(S8:S16,"1")+COUNTIF(S8:S16,"2")+COUNTIF(S8:S16,"3")+COUNTIF(S8:S16,"4")+COUNTIF(S8:S16,"5")+COUNTIF(S8:S16,"6")+COUNTIF(S8:S16,"7")+COUNTIF(S8:S16,"8")+COUNTIF(S8:S16,"9"),"")</f>
        <v/>
      </c>
      <c r="T17" s="24" t="str">
        <f t="shared" si="1"/>
        <v/>
      </c>
      <c r="U17" s="25" t="str">
        <f>IF(U9&lt;&gt;"",IF(C8=U9,G10,IF(C10=U9,G10,IF(C16=U9,G18,IF(C18=U9,G18,IF(C24=U9,G26,IF(C26=U9,G26,IF(C32=U9,G34,IF(C34=U9,G34,IF(C40=U9,G42,IF(C42=U9,G42,IF(C48=U9,G50,IF(C50=U9,G50,IF(C56=U9,G58,IF(C58=U9,G58,IF(C64=U9,G66,IF(C66=U9,G66)))))))))))))))),"")</f>
        <v/>
      </c>
      <c r="V17" s="25" t="str">
        <f>IF(U17="","",VLOOKUP(U17,LISTAS!$F$5:$G$204,2,0))</f>
        <v/>
      </c>
      <c r="W17" s="25" t="str">
        <f>IF(U17="","",VLOOKUP(U17,LISTAS!$F$5:$I$204,4,0))</f>
        <v/>
      </c>
      <c r="X17" s="25" t="str">
        <f t="shared" si="0"/>
        <v/>
      </c>
      <c r="Y17" s="25" t="str">
        <f t="shared" si="2"/>
        <v/>
      </c>
    </row>
    <row r="18" spans="2:25" ht="18" customHeight="1" x14ac:dyDescent="0.25">
      <c r="B18" s="132">
        <v>9</v>
      </c>
      <c r="C18" s="88" t="s">
        <v>58</v>
      </c>
      <c r="D18" s="129">
        <v>1</v>
      </c>
      <c r="E18" s="50">
        <f>IF(D18&lt;&gt;"",D18,"")</f>
        <v>1</v>
      </c>
      <c r="F18" s="47" t="str">
        <f>IF(D18&lt;&gt;"",IF(C18="","",C18),"")</f>
        <v>THOR/RAFAEL/LUCAS</v>
      </c>
      <c r="G18" s="47" t="str">
        <f>VLOOKUP(G16,E16:F18,2,0)</f>
        <v/>
      </c>
      <c r="H18" s="47"/>
      <c r="I18" s="95"/>
      <c r="J18" s="94"/>
      <c r="K18" s="20"/>
      <c r="L18" s="20"/>
      <c r="M18" s="94"/>
      <c r="N18" s="94"/>
      <c r="O18" s="94"/>
      <c r="P18" s="26"/>
      <c r="S18" s="23" t="str">
        <f>IF(U18&lt;&gt;"",1+COUNTIF(S8:S17,"1")+COUNTIF(S8:S17,"2")+COUNTIF(S8:S17,"3")+COUNTIF(S8:S17,"4")+COUNTIF(S8:S17,"5")+COUNTIF(S8:S17,"6")+COUNTIF(S8:S17,"7")+COUNTIF(S8:S17,"8")+COUNTIF(S8:S17,"9")+COUNTIF(S8:S17,"10"),"")</f>
        <v/>
      </c>
      <c r="T18" s="24" t="str">
        <f t="shared" si="1"/>
        <v/>
      </c>
      <c r="U18" s="25" t="str">
        <f>IF(U10&lt;&gt;"",IF(C8=U10,G10,IF(C10=U10,G10,IF(C16=U10,G18,IF(C18=U10,G18,IF(C24=U10,G26,IF(C26=U10,G26,IF(C32=U10,G34,IF(C34=U10,G34,IF(C40=U10,G42,IF(C42=U10,G42,IF(C48=U10,G50,IF(C50=U10,G50,IF(C56=U10,G58,IF(C58=U10,G58,IF(C64=U10,G66,IF(C66=U10,G66)))))))))))))))),"")</f>
        <v/>
      </c>
      <c r="V18" s="25" t="str">
        <f>IF(U18="","",VLOOKUP(U18,LISTAS!$F$5:$G$204,2,0))</f>
        <v/>
      </c>
      <c r="W18" s="25" t="str">
        <f>IF(U18="","",VLOOKUP(U18,LISTAS!$F$5:$I$204,4,0))</f>
        <v/>
      </c>
      <c r="X18" s="25" t="str">
        <f t="shared" si="0"/>
        <v/>
      </c>
      <c r="Y18" s="25" t="str">
        <f t="shared" si="2"/>
        <v/>
      </c>
    </row>
    <row r="19" spans="2:25" ht="18" customHeight="1" thickBot="1" x14ac:dyDescent="0.3">
      <c r="B19" s="132"/>
      <c r="C19" s="89" t="str">
        <f>IF(C18="","",VLOOKUP(C18,LISTAS!$F$5:$H$204,2,0))</f>
        <v>LICEU JARDIM</v>
      </c>
      <c r="D19" s="130"/>
      <c r="E19" s="47"/>
      <c r="F19" s="47"/>
      <c r="G19" s="47"/>
      <c r="H19" s="47"/>
      <c r="I19" s="95"/>
      <c r="J19" s="94"/>
      <c r="K19" s="20"/>
      <c r="L19" s="20"/>
      <c r="M19" s="94"/>
      <c r="N19" s="94"/>
      <c r="O19" s="94"/>
      <c r="P19" s="26"/>
      <c r="S19" s="23" t="str">
        <f>IF(U19&lt;&gt;"",1+COUNTIF(S8:S18,"1")+COUNTIF(S8:S18,"2")+COUNTIF(S8:S18,"3")+COUNTIF(S8:S18,"4")+COUNTIF(S8:S18,"5")+COUNTIF(S8:S18,"6")+COUNTIF(S8:S18,"7")+COUNTIF(S8:S18,"8")+COUNTIF(S8:S18,"9")+COUNTIF(S8:S18,"10")+COUNTIF(S8:S18,"11"),"")</f>
        <v/>
      </c>
      <c r="T19" s="24" t="str">
        <f t="shared" si="1"/>
        <v/>
      </c>
      <c r="U19" s="25" t="str">
        <f>IF(U11&lt;&gt;"",IF(C8=U11,G10,IF(C10=U11,G10,IF(C16=U11,G18,IF(C18=U11,G18,IF(C24=U11,G26,IF(C26=U11,G26,IF(C32=U11,G34,IF(C34=U11,G34,IF(C40=U11,G42,IF(C42=U11,G42,IF(C48=U11,G50,IF(C50=U11,G50,IF(C56=U11,G58,IF(C58=U11,G58,IF(C64=U11,G66,IF(C66=U11,G66)))))))))))))))),"")</f>
        <v/>
      </c>
      <c r="V19" s="25" t="str">
        <f>IF(U19="","",VLOOKUP(U19,LISTAS!$F$5:$G$204,2,0))</f>
        <v/>
      </c>
      <c r="W19" s="25" t="str">
        <f>IF(U19="","",VLOOKUP(U19,LISTAS!$F$5:$I$204,4,0))</f>
        <v/>
      </c>
      <c r="X19" s="25" t="str">
        <f t="shared" si="0"/>
        <v/>
      </c>
      <c r="Y19" s="25" t="str">
        <f t="shared" si="2"/>
        <v/>
      </c>
    </row>
    <row r="20" spans="2:25" ht="18" customHeight="1" x14ac:dyDescent="0.25">
      <c r="B20" s="63"/>
      <c r="C20" s="20"/>
      <c r="D20" s="20"/>
      <c r="E20" s="47"/>
      <c r="F20" s="47"/>
      <c r="G20" s="47"/>
      <c r="H20" s="47"/>
      <c r="I20" s="95"/>
      <c r="J20" s="94"/>
      <c r="K20" s="88" t="str">
        <f>IF(H12&lt;&gt;"",IF(H14&lt;&gt;"",IF(H12=H14,"",IF(H12&gt;H14,G12,G14)),""),"")</f>
        <v>FLAVIO/LUCAS</v>
      </c>
      <c r="L20" s="129">
        <v>1</v>
      </c>
      <c r="M20" s="47">
        <f>IF(L20&lt;&gt;"",L20,"")</f>
        <v>1</v>
      </c>
      <c r="N20" s="47" t="str">
        <f>IF(L20&lt;&gt;"",IF(K20="","",K20),"")</f>
        <v>FLAVIO/LUCAS</v>
      </c>
      <c r="O20" s="47">
        <f>IF(M20&lt;&gt;"",IF(M22&lt;&gt;"",SMALL(M20:N22,1),""),"")</f>
        <v>0</v>
      </c>
      <c r="P20" s="62"/>
      <c r="R20" s="17"/>
      <c r="S20" s="23" t="str">
        <f>IF(U20&lt;&gt;"",1+COUNTIF(S8:S19,"1")+COUNTIF(S8:S19,"2")+COUNTIF(S8:S19,"3")+COUNTIF(S8:S19,"4")+COUNTIF(S8:S19,"5")+COUNTIF(S8:S19,"6")+COUNTIF(S8:S19,"7")+COUNTIF(S8:S19,"8")+COUNTIF(S8:S19,"9")+COUNTIF(S8:S19,"10")+COUNTIF(S8:S19,"11")+COUNTIF(S8:S19,"12"),"")</f>
        <v/>
      </c>
      <c r="T20" s="24" t="str">
        <f t="shared" si="1"/>
        <v/>
      </c>
      <c r="U20" s="25" t="str">
        <f>IF(U12&lt;&gt;"",IF(C8=U12,G10,IF(C10=U12,G10,IF(C16=U12,G18,IF(C18=U12,G18,IF(C24=U12,G26,IF(C26=U12,G26,IF(C32=U12,G34,IF(C34=U12,G34,IF(C40=U12,G42,IF(C42=U12,G42,IF(C48=U12,G50,IF(C50=U12,G50,IF(C56=U12,G58,IF(C58=U12,G58,IF(C64=U12,G66,IF(C66=U12,G66)))))))))))))))),"")</f>
        <v/>
      </c>
      <c r="V20" s="25" t="str">
        <f>IF(U20="","",VLOOKUP(U20,LISTAS!$F$5:$G$204,2,0))</f>
        <v/>
      </c>
      <c r="W20" s="25" t="str">
        <f>IF(U20="","",VLOOKUP(U20,LISTAS!$F$5:$I$204,4,0))</f>
        <v/>
      </c>
      <c r="X20" s="25" t="str">
        <f t="shared" si="0"/>
        <v/>
      </c>
      <c r="Y20" s="25" t="str">
        <f t="shared" si="2"/>
        <v/>
      </c>
    </row>
    <row r="21" spans="2:25" ht="18" customHeight="1" thickBot="1" x14ac:dyDescent="0.3">
      <c r="B21" s="63"/>
      <c r="C21" s="20"/>
      <c r="D21" s="20"/>
      <c r="E21" s="94"/>
      <c r="F21" s="94"/>
      <c r="G21" s="94"/>
      <c r="H21" s="94"/>
      <c r="I21" s="95"/>
      <c r="J21" s="94"/>
      <c r="K21" s="89" t="str">
        <f>IF(K20="","",VLOOKUP(K20,LISTAS!$F$5:$H$204,2,0))</f>
        <v>PEN LIFE - SBC</v>
      </c>
      <c r="L21" s="130"/>
      <c r="M21" s="47"/>
      <c r="N21" s="47"/>
      <c r="O21" s="47"/>
      <c r="P21" s="62"/>
      <c r="R21" s="17"/>
      <c r="S21" s="23" t="str">
        <f>IF(U21&lt;&gt;"",1+COUNTIF(S8:S20,"1")+COUNTIF(S8:S20,"2")+COUNTIF(S8:S20,"3")+COUNTIF(S8:S20,"4")+COUNTIF(S8:S20,"5")+COUNTIF(S8:S20,"6")+COUNTIF(S8:S20,"7")+COUNTIF(S8:S20,"8")+COUNTIF(S8:S20,"9")+COUNTIF(S8:S20,"10")+COUNTIF(S8:S20,"11")+COUNTIF(S8:S20,"12")+COUNTIF(S8:S20,"13"),"")</f>
        <v/>
      </c>
      <c r="T21" s="24" t="str">
        <f t="shared" si="1"/>
        <v/>
      </c>
      <c r="U21" s="25" t="str">
        <f>IF(U13&lt;&gt;"",IF(C8=U13,G10,IF(C10=U13,G10,IF(C16=U13,G18,IF(C18=U13,G18,IF(C24=U13,G26,IF(C26=U13,G26,IF(C32=U13,G34,IF(C34=U13,G34,IF(C40=U13,G42,IF(C42=U13,G42,IF(C48=U13,G50,IF(C50=U13,G50,IF(C56=U13,G58,IF(C58=U13,G58,IF(C64=U13,G66,IF(C66=U13,G66)))))))))))))))),"")</f>
        <v/>
      </c>
      <c r="V21" s="25" t="str">
        <f>IF(U21="","",VLOOKUP(U21,LISTAS!$F$5:$G$204,2,0))</f>
        <v/>
      </c>
      <c r="W21" s="25" t="str">
        <f>IF(U21="","",VLOOKUP(U21,LISTAS!$F$5:$I$204,4,0))</f>
        <v/>
      </c>
      <c r="X21" s="25" t="str">
        <f t="shared" si="0"/>
        <v/>
      </c>
      <c r="Y21" s="25" t="str">
        <f t="shared" si="2"/>
        <v/>
      </c>
    </row>
    <row r="22" spans="2:25" ht="18" customHeight="1" x14ac:dyDescent="0.25">
      <c r="B22" s="63"/>
      <c r="C22" s="20"/>
      <c r="D22" s="20"/>
      <c r="E22" s="94"/>
      <c r="F22" s="94"/>
      <c r="G22" s="94"/>
      <c r="H22" s="94"/>
      <c r="I22" s="95"/>
      <c r="J22" s="97"/>
      <c r="K22" s="88" t="str">
        <f>IF(H28&lt;&gt;"",IF(H30&lt;&gt;"",IF(H28=H30,"",IF(H28&gt;H30,G28,G30)),""),"")</f>
        <v>ANTONIO/VINICIUS</v>
      </c>
      <c r="L22" s="129">
        <v>0</v>
      </c>
      <c r="M22" s="48">
        <f>IF(L22&lt;&gt;"",L22,"")</f>
        <v>0</v>
      </c>
      <c r="N22" s="47" t="str">
        <f>IF(L22&lt;&gt;"",IF(K22="","",K22),"")</f>
        <v>ANTONIO/VINICIUS</v>
      </c>
      <c r="O22" s="47" t="str">
        <f>VLOOKUP(O20,M20:N22,2,0)</f>
        <v>ANTONIO/VINICIUS</v>
      </c>
      <c r="P22" s="62"/>
      <c r="Q22" s="13"/>
      <c r="S22" s="23" t="str">
        <f>IF(U22&lt;&gt;"",1+COUNTIF(S8:S21,"1")+COUNTIF(S8:S21,"2")+COUNTIF(S8:S21,"3")+COUNTIF(S8:S21,"4")+COUNTIF(S8:S21,"5")+COUNTIF(S8:S21,"6")+COUNTIF(S8:S21,"7")+COUNTIF(S8:S21,"8")+COUNTIF(S8:S21,"9")+COUNTIF(S8:S21,"10")+COUNTIF(S8:S21,"11")+COUNTIF(S8:S21,"12")+COUNTIF(S8:S21,"13")+COUNTIF(S8:S21,"14"),"")</f>
        <v/>
      </c>
      <c r="T22" s="24" t="str">
        <f t="shared" si="1"/>
        <v/>
      </c>
      <c r="U22" s="25" t="str">
        <f>IF(U14&lt;&gt;"",IF(C8=U14,G10,IF(C10=U14,G10,IF(C16=U14,G18,IF(C18=U14,G18,IF(C24=U14,G26,IF(C26=U14,G26,IF(C32=U14,G34,IF(C34=U14,G34,IF(C40=U14,G42,IF(C42=U14,G42,IF(C48=U14,G50,IF(C50=U14,G50,IF(C56=U14,G58,IF(C58=U14,G58,IF(C64=U14,G66,IF(C66=U14,G66)))))))))))))))),"")</f>
        <v/>
      </c>
      <c r="V22" s="25" t="str">
        <f>IF(U22="","",VLOOKUP(U22,LISTAS!$F$5:$G$204,2,0))</f>
        <v/>
      </c>
      <c r="W22" s="25" t="str">
        <f>IF(U22="","",VLOOKUP(U22,LISTAS!$F$5:$I$204,4,0))</f>
        <v/>
      </c>
      <c r="X22" s="25" t="str">
        <f t="shared" si="0"/>
        <v/>
      </c>
      <c r="Y22" s="25" t="str">
        <f t="shared" si="2"/>
        <v/>
      </c>
    </row>
    <row r="23" spans="2:25" ht="18" customHeight="1" thickBot="1" x14ac:dyDescent="0.3">
      <c r="B23" s="63"/>
      <c r="C23" s="20"/>
      <c r="D23" s="20"/>
      <c r="E23" s="94"/>
      <c r="F23" s="94"/>
      <c r="G23" s="94"/>
      <c r="H23" s="94"/>
      <c r="I23" s="95"/>
      <c r="J23" s="94"/>
      <c r="K23" s="89" t="str">
        <f>IF(K22="","",VLOOKUP(K22,LISTAS!$F$5:$H$204,2,0))</f>
        <v>ARBOS - S.A</v>
      </c>
      <c r="L23" s="130"/>
      <c r="M23" s="61"/>
      <c r="N23" s="47"/>
      <c r="O23" s="47"/>
      <c r="P23" s="62"/>
      <c r="Q23" s="13"/>
      <c r="S23" s="23" t="str">
        <f>IF(U23&lt;&gt;"",1+COUNTIF(S8:S22,"1")+COUNTIF(S8:S22,"2")+COUNTIF(S8:S22,"3")+COUNTIF(S8:S22,"4")+COUNTIF(S8:S22,"5")+COUNTIF(S8:S22,"6")+COUNTIF(S8:S22,"7")+COUNTIF(S8:S22,"8")+COUNTIF(S8:S22,"9")+COUNTIF(S8:S22,"10")+COUNTIF(S8:S22,"11")+COUNTIF(S8:S22,"12")+COUNTIF(S8:S22,"13")+COUNTIF(S8:S22,"14")+COUNTIF(S8:S22,"15"),"")</f>
        <v/>
      </c>
      <c r="T23" s="24" t="str">
        <f t="shared" si="1"/>
        <v/>
      </c>
      <c r="U23" s="25" t="str">
        <f>IF(U15&lt;&gt;"",IF(C8=U15,G10,IF(C10=U15,G10,IF(C16=U15,G18,IF(C18=U15,G18,IF(C24=U15,G26,IF(C26=U15,G26,IF(C32=U15,G34,IF(C34=U15,G34,IF(C40=U15,G42,IF(C42=U15,G42,IF(C48=U15,G50,IF(C50=U15,G50,IF(C56=U15,G58,IF(C58=U15,G58,IF(C64=U15,G66,IF(C66=U15,G66)))))))))))))))),"")</f>
        <v/>
      </c>
      <c r="V23" s="25" t="str">
        <f>IF(U23="","",VLOOKUP(U23,LISTAS!$F$5:$G$204,2,0))</f>
        <v/>
      </c>
      <c r="W23" s="25" t="str">
        <f>IF(U23="","",VLOOKUP(U23,LISTAS!$F$5:$I$204,4,0))</f>
        <v/>
      </c>
      <c r="X23" s="25" t="str">
        <f t="shared" si="0"/>
        <v/>
      </c>
      <c r="Y23" s="25" t="str">
        <f t="shared" si="2"/>
        <v/>
      </c>
    </row>
    <row r="24" spans="2:25" ht="18" customHeight="1" x14ac:dyDescent="0.25">
      <c r="B24" s="131">
        <v>6</v>
      </c>
      <c r="C24" s="88" t="s">
        <v>103</v>
      </c>
      <c r="D24" s="129">
        <v>1</v>
      </c>
      <c r="E24" s="47">
        <f>IF(D24&lt;&gt;"",D24,"")</f>
        <v>1</v>
      </c>
      <c r="F24" s="47" t="str">
        <f>IF(D24&lt;&gt;"",IF(C24="","",C24),"")</f>
        <v>DAVI/GUILHERME</v>
      </c>
      <c r="G24" s="47">
        <f>IF(E24&lt;&gt;"",IF(E26&lt;&gt;"",SMALL(E24:F26,1),""),"")</f>
        <v>0</v>
      </c>
      <c r="H24" s="47"/>
      <c r="I24" s="61"/>
      <c r="J24" s="47"/>
      <c r="K24" s="47"/>
      <c r="L24" s="20"/>
      <c r="M24" s="61"/>
      <c r="N24" s="47"/>
      <c r="O24" s="47"/>
      <c r="P24" s="62"/>
      <c r="Q24" s="13"/>
      <c r="S24" s="23"/>
      <c r="T24" s="24"/>
      <c r="U24" s="25"/>
      <c r="V24" s="25" t="str">
        <f>IF(U24="","",VLOOKUP(U24,LISTAS!$F$5:$G$204,2,0))</f>
        <v/>
      </c>
      <c r="W24" s="25" t="str">
        <f>IF(U24="","",VLOOKUP(U24,LISTAS!$F$5:$I$204,4,0))</f>
        <v/>
      </c>
      <c r="X24" s="25" t="str">
        <f t="shared" si="0"/>
        <v/>
      </c>
      <c r="Y24" s="25" t="str">
        <f t="shared" si="2"/>
        <v/>
      </c>
    </row>
    <row r="25" spans="2:25" ht="18" customHeight="1" thickBot="1" x14ac:dyDescent="0.3">
      <c r="B25" s="131"/>
      <c r="C25" s="89" t="str">
        <f>IF(C24="","",VLOOKUP(C24,LISTAS!$F$5:$H$204,2,0))</f>
        <v>ARBOS - S.A</v>
      </c>
      <c r="D25" s="130"/>
      <c r="E25" s="47"/>
      <c r="F25" s="47"/>
      <c r="G25" s="47"/>
      <c r="H25" s="47"/>
      <c r="I25" s="61"/>
      <c r="J25" s="47"/>
      <c r="K25" s="47"/>
      <c r="L25" s="20"/>
      <c r="M25" s="61"/>
      <c r="N25" s="47"/>
      <c r="O25" s="47"/>
      <c r="P25" s="62"/>
      <c r="Q25" s="13"/>
      <c r="S25" s="23"/>
      <c r="T25" s="24"/>
      <c r="U25" s="25"/>
      <c r="V25" s="25" t="str">
        <f>IF(U25="","",VLOOKUP(U25,LISTAS!$F$5:$G$204,2,0))</f>
        <v/>
      </c>
      <c r="W25" s="25" t="str">
        <f>IF(U25="","",VLOOKUP(U25,LISTAS!$F$5:$I$204,4,0))</f>
        <v/>
      </c>
      <c r="X25" s="25" t="str">
        <f t="shared" si="0"/>
        <v/>
      </c>
      <c r="Y25" s="25" t="str">
        <f t="shared" si="2"/>
        <v/>
      </c>
    </row>
    <row r="26" spans="2:25" ht="18" customHeight="1" x14ac:dyDescent="0.25">
      <c r="B26" s="132">
        <v>11</v>
      </c>
      <c r="C26" s="88"/>
      <c r="D26" s="129">
        <v>0</v>
      </c>
      <c r="E26" s="48">
        <f>IF(D26&lt;&gt;"",D26,"")</f>
        <v>0</v>
      </c>
      <c r="F26" s="47" t="str">
        <f>IF(D26&lt;&gt;"",IF(C26="","",C26),"")</f>
        <v/>
      </c>
      <c r="G26" s="47" t="str">
        <f>VLOOKUP(G24,E24:F26,2,0)</f>
        <v/>
      </c>
      <c r="H26" s="47"/>
      <c r="I26" s="61"/>
      <c r="J26" s="47"/>
      <c r="K26" s="47"/>
      <c r="L26" s="20"/>
      <c r="M26" s="27"/>
      <c r="N26" s="20"/>
      <c r="O26" s="20"/>
      <c r="P26" s="26"/>
      <c r="R26" s="17"/>
      <c r="S26" s="23"/>
      <c r="T26" s="24"/>
      <c r="U26" s="25"/>
      <c r="V26" s="25" t="str">
        <f>IF(U26="","",VLOOKUP(U26,LISTAS!$F$5:$G$204,2,0))</f>
        <v/>
      </c>
      <c r="W26" s="25" t="str">
        <f>IF(U26="","",VLOOKUP(U26,LISTAS!$F$5:$I$204,4,0))</f>
        <v/>
      </c>
      <c r="X26" s="25" t="str">
        <f t="shared" si="0"/>
        <v/>
      </c>
      <c r="Y26" s="25" t="str">
        <f t="shared" si="2"/>
        <v/>
      </c>
    </row>
    <row r="27" spans="2:25" ht="18" customHeight="1" thickBot="1" x14ac:dyDescent="0.3">
      <c r="B27" s="132"/>
      <c r="C27" s="89" t="str">
        <f>IF(C26="","",VLOOKUP(C26,LISTAS!$F$5:$H$204,2,0))</f>
        <v/>
      </c>
      <c r="D27" s="130"/>
      <c r="E27" s="61"/>
      <c r="F27" s="47"/>
      <c r="G27" s="47"/>
      <c r="H27" s="47"/>
      <c r="I27" s="61"/>
      <c r="J27" s="47"/>
      <c r="K27" s="47"/>
      <c r="L27" s="20"/>
      <c r="M27" s="27"/>
      <c r="N27" s="20"/>
      <c r="O27" s="20"/>
      <c r="P27" s="26"/>
      <c r="S27" s="23"/>
      <c r="T27" s="24"/>
      <c r="U27" s="25"/>
      <c r="V27" s="25" t="str">
        <f>IF(U27="","",VLOOKUP(U27,LISTAS!$F$5:$G$204,2,0))</f>
        <v/>
      </c>
      <c r="W27" s="25" t="str">
        <f>IF(U27="","",VLOOKUP(U27,LISTAS!$F$5:$I$204,4,0))</f>
        <v/>
      </c>
      <c r="X27" s="25" t="str">
        <f t="shared" si="0"/>
        <v/>
      </c>
      <c r="Y27" s="25" t="str">
        <f t="shared" si="2"/>
        <v/>
      </c>
    </row>
    <row r="28" spans="2:25" ht="18" customHeight="1" x14ac:dyDescent="0.25">
      <c r="B28" s="63"/>
      <c r="C28" s="20"/>
      <c r="D28" s="20"/>
      <c r="E28" s="94"/>
      <c r="F28" s="98"/>
      <c r="G28" s="88" t="str">
        <f>IF(D24&lt;&gt;"",IF(D26&lt;&gt;"",IF(D24=D26,"",IF(D24&gt;D26,C24,C26)),""),"")</f>
        <v>DAVI/GUILHERME</v>
      </c>
      <c r="H28" s="129">
        <v>0</v>
      </c>
      <c r="I28" s="46">
        <f>IF(H28&lt;&gt;"",H28,"")</f>
        <v>0</v>
      </c>
      <c r="J28" s="47" t="str">
        <f>IF(H28&lt;&gt;"",IF(G28="","",G28),"")</f>
        <v>DAVI/GUILHERME</v>
      </c>
      <c r="K28" s="47">
        <f>IF(I28&lt;&gt;"",IF(I30&lt;&gt;"",SMALL(I28:J30,1),""),"")</f>
        <v>0</v>
      </c>
      <c r="L28" s="47"/>
      <c r="M28" s="27"/>
      <c r="N28" s="20"/>
      <c r="O28" s="20"/>
      <c r="P28" s="26"/>
      <c r="S28" s="23"/>
      <c r="T28" s="24"/>
      <c r="U28" s="25"/>
      <c r="V28" s="25" t="str">
        <f>IF(U28="","",VLOOKUP(U28,LISTAS!$F$5:$G$204,2,0))</f>
        <v/>
      </c>
      <c r="W28" s="25" t="str">
        <f>IF(U28="","",VLOOKUP(U28,LISTAS!$F$5:$I$204,4,0))</f>
        <v/>
      </c>
      <c r="X28" s="25" t="str">
        <f t="shared" si="0"/>
        <v/>
      </c>
      <c r="Y28" s="25" t="str">
        <f t="shared" si="2"/>
        <v/>
      </c>
    </row>
    <row r="29" spans="2:25" ht="18" customHeight="1" thickBot="1" x14ac:dyDescent="0.3">
      <c r="B29" s="63"/>
      <c r="C29" s="20"/>
      <c r="D29" s="20"/>
      <c r="E29" s="94"/>
      <c r="F29" s="98"/>
      <c r="G29" s="89" t="str">
        <f>IF(G28="","",VLOOKUP(G28,LISTAS!$F$5:$H$204,2,0))</f>
        <v>ARBOS - S.A</v>
      </c>
      <c r="H29" s="130"/>
      <c r="I29" s="49" t="str">
        <f>IF(H29&lt;&gt;"",H29,"")</f>
        <v/>
      </c>
      <c r="J29" s="47"/>
      <c r="K29" s="47"/>
      <c r="L29" s="47"/>
      <c r="M29" s="27"/>
      <c r="N29" s="20"/>
      <c r="O29" s="20"/>
      <c r="P29" s="26"/>
      <c r="S29" s="23"/>
      <c r="T29" s="24"/>
      <c r="U29" s="25"/>
      <c r="V29" s="25" t="str">
        <f>IF(U29="","",VLOOKUP(U29,LISTAS!$F$5:$G$204,2,0))</f>
        <v/>
      </c>
      <c r="W29" s="25" t="str">
        <f>IF(U29="","",VLOOKUP(U29,LISTAS!$F$5:$I$204,4,0))</f>
        <v/>
      </c>
      <c r="X29" s="25" t="str">
        <f t="shared" si="0"/>
        <v/>
      </c>
      <c r="Y29" s="25" t="str">
        <f t="shared" si="2"/>
        <v/>
      </c>
    </row>
    <row r="30" spans="2:25" ht="18" customHeight="1" x14ac:dyDescent="0.25">
      <c r="B30" s="63"/>
      <c r="C30" s="20"/>
      <c r="D30" s="20"/>
      <c r="E30" s="95"/>
      <c r="F30" s="28"/>
      <c r="G30" s="88" t="str">
        <f>IF(D32&lt;&gt;"",IF(D34&lt;&gt;"",IF(D32=D34,"",IF(D32&gt;D34,C32,C34)),""),"")</f>
        <v>ANTONIO/VINICIUS</v>
      </c>
      <c r="H30" s="129">
        <v>1</v>
      </c>
      <c r="I30" s="50">
        <f>IF(H30&lt;&gt;"",H30,"")</f>
        <v>1</v>
      </c>
      <c r="J30" s="47" t="str">
        <f>IF(H30&lt;&gt;"",IF(G30="","",G30),"")</f>
        <v>ANTONIO/VINICIUS</v>
      </c>
      <c r="K30" s="47" t="str">
        <f>VLOOKUP(K28,I28:J30,2,0)</f>
        <v>DAVI/GUILHERME</v>
      </c>
      <c r="L30" s="47"/>
      <c r="M30" s="27"/>
      <c r="N30" s="20"/>
      <c r="O30" s="20"/>
      <c r="P30" s="26"/>
      <c r="S30" s="23"/>
      <c r="T30" s="24"/>
      <c r="U30" s="25"/>
      <c r="V30" s="25" t="str">
        <f>IF(U30="","",VLOOKUP(U30,LISTAS!$F$5:$G$204,2,0))</f>
        <v/>
      </c>
      <c r="W30" s="25" t="str">
        <f>IF(U30="","",VLOOKUP(U30,LISTAS!$F$5:$I$204,4,0))</f>
        <v/>
      </c>
      <c r="X30" s="25" t="str">
        <f t="shared" si="0"/>
        <v/>
      </c>
      <c r="Y30" s="25" t="str">
        <f t="shared" si="2"/>
        <v/>
      </c>
    </row>
    <row r="31" spans="2:25" ht="18" customHeight="1" thickBot="1" x14ac:dyDescent="0.3">
      <c r="B31" s="63"/>
      <c r="C31" s="20"/>
      <c r="D31" s="20"/>
      <c r="E31" s="95"/>
      <c r="F31" s="20"/>
      <c r="G31" s="89" t="str">
        <f>IF(G30="","",VLOOKUP(G30,LISTAS!$F$5:$H$204,2,0))</f>
        <v>ARBOS - S.A</v>
      </c>
      <c r="H31" s="130"/>
      <c r="I31" s="47"/>
      <c r="J31" s="47"/>
      <c r="K31" s="47"/>
      <c r="L31" s="47"/>
      <c r="M31" s="27"/>
      <c r="N31" s="20"/>
      <c r="O31" s="20"/>
      <c r="P31" s="26"/>
      <c r="S31" s="23"/>
      <c r="T31" s="24"/>
      <c r="U31" s="25"/>
      <c r="V31" s="25" t="str">
        <f>IF(U31="","",VLOOKUP(U31,LISTAS!$F$5:$G$204,2,0))</f>
        <v/>
      </c>
      <c r="W31" s="25" t="str">
        <f>IF(U31="","",VLOOKUP(U31,LISTAS!$F$5:$I$204,4,0))</f>
        <v/>
      </c>
      <c r="X31" s="25" t="str">
        <f t="shared" si="0"/>
        <v/>
      </c>
      <c r="Y31" s="25" t="str">
        <f t="shared" si="2"/>
        <v/>
      </c>
    </row>
    <row r="32" spans="2:25" ht="18" customHeight="1" x14ac:dyDescent="0.25">
      <c r="B32" s="131">
        <v>4</v>
      </c>
      <c r="C32" s="88"/>
      <c r="D32" s="129">
        <v>0</v>
      </c>
      <c r="E32" s="46">
        <f>IF(D32&lt;&gt;"",D32,"")</f>
        <v>0</v>
      </c>
      <c r="F32" s="47" t="str">
        <f>IF(D32&lt;&gt;"",IF(C32="","",C32),"")</f>
        <v/>
      </c>
      <c r="G32" s="47">
        <f>IF(E32&lt;&gt;"",IF(E34&lt;&gt;"",SMALL(E32:F34,1),""),"")</f>
        <v>0</v>
      </c>
      <c r="H32" s="47"/>
      <c r="I32" s="94"/>
      <c r="J32" s="94"/>
      <c r="K32" s="94"/>
      <c r="L32" s="94"/>
      <c r="M32" s="95"/>
      <c r="N32" s="94"/>
      <c r="O32" s="20"/>
      <c r="P32" s="26"/>
      <c r="S32" s="23"/>
      <c r="T32" s="24"/>
      <c r="U32" s="25"/>
      <c r="V32" s="25" t="str">
        <f>IF(U32="","",VLOOKUP(U32,LISTAS!$F$5:$G$204,2,0))</f>
        <v/>
      </c>
      <c r="W32" s="25" t="str">
        <f>IF(U32="","",VLOOKUP(U32,LISTAS!$F$5:$I$204,4,0))</f>
        <v/>
      </c>
      <c r="X32" s="25" t="str">
        <f t="shared" si="0"/>
        <v/>
      </c>
      <c r="Y32" s="25" t="str">
        <f t="shared" si="2"/>
        <v/>
      </c>
    </row>
    <row r="33" spans="2:25" ht="18" customHeight="1" thickBot="1" x14ac:dyDescent="0.3">
      <c r="B33" s="131"/>
      <c r="C33" s="89" t="str">
        <f>IF(C32="","",VLOOKUP(C32,LISTAS!$F$5:$H$204,2,0))</f>
        <v/>
      </c>
      <c r="D33" s="130"/>
      <c r="E33" s="49" t="str">
        <f>IF(D33&lt;&gt;"",D33,"")</f>
        <v/>
      </c>
      <c r="F33" s="47"/>
      <c r="G33" s="47"/>
      <c r="H33" s="47"/>
      <c r="I33" s="94"/>
      <c r="J33" s="94"/>
      <c r="K33" s="94"/>
      <c r="L33" s="94"/>
      <c r="M33" s="95"/>
      <c r="N33" s="94"/>
      <c r="O33" s="20"/>
      <c r="P33" s="26"/>
      <c r="S33" s="23"/>
      <c r="T33" s="24"/>
      <c r="U33" s="25"/>
      <c r="V33" s="25" t="str">
        <f>IF(U33="","",VLOOKUP(U33,LISTAS!$F$5:$G$204,2,0))</f>
        <v/>
      </c>
      <c r="W33" s="25" t="str">
        <f>IF(U33="","",VLOOKUP(U33,LISTAS!$F$5:$I$204,4,0))</f>
        <v/>
      </c>
      <c r="X33" s="25" t="str">
        <f t="shared" si="0"/>
        <v/>
      </c>
      <c r="Y33" s="25" t="str">
        <f t="shared" si="2"/>
        <v/>
      </c>
    </row>
    <row r="34" spans="2:25" ht="18" customHeight="1" x14ac:dyDescent="0.25">
      <c r="B34" s="132">
        <v>13</v>
      </c>
      <c r="C34" s="88" t="s">
        <v>100</v>
      </c>
      <c r="D34" s="129">
        <v>1</v>
      </c>
      <c r="E34" s="50">
        <f>IF(D34&lt;&gt;"",D34,"")</f>
        <v>1</v>
      </c>
      <c r="F34" s="47" t="str">
        <f>IF(D34&lt;&gt;"",IF(C34="","",C34),"")</f>
        <v>ANTONIO/VINICIUS</v>
      </c>
      <c r="G34" s="47" t="str">
        <f>VLOOKUP(G32,E32:F34,2,0)</f>
        <v/>
      </c>
      <c r="H34" s="47"/>
      <c r="I34" s="94"/>
      <c r="J34" s="94"/>
      <c r="K34" s="94"/>
      <c r="L34" s="94"/>
      <c r="M34" s="95"/>
      <c r="N34" s="94"/>
      <c r="O34" s="20"/>
      <c r="P34" s="26"/>
      <c r="S34" s="23"/>
      <c r="T34" s="24"/>
      <c r="U34" s="25"/>
      <c r="V34" s="25" t="str">
        <f>IF(U34="","",VLOOKUP(U34,LISTAS!$F$5:$G$204,2,0))</f>
        <v/>
      </c>
      <c r="W34" s="25" t="str">
        <f>IF(U34="","",VLOOKUP(U34,LISTAS!$F$5:$I$204,4,0))</f>
        <v/>
      </c>
      <c r="X34" s="25" t="str">
        <f t="shared" si="0"/>
        <v/>
      </c>
      <c r="Y34" s="25" t="str">
        <f t="shared" si="2"/>
        <v/>
      </c>
    </row>
    <row r="35" spans="2:25" ht="18" customHeight="1" thickBot="1" x14ac:dyDescent="0.3">
      <c r="B35" s="132"/>
      <c r="C35" s="89" t="str">
        <f>IF(C34="","",VLOOKUP(C34,LISTAS!$F$5:$H$204,2,0))</f>
        <v>ARBOS - S.A</v>
      </c>
      <c r="D35" s="130"/>
      <c r="E35" s="47"/>
      <c r="F35" s="47"/>
      <c r="G35" s="47"/>
      <c r="H35" s="47"/>
      <c r="I35" s="94"/>
      <c r="J35" s="94"/>
      <c r="K35" s="94"/>
      <c r="L35" s="94"/>
      <c r="M35" s="95"/>
      <c r="N35" s="94"/>
      <c r="O35" s="20"/>
      <c r="P35" s="20"/>
      <c r="S35" s="23"/>
      <c r="T35" s="24"/>
      <c r="U35" s="25"/>
      <c r="V35" s="25" t="str">
        <f>IF(U35="","",VLOOKUP(U35,LISTAS!$F$5:$G$204,2,0))</f>
        <v/>
      </c>
      <c r="W35" s="25" t="str">
        <f>IF(U35="","",VLOOKUP(U35,LISTAS!$F$5:$I$204,4,0))</f>
        <v/>
      </c>
      <c r="X35" s="25" t="str">
        <f t="shared" si="0"/>
        <v/>
      </c>
      <c r="Y35" s="25" t="str">
        <f t="shared" si="2"/>
        <v/>
      </c>
    </row>
    <row r="36" spans="2:25" ht="18" customHeight="1" x14ac:dyDescent="0.25">
      <c r="B36" s="63"/>
      <c r="C36" s="20"/>
      <c r="D36" s="20"/>
      <c r="E36" s="47"/>
      <c r="F36" s="47"/>
      <c r="G36" s="47"/>
      <c r="H36" s="47"/>
      <c r="I36" s="94"/>
      <c r="J36" s="94"/>
      <c r="K36" s="94"/>
      <c r="L36" s="94"/>
      <c r="M36" s="95"/>
      <c r="N36" s="94"/>
      <c r="O36" s="88" t="str">
        <f>IF(L20&lt;&gt;"",IF(L22&lt;&gt;"",IF(L20=L22,"",IF(L20&gt;L22,K20,K22)),""),"")</f>
        <v>FLAVIO/LUCAS</v>
      </c>
      <c r="P36" s="129">
        <v>1</v>
      </c>
      <c r="S36" s="23"/>
      <c r="T36" s="24"/>
      <c r="U36" s="25"/>
      <c r="V36" s="25" t="str">
        <f>IF(U36="","",VLOOKUP(U36,LISTAS!$F$5:$G$204,2,0))</f>
        <v/>
      </c>
      <c r="W36" s="25" t="str">
        <f>IF(U36="","",VLOOKUP(U36,LISTAS!$F$5:$I$204,4,0))</f>
        <v/>
      </c>
      <c r="X36" s="25" t="str">
        <f t="shared" si="0"/>
        <v/>
      </c>
      <c r="Y36" s="25" t="str">
        <f t="shared" si="2"/>
        <v/>
      </c>
    </row>
    <row r="37" spans="2:25" ht="18" customHeight="1" thickBot="1" x14ac:dyDescent="0.3">
      <c r="B37" s="63"/>
      <c r="C37" s="20"/>
      <c r="D37" s="20"/>
      <c r="E37" s="94"/>
      <c r="F37" s="94"/>
      <c r="G37" s="94"/>
      <c r="H37" s="94"/>
      <c r="I37" s="94"/>
      <c r="J37" s="94"/>
      <c r="K37" s="94"/>
      <c r="L37" s="94"/>
      <c r="M37" s="95"/>
      <c r="N37" s="94"/>
      <c r="O37" s="89" t="str">
        <f>IF(O36="","",VLOOKUP(O36,LISTAS!$F$5:$H$204,2,0))</f>
        <v>PEN LIFE - SBC</v>
      </c>
      <c r="P37" s="130"/>
      <c r="S37" s="23"/>
      <c r="T37" s="24"/>
      <c r="U37" s="25"/>
      <c r="V37" s="25" t="str">
        <f>IF(U37="","",VLOOKUP(U37,LISTAS!$F$5:$G$204,2,0))</f>
        <v/>
      </c>
      <c r="W37" s="25" t="str">
        <f>IF(U37="","",VLOOKUP(U37,LISTAS!$F$5:$I$204,4,0))</f>
        <v/>
      </c>
      <c r="X37" s="25" t="str">
        <f t="shared" si="0"/>
        <v/>
      </c>
      <c r="Y37" s="25" t="str">
        <f t="shared" si="2"/>
        <v/>
      </c>
    </row>
    <row r="38" spans="2:25" ht="18" customHeight="1" x14ac:dyDescent="0.25">
      <c r="B38" s="63"/>
      <c r="C38" s="20"/>
      <c r="D38" s="20"/>
      <c r="E38" s="94"/>
      <c r="F38" s="94"/>
      <c r="G38" s="94"/>
      <c r="H38" s="94"/>
      <c r="I38" s="94"/>
      <c r="J38" s="94"/>
      <c r="K38" s="94"/>
      <c r="L38" s="94"/>
      <c r="M38" s="95"/>
      <c r="N38" s="97"/>
      <c r="O38" s="88" t="str">
        <f>IF(L52&lt;&gt;"",IF(L54&lt;&gt;"",IF(L52=L54,"",IF(L52&gt;L54,K52,K54)),""),"")</f>
        <v>LUCAS/LUIGI</v>
      </c>
      <c r="P38" s="129">
        <v>0</v>
      </c>
      <c r="S38" s="23"/>
      <c r="T38" s="24"/>
      <c r="U38" s="25"/>
      <c r="V38" s="25" t="str">
        <f>IF(U38="","",VLOOKUP(U38,LISTAS!$F$5:$G$204,2,0))</f>
        <v/>
      </c>
      <c r="W38" s="25" t="str">
        <f>IF(U38="","",VLOOKUP(U38,LISTAS!$F$5:$I$204,4,0))</f>
        <v/>
      </c>
      <c r="X38" s="25" t="str">
        <f t="shared" si="0"/>
        <v/>
      </c>
      <c r="Y38" s="25" t="str">
        <f t="shared" si="2"/>
        <v/>
      </c>
    </row>
    <row r="39" spans="2:25" ht="18" customHeight="1" thickBot="1" x14ac:dyDescent="0.3">
      <c r="B39" s="63"/>
      <c r="C39" s="20"/>
      <c r="D39" s="20"/>
      <c r="E39" s="94"/>
      <c r="F39" s="94"/>
      <c r="G39" s="94"/>
      <c r="H39" s="94"/>
      <c r="I39" s="94"/>
      <c r="J39" s="94"/>
      <c r="K39" s="94"/>
      <c r="L39" s="94"/>
      <c r="M39" s="95"/>
      <c r="N39" s="94"/>
      <c r="O39" s="89" t="str">
        <f>IF(O38="","",VLOOKUP(O38,LISTAS!$F$5:$H$204,2,0))</f>
        <v>ARBOS - SCS</v>
      </c>
      <c r="P39" s="130"/>
      <c r="S39" s="23"/>
      <c r="T39" s="24"/>
      <c r="U39" s="25"/>
      <c r="V39" s="25" t="str">
        <f>IF(U39="","",VLOOKUP(U39,LISTAS!$F$5:$G$204,2,0))</f>
        <v/>
      </c>
      <c r="W39" s="25" t="str">
        <f>IF(U39="","",VLOOKUP(U39,LISTAS!$F$5:$I$204,4,0))</f>
        <v/>
      </c>
      <c r="X39" s="25" t="str">
        <f t="shared" si="0"/>
        <v/>
      </c>
      <c r="Y39" s="25" t="str">
        <f t="shared" si="2"/>
        <v/>
      </c>
    </row>
    <row r="40" spans="2:25" ht="18" customHeight="1" x14ac:dyDescent="0.25">
      <c r="B40" s="131">
        <v>3</v>
      </c>
      <c r="C40" s="88" t="s">
        <v>182</v>
      </c>
      <c r="D40" s="129">
        <v>1</v>
      </c>
      <c r="E40" s="47">
        <f>IF(D40&lt;&gt;"",D40,"")</f>
        <v>1</v>
      </c>
      <c r="F40" s="47" t="str">
        <f>IF(D40&lt;&gt;"",IF(C40="","",C40),"")</f>
        <v>LUACS/DAVID</v>
      </c>
      <c r="G40" s="47">
        <f>IF(E40&lt;&gt;"",IF(E42&lt;&gt;"",SMALL(E40:F42,1),""),"")</f>
        <v>0</v>
      </c>
      <c r="H40" s="47"/>
      <c r="I40" s="47"/>
      <c r="J40" s="47"/>
      <c r="K40" s="47"/>
      <c r="L40" s="94"/>
      <c r="M40" s="95"/>
      <c r="N40" s="94"/>
      <c r="O40" s="20"/>
      <c r="P40" s="26"/>
      <c r="S40" s="23"/>
      <c r="T40" s="24"/>
      <c r="U40" s="25"/>
      <c r="V40" s="25" t="str">
        <f>IF(U40="","",VLOOKUP(U40,LISTAS!$F$5:$G$204,2,0))</f>
        <v/>
      </c>
      <c r="W40" s="25" t="str">
        <f>IF(U40="","",VLOOKUP(U40,LISTAS!$F$5:$I$204,4,0))</f>
        <v/>
      </c>
      <c r="X40" s="25" t="str">
        <f t="shared" si="0"/>
        <v/>
      </c>
      <c r="Y40" s="25" t="str">
        <f t="shared" si="2"/>
        <v/>
      </c>
    </row>
    <row r="41" spans="2:25" ht="17.25" thickBot="1" x14ac:dyDescent="0.3">
      <c r="B41" s="131"/>
      <c r="C41" s="89" t="str">
        <f>IF(C40="","",VLOOKUP(C40,LISTAS!$F$5:$H$204,2,0))</f>
        <v>ARBOS - SCS</v>
      </c>
      <c r="D41" s="130"/>
      <c r="E41" s="47"/>
      <c r="F41" s="47"/>
      <c r="G41" s="47"/>
      <c r="H41" s="47"/>
      <c r="I41" s="47"/>
      <c r="J41" s="47"/>
      <c r="K41" s="47"/>
      <c r="L41" s="94"/>
      <c r="M41" s="95"/>
      <c r="N41" s="94"/>
      <c r="O41" s="20"/>
      <c r="P41" s="26"/>
      <c r="S41" s="23"/>
      <c r="T41" s="24"/>
      <c r="U41" s="25"/>
      <c r="V41" s="25" t="str">
        <f>IF(U41="","",VLOOKUP(U41,LISTAS!$F$5:$G$204,2,0))</f>
        <v/>
      </c>
      <c r="W41" s="25" t="str">
        <f>IF(U41="","",VLOOKUP(U41,LISTAS!$F$5:$I$204,4,0))</f>
        <v/>
      </c>
      <c r="X41" s="25" t="str">
        <f t="shared" si="0"/>
        <v/>
      </c>
      <c r="Y41" s="25" t="str">
        <f t="shared" si="2"/>
        <v/>
      </c>
    </row>
    <row r="42" spans="2:25" x14ac:dyDescent="0.25">
      <c r="B42" s="132">
        <v>14</v>
      </c>
      <c r="C42" s="88"/>
      <c r="D42" s="129">
        <v>0</v>
      </c>
      <c r="E42" s="48">
        <f>IF(D42&lt;&gt;"",D42,"")</f>
        <v>0</v>
      </c>
      <c r="F42" s="47" t="str">
        <f>IF(D42&lt;&gt;"",IF(C42="","",C42),"")</f>
        <v/>
      </c>
      <c r="G42" s="47" t="str">
        <f>VLOOKUP(G40,E40:F42,2,0)</f>
        <v/>
      </c>
      <c r="H42" s="47"/>
      <c r="I42" s="47"/>
      <c r="J42" s="47"/>
      <c r="K42" s="47"/>
      <c r="L42" s="94"/>
      <c r="M42" s="95"/>
      <c r="N42" s="94"/>
      <c r="O42" s="20"/>
      <c r="P42" s="26"/>
      <c r="S42" s="23"/>
      <c r="T42" s="24"/>
      <c r="U42" s="25"/>
      <c r="V42" s="25" t="str">
        <f>IF(U42="","",VLOOKUP(U42,LISTAS!$F$5:$G$204,2,0))</f>
        <v/>
      </c>
      <c r="W42" s="25" t="str">
        <f>IF(U42="","",VLOOKUP(U42,LISTAS!$F$5:$I$204,4,0))</f>
        <v/>
      </c>
      <c r="X42" s="25" t="str">
        <f t="shared" si="0"/>
        <v/>
      </c>
      <c r="Y42" s="25" t="str">
        <f t="shared" si="2"/>
        <v/>
      </c>
    </row>
    <row r="43" spans="2:25" ht="18" customHeight="1" thickBot="1" x14ac:dyDescent="0.3">
      <c r="B43" s="132"/>
      <c r="C43" s="89" t="str">
        <f>IF(C42="","",VLOOKUP(C42,LISTAS!$F$5:$H$204,2,0))</f>
        <v/>
      </c>
      <c r="D43" s="130"/>
      <c r="E43" s="61"/>
      <c r="F43" s="47"/>
      <c r="G43" s="47"/>
      <c r="H43" s="47"/>
      <c r="I43" s="47"/>
      <c r="J43" s="47"/>
      <c r="K43" s="47"/>
      <c r="L43" s="94"/>
      <c r="M43" s="95"/>
      <c r="N43" s="94"/>
      <c r="O43" s="20"/>
      <c r="P43" s="26"/>
      <c r="S43" s="23"/>
      <c r="T43" s="24"/>
      <c r="U43" s="25"/>
      <c r="V43" s="25" t="str">
        <f>IF(U43="","",VLOOKUP(U43,LISTAS!$F$5:$G$204,2,0))</f>
        <v/>
      </c>
      <c r="W43" s="25" t="str">
        <f>IF(U43="","",VLOOKUP(U43,LISTAS!$F$5:$I$204,4,0))</f>
        <v/>
      </c>
      <c r="X43" s="25" t="str">
        <f t="shared" si="0"/>
        <v/>
      </c>
      <c r="Y43" s="25" t="str">
        <f t="shared" si="2"/>
        <v/>
      </c>
    </row>
    <row r="44" spans="2:25" ht="18" customHeight="1" x14ac:dyDescent="0.25">
      <c r="B44" s="63"/>
      <c r="C44" s="20"/>
      <c r="D44" s="20"/>
      <c r="E44" s="94"/>
      <c r="F44" s="98"/>
      <c r="G44" s="88" t="str">
        <f>IF(D40&lt;&gt;"",IF(D42&lt;&gt;"",IF(D40=D42,"",IF(D40&gt;D42,C40,C42)),""),"")</f>
        <v>LUACS/DAVID</v>
      </c>
      <c r="H44" s="129">
        <v>1</v>
      </c>
      <c r="I44" s="47">
        <f>IF(H44&lt;&gt;"",H44,"")</f>
        <v>1</v>
      </c>
      <c r="J44" s="47" t="str">
        <f>IF(H44&lt;&gt;"",IF(G44="","",G44),"")</f>
        <v>LUACS/DAVID</v>
      </c>
      <c r="K44" s="47">
        <f>IF(I44&lt;&gt;"",IF(I46&lt;&gt;"",SMALL(I44:J46,1),""),"")</f>
        <v>0</v>
      </c>
      <c r="L44" s="47"/>
      <c r="M44" s="61"/>
      <c r="N44" s="47"/>
      <c r="O44" s="20"/>
      <c r="P44" s="26"/>
      <c r="S44" s="23"/>
      <c r="T44" s="24"/>
      <c r="U44" s="25"/>
      <c r="V44" s="25" t="str">
        <f>IF(U44="","",VLOOKUP(U44,LISTAS!$F$5:$G$204,2,0))</f>
        <v/>
      </c>
      <c r="W44" s="25" t="str">
        <f>IF(U44="","",VLOOKUP(U44,LISTAS!$F$5:$I$204,4,0))</f>
        <v/>
      </c>
      <c r="X44" s="25" t="str">
        <f t="shared" si="0"/>
        <v/>
      </c>
      <c r="Y44" s="25" t="str">
        <f t="shared" si="2"/>
        <v/>
      </c>
    </row>
    <row r="45" spans="2:25" ht="18" customHeight="1" thickBot="1" x14ac:dyDescent="0.3">
      <c r="B45" s="63"/>
      <c r="C45" s="20"/>
      <c r="D45" s="20"/>
      <c r="E45" s="94"/>
      <c r="F45" s="98"/>
      <c r="G45" s="89" t="str">
        <f>IF(G44="","",VLOOKUP(G44,LISTAS!$F$5:$H$204,2,0))</f>
        <v>ARBOS - SCS</v>
      </c>
      <c r="H45" s="130"/>
      <c r="I45" s="47"/>
      <c r="J45" s="47"/>
      <c r="K45" s="47"/>
      <c r="L45" s="47"/>
      <c r="M45" s="61"/>
      <c r="N45" s="47"/>
      <c r="O45" s="20"/>
      <c r="P45" s="26"/>
      <c r="S45" s="23"/>
      <c r="T45" s="24"/>
      <c r="U45" s="25"/>
      <c r="V45" s="25" t="str">
        <f>IF(U45="","",VLOOKUP(U45,LISTAS!$F$5:$G$204,2,0))</f>
        <v/>
      </c>
      <c r="W45" s="25" t="str">
        <f>IF(U45="","",VLOOKUP(U45,LISTAS!$F$5:$I$204,4,0))</f>
        <v/>
      </c>
      <c r="X45" s="25" t="str">
        <f t="shared" si="0"/>
        <v/>
      </c>
      <c r="Y45" s="25" t="str">
        <f t="shared" si="2"/>
        <v/>
      </c>
    </row>
    <row r="46" spans="2:25" ht="18" customHeight="1" x14ac:dyDescent="0.25">
      <c r="B46" s="63"/>
      <c r="C46" s="20"/>
      <c r="D46" s="20"/>
      <c r="E46" s="95"/>
      <c r="F46" s="28"/>
      <c r="G46" s="88" t="str">
        <f>IF(D48&lt;&gt;"",IF(D50&lt;&gt;"",IF(D48=D50,"",IF(D48&gt;D50,C48,C50)),""),"")</f>
        <v/>
      </c>
      <c r="H46" s="129">
        <v>0</v>
      </c>
      <c r="I46" s="48">
        <f>IF(H46&lt;&gt;"",H46,"")</f>
        <v>0</v>
      </c>
      <c r="J46" s="47" t="str">
        <f>IF(H46&lt;&gt;"",IF(G46="","",G46),"")</f>
        <v/>
      </c>
      <c r="K46" s="47" t="str">
        <f>VLOOKUP(K44,I44:J46,2,0)</f>
        <v/>
      </c>
      <c r="L46" s="47"/>
      <c r="M46" s="61"/>
      <c r="N46" s="47"/>
      <c r="O46" s="20"/>
      <c r="P46" s="26"/>
      <c r="S46" s="23"/>
      <c r="T46" s="24"/>
      <c r="U46" s="25"/>
      <c r="V46" s="25" t="str">
        <f>IF(U46="","",VLOOKUP(U46,LISTAS!$F$5:$G$204,2,0))</f>
        <v/>
      </c>
      <c r="W46" s="25" t="str">
        <f>IF(U46="","",VLOOKUP(U46,LISTAS!$F$5:$I$204,4,0))</f>
        <v/>
      </c>
      <c r="X46" s="25" t="str">
        <f t="shared" si="0"/>
        <v/>
      </c>
      <c r="Y46" s="25" t="str">
        <f t="shared" si="2"/>
        <v/>
      </c>
    </row>
    <row r="47" spans="2:25" ht="18" customHeight="1" thickBot="1" x14ac:dyDescent="0.3">
      <c r="B47" s="63"/>
      <c r="C47" s="20"/>
      <c r="D47" s="20"/>
      <c r="E47" s="95"/>
      <c r="F47" s="20"/>
      <c r="G47" s="89" t="str">
        <f>IF(G46="","",VLOOKUP(G46,LISTAS!$F$5:$H$204,2,0))</f>
        <v/>
      </c>
      <c r="H47" s="130"/>
      <c r="I47" s="61"/>
      <c r="J47" s="47"/>
      <c r="K47" s="47"/>
      <c r="L47" s="47"/>
      <c r="M47" s="61"/>
      <c r="N47" s="47"/>
      <c r="O47" s="20"/>
      <c r="P47" s="26"/>
      <c r="S47" s="23"/>
      <c r="T47" s="24"/>
      <c r="U47" s="25"/>
      <c r="V47" s="25" t="str">
        <f>IF(U47="","",VLOOKUP(U47,LISTAS!$F$5:$G$204,2,0))</f>
        <v/>
      </c>
      <c r="W47" s="25" t="str">
        <f>IF(U47="","",VLOOKUP(U47,LISTAS!$F$5:$I$204,4,0))</f>
        <v/>
      </c>
      <c r="X47" s="25" t="str">
        <f t="shared" si="0"/>
        <v/>
      </c>
      <c r="Y47" s="25" t="str">
        <f t="shared" si="2"/>
        <v/>
      </c>
    </row>
    <row r="48" spans="2:25" ht="18" customHeight="1" x14ac:dyDescent="0.25">
      <c r="B48" s="131">
        <v>5</v>
      </c>
      <c r="C48" s="88"/>
      <c r="D48" s="129">
        <v>0</v>
      </c>
      <c r="E48" s="46">
        <f>IF(D48&lt;&gt;"",D48,"")</f>
        <v>0</v>
      </c>
      <c r="F48" s="47" t="str">
        <f>IF(D48&lt;&gt;"",IF(C48="","",C48),"")</f>
        <v/>
      </c>
      <c r="G48" s="47">
        <f>IF(E48&lt;&gt;"",IF(E50&lt;&gt;"",SMALL(E48:F50,1),""),"")</f>
        <v>0</v>
      </c>
      <c r="H48" s="47"/>
      <c r="I48" s="61"/>
      <c r="J48" s="47"/>
      <c r="K48" s="47"/>
      <c r="L48" s="47"/>
      <c r="M48" s="61"/>
      <c r="N48" s="47"/>
      <c r="O48" s="20"/>
      <c r="P48" s="26"/>
      <c r="S48" s="23"/>
      <c r="T48" s="24"/>
      <c r="U48" s="25"/>
      <c r="V48" s="25" t="str">
        <f>IF(U48="","",VLOOKUP(U48,LISTAS!$F$5:$G$204,2,0))</f>
        <v/>
      </c>
      <c r="W48" s="25" t="str">
        <f>IF(U48="","",VLOOKUP(U48,LISTAS!$F$5:$I$204,4,0))</f>
        <v/>
      </c>
      <c r="X48" s="25" t="str">
        <f t="shared" si="0"/>
        <v/>
      </c>
      <c r="Y48" s="25" t="str">
        <f t="shared" si="2"/>
        <v/>
      </c>
    </row>
    <row r="49" spans="2:25" ht="18" customHeight="1" thickBot="1" x14ac:dyDescent="0.3">
      <c r="B49" s="131"/>
      <c r="C49" s="89" t="str">
        <f>IF(C48="","",VLOOKUP(C48,LISTAS!$F$5:$H$204,2,0))</f>
        <v/>
      </c>
      <c r="D49" s="130"/>
      <c r="E49" s="49" t="str">
        <f>IF(D49&lt;&gt;"",D49,"")</f>
        <v/>
      </c>
      <c r="F49" s="47"/>
      <c r="G49" s="47"/>
      <c r="H49" s="47"/>
      <c r="I49" s="95"/>
      <c r="J49" s="94"/>
      <c r="K49" s="20"/>
      <c r="L49" s="20"/>
      <c r="M49" s="27"/>
      <c r="N49" s="20"/>
      <c r="O49" s="20"/>
      <c r="P49" s="26"/>
      <c r="S49" s="23"/>
      <c r="T49" s="24"/>
      <c r="U49" s="25"/>
      <c r="V49" s="25" t="str">
        <f>IF(U49="","",VLOOKUP(U49,LISTAS!$F$5:$G$204,2,0))</f>
        <v/>
      </c>
      <c r="W49" s="25" t="str">
        <f>IF(U49="","",VLOOKUP(U49,LISTAS!$F$5:$I$204,4,0))</f>
        <v/>
      </c>
      <c r="X49" s="25" t="str">
        <f t="shared" si="0"/>
        <v/>
      </c>
      <c r="Y49" s="25" t="str">
        <f t="shared" si="2"/>
        <v/>
      </c>
    </row>
    <row r="50" spans="2:25" ht="18" customHeight="1" x14ac:dyDescent="0.25">
      <c r="B50" s="132">
        <v>12</v>
      </c>
      <c r="C50" s="88"/>
      <c r="D50" s="129">
        <v>0</v>
      </c>
      <c r="E50" s="50">
        <f>IF(D50&lt;&gt;"",D50,"")</f>
        <v>0</v>
      </c>
      <c r="F50" s="47" t="str">
        <f>IF(D50&lt;&gt;"",IF(C50="","",C50),"")</f>
        <v/>
      </c>
      <c r="G50" s="47" t="str">
        <f>VLOOKUP(G48,E48:F50,2,0)</f>
        <v/>
      </c>
      <c r="H50" s="47"/>
      <c r="I50" s="95"/>
      <c r="J50" s="94"/>
      <c r="K50" s="20"/>
      <c r="L50" s="20"/>
      <c r="M50" s="27"/>
      <c r="N50" s="20"/>
      <c r="O50" s="20"/>
      <c r="P50" s="26"/>
      <c r="S50" s="23"/>
      <c r="T50" s="24"/>
      <c r="U50" s="25"/>
      <c r="V50" s="25" t="str">
        <f>IF(U50="","",VLOOKUP(U50,LISTAS!$F$5:$G$204,2,0))</f>
        <v/>
      </c>
      <c r="W50" s="25" t="str">
        <f>IF(U50="","",VLOOKUP(U50,LISTAS!$F$5:$I$204,4,0))</f>
        <v/>
      </c>
      <c r="X50" s="25" t="str">
        <f t="shared" si="0"/>
        <v/>
      </c>
      <c r="Y50" s="25" t="str">
        <f t="shared" si="2"/>
        <v/>
      </c>
    </row>
    <row r="51" spans="2:25" ht="18" customHeight="1" thickBot="1" x14ac:dyDescent="0.3">
      <c r="B51" s="132"/>
      <c r="C51" s="89" t="str">
        <f>IF(C50="","",VLOOKUP(C50,LISTAS!$F$5:$H$204,2,0))</f>
        <v/>
      </c>
      <c r="D51" s="130"/>
      <c r="E51" s="47"/>
      <c r="F51" s="47"/>
      <c r="G51" s="47"/>
      <c r="H51" s="47"/>
      <c r="I51" s="95"/>
      <c r="J51" s="94"/>
      <c r="K51" s="20"/>
      <c r="L51" s="20"/>
      <c r="M51" s="27"/>
      <c r="N51" s="20"/>
      <c r="O51" s="20"/>
      <c r="P51" s="26"/>
      <c r="S51" s="23"/>
      <c r="T51" s="24"/>
      <c r="U51" s="25"/>
      <c r="V51" s="25" t="str">
        <f>IF(U51="","",VLOOKUP(U51,LISTAS!$F$5:$G$204,2,0))</f>
        <v/>
      </c>
      <c r="W51" s="25" t="str">
        <f>IF(U51="","",VLOOKUP(U51,LISTAS!$F$5:$I$204,4,0))</f>
        <v/>
      </c>
      <c r="X51" s="25" t="str">
        <f t="shared" si="0"/>
        <v/>
      </c>
      <c r="Y51" s="25" t="str">
        <f t="shared" si="2"/>
        <v/>
      </c>
    </row>
    <row r="52" spans="2:25" ht="18" customHeight="1" x14ac:dyDescent="0.25">
      <c r="B52" s="63"/>
      <c r="C52" s="20"/>
      <c r="D52" s="20"/>
      <c r="E52" s="94"/>
      <c r="F52" s="94"/>
      <c r="G52" s="94"/>
      <c r="H52" s="94"/>
      <c r="I52" s="95"/>
      <c r="J52" s="94"/>
      <c r="K52" s="88" t="str">
        <f>IF(H44&lt;&gt;"",IF(H46&lt;&gt;"",IF(H44=H46,"",IF(H44&gt;H46,G44,G46)),""),"")</f>
        <v>LUACS/DAVID</v>
      </c>
      <c r="L52" s="129">
        <v>0</v>
      </c>
      <c r="M52" s="46">
        <f>IF(L52&lt;&gt;"",L52,"")</f>
        <v>0</v>
      </c>
      <c r="N52" s="47" t="str">
        <f>IF(L52&lt;&gt;"",IF(K52="","",K52),"")</f>
        <v>LUACS/DAVID</v>
      </c>
      <c r="O52" s="47">
        <f>IF(M52&lt;&gt;"",IF(M54&lt;&gt;"",SMALL(M52:N54,1),""),"")</f>
        <v>0</v>
      </c>
      <c r="P52" s="26"/>
      <c r="S52" s="23"/>
      <c r="T52" s="24"/>
      <c r="U52" s="25"/>
      <c r="V52" s="25" t="str">
        <f>IF(U52="","",VLOOKUP(U52,LISTAS!$F$5:$G$204,2,0))</f>
        <v/>
      </c>
      <c r="W52" s="25" t="str">
        <f>IF(U52="","",VLOOKUP(U52,LISTAS!$F$5:$I$204,4,0))</f>
        <v/>
      </c>
      <c r="X52" s="25" t="str">
        <f t="shared" si="0"/>
        <v/>
      </c>
      <c r="Y52" s="25" t="str">
        <f t="shared" si="2"/>
        <v/>
      </c>
    </row>
    <row r="53" spans="2:25" ht="18" customHeight="1" thickBot="1" x14ac:dyDescent="0.3">
      <c r="B53" s="63"/>
      <c r="C53" s="20"/>
      <c r="D53" s="20"/>
      <c r="E53" s="94"/>
      <c r="F53" s="94"/>
      <c r="G53" s="94"/>
      <c r="H53" s="94"/>
      <c r="I53" s="95"/>
      <c r="J53" s="94"/>
      <c r="K53" s="89" t="str">
        <f>IF(K52="","",VLOOKUP(K52,LISTAS!$F$5:$H$204,2,0))</f>
        <v>ARBOS - SCS</v>
      </c>
      <c r="L53" s="130"/>
      <c r="M53" s="49" t="str">
        <f>IF(L53&lt;&gt;"",L53,"")</f>
        <v/>
      </c>
      <c r="N53" s="47"/>
      <c r="O53" s="47"/>
      <c r="P53" s="26"/>
      <c r="S53" s="23"/>
      <c r="T53" s="24"/>
      <c r="U53" s="25"/>
      <c r="V53" s="25" t="str">
        <f>IF(U53="","",VLOOKUP(U53,LISTAS!$F$5:$G$204,2,0))</f>
        <v/>
      </c>
      <c r="W53" s="25" t="str">
        <f>IF(U53="","",VLOOKUP(U53,LISTAS!$F$5:$I$204,4,0))</f>
        <v/>
      </c>
      <c r="X53" s="25" t="str">
        <f t="shared" si="0"/>
        <v/>
      </c>
      <c r="Y53" s="25" t="str">
        <f t="shared" si="2"/>
        <v/>
      </c>
    </row>
    <row r="54" spans="2:25" ht="18" customHeight="1" x14ac:dyDescent="0.25">
      <c r="B54" s="63"/>
      <c r="C54" s="20"/>
      <c r="D54" s="20"/>
      <c r="E54" s="94"/>
      <c r="F54" s="94"/>
      <c r="G54" s="94"/>
      <c r="H54" s="94"/>
      <c r="I54" s="95"/>
      <c r="J54" s="97"/>
      <c r="K54" s="88" t="str">
        <f>IF(H60&lt;&gt;"",IF(H62&lt;&gt;"",IF(H60=H62,"",IF(H60&gt;H62,G60,G62)),""),"")</f>
        <v>LUCAS/LUIGI</v>
      </c>
      <c r="L54" s="129">
        <v>1</v>
      </c>
      <c r="M54" s="50">
        <f>IF(L54&lt;&gt;"",L54,"")</f>
        <v>1</v>
      </c>
      <c r="N54" s="47" t="str">
        <f>IF(L54&lt;&gt;"",IF(K54="","",K54),"")</f>
        <v>LUCAS/LUIGI</v>
      </c>
      <c r="O54" s="47" t="str">
        <f>VLOOKUP(O52,M52:N54,2,0)</f>
        <v>LUACS/DAVID</v>
      </c>
      <c r="P54" s="26"/>
      <c r="S54" s="23"/>
      <c r="T54" s="24"/>
      <c r="U54" s="25"/>
      <c r="V54" s="25" t="str">
        <f>IF(U54="","",VLOOKUP(U54,LISTAS!$F$5:$G$204,2,0))</f>
        <v/>
      </c>
      <c r="W54" s="25" t="str">
        <f>IF(U54="","",VLOOKUP(U54,LISTAS!$F$5:$I$204,4,0))</f>
        <v/>
      </c>
      <c r="X54" s="25" t="str">
        <f t="shared" si="0"/>
        <v/>
      </c>
      <c r="Y54" s="25" t="str">
        <f t="shared" si="2"/>
        <v/>
      </c>
    </row>
    <row r="55" spans="2:25" ht="18" customHeight="1" thickBot="1" x14ac:dyDescent="0.3">
      <c r="B55" s="63"/>
      <c r="C55" s="20"/>
      <c r="D55" s="20"/>
      <c r="E55" s="94"/>
      <c r="F55" s="94"/>
      <c r="G55" s="94"/>
      <c r="H55" s="94"/>
      <c r="I55" s="95"/>
      <c r="J55" s="94"/>
      <c r="K55" s="89" t="str">
        <f>IF(K54="","",VLOOKUP(K54,LISTAS!$F$5:$H$204,2,0))</f>
        <v>ARBOS - SCS</v>
      </c>
      <c r="L55" s="130"/>
      <c r="M55" s="47"/>
      <c r="N55" s="47"/>
      <c r="O55" s="47"/>
      <c r="P55" s="26"/>
      <c r="R55" s="17"/>
      <c r="S55" s="23"/>
      <c r="T55" s="24"/>
      <c r="U55" s="25"/>
      <c r="V55" s="25" t="str">
        <f>IF(U55="","",VLOOKUP(U55,LISTAS!$F$5:$G$204,2,0))</f>
        <v/>
      </c>
      <c r="W55" s="25" t="str">
        <f>IF(U55="","",VLOOKUP(U55,LISTAS!$F$5:$I$204,4,0))</f>
        <v/>
      </c>
      <c r="X55" s="25" t="str">
        <f t="shared" si="0"/>
        <v/>
      </c>
      <c r="Y55" s="25" t="str">
        <f t="shared" si="2"/>
        <v/>
      </c>
    </row>
    <row r="56" spans="2:25" ht="18" customHeight="1" x14ac:dyDescent="0.25">
      <c r="B56" s="131">
        <v>8</v>
      </c>
      <c r="C56" s="88" t="s">
        <v>180</v>
      </c>
      <c r="D56" s="129">
        <v>1</v>
      </c>
      <c r="E56" s="47" t="s">
        <v>36</v>
      </c>
      <c r="F56" s="47" t="str">
        <f>IF(D56&lt;&gt;"",IF(C56="","",C56),"")</f>
        <v>ELOY/ENZO</v>
      </c>
      <c r="G56" s="47">
        <f>IF(E56&lt;&gt;"",IF(E58&lt;&gt;"",SMALL(E56:F58,1),""),"")</f>
        <v>0</v>
      </c>
      <c r="H56" s="47"/>
      <c r="I56" s="61"/>
      <c r="J56" s="94"/>
      <c r="K56" s="94"/>
      <c r="L56" s="94"/>
      <c r="M56" s="47"/>
      <c r="N56" s="47"/>
      <c r="O56" s="47"/>
      <c r="P56" s="26"/>
      <c r="R56" s="17"/>
      <c r="S56" s="23"/>
      <c r="T56" s="24"/>
      <c r="U56" s="25"/>
      <c r="V56" s="25" t="str">
        <f>IF(U56="","",VLOOKUP(U56,LISTAS!$F$5:$G$204,2,0))</f>
        <v/>
      </c>
      <c r="W56" s="25" t="str">
        <f>IF(U56="","",VLOOKUP(U56,LISTAS!$F$5:$I$204,4,0))</f>
        <v/>
      </c>
      <c r="X56" s="25" t="str">
        <f t="shared" si="0"/>
        <v/>
      </c>
      <c r="Y56" s="25" t="str">
        <f t="shared" si="2"/>
        <v/>
      </c>
    </row>
    <row r="57" spans="2:25" ht="18" customHeight="1" thickBot="1" x14ac:dyDescent="0.3">
      <c r="B57" s="131"/>
      <c r="C57" s="89" t="str">
        <f>IF(C56="","",VLOOKUP(C56,LISTAS!$F$5:$H$204,2,0))</f>
        <v>ARBOS - SCS</v>
      </c>
      <c r="D57" s="130"/>
      <c r="E57" s="47"/>
      <c r="F57" s="47"/>
      <c r="G57" s="47"/>
      <c r="H57" s="47"/>
      <c r="I57" s="61"/>
      <c r="J57" s="94"/>
      <c r="K57" s="94"/>
      <c r="L57" s="94"/>
      <c r="M57" s="94"/>
      <c r="N57" s="94"/>
      <c r="O57" s="94"/>
      <c r="P57" s="26"/>
      <c r="Q57" s="13"/>
      <c r="S57" s="23"/>
      <c r="T57" s="24"/>
      <c r="U57" s="25"/>
      <c r="V57" s="25" t="str">
        <f>IF(U57="","",VLOOKUP(U57,LISTAS!$F$5:$G$204,2,0))</f>
        <v/>
      </c>
      <c r="W57" s="25" t="str">
        <f>IF(U57="","",VLOOKUP(U57,LISTAS!$F$5:$I$204,4,0))</f>
        <v/>
      </c>
      <c r="X57" s="25" t="str">
        <f t="shared" si="0"/>
        <v/>
      </c>
      <c r="Y57" s="25" t="str">
        <f t="shared" si="2"/>
        <v/>
      </c>
    </row>
    <row r="58" spans="2:25" ht="18" customHeight="1" x14ac:dyDescent="0.25">
      <c r="B58" s="132">
        <v>10</v>
      </c>
      <c r="C58" s="88"/>
      <c r="D58" s="129">
        <v>0</v>
      </c>
      <c r="E58" s="48">
        <f>IF(D58&lt;&gt;"",D58,"")</f>
        <v>0</v>
      </c>
      <c r="F58" s="47" t="str">
        <f>IF(D58&lt;&gt;"",IF(C58="","",C58),"")</f>
        <v/>
      </c>
      <c r="G58" s="47" t="str">
        <f>VLOOKUP(G56,E56:F58,2,0)</f>
        <v/>
      </c>
      <c r="H58" s="47"/>
      <c r="I58" s="61"/>
      <c r="J58" s="94"/>
      <c r="K58" s="94"/>
      <c r="L58" s="94"/>
      <c r="M58" s="94"/>
      <c r="N58" s="94"/>
      <c r="O58" s="94"/>
      <c r="P58" s="26"/>
      <c r="Q58" s="13"/>
      <c r="S58" s="23"/>
      <c r="T58" s="24"/>
      <c r="U58" s="25"/>
      <c r="V58" s="25" t="str">
        <f>IF(U58="","",VLOOKUP(U58,LISTAS!$F$5:$G$204,2,0))</f>
        <v/>
      </c>
      <c r="W58" s="25" t="str">
        <f>IF(U58="","",VLOOKUP(U58,LISTAS!$F$5:$I$204,4,0))</f>
        <v/>
      </c>
      <c r="X58" s="25" t="str">
        <f t="shared" si="0"/>
        <v/>
      </c>
      <c r="Y58" s="25" t="str">
        <f t="shared" si="2"/>
        <v/>
      </c>
    </row>
    <row r="59" spans="2:25" ht="18" customHeight="1" thickBot="1" x14ac:dyDescent="0.3">
      <c r="B59" s="132"/>
      <c r="C59" s="89" t="str">
        <f>IF(C58="","",VLOOKUP(C58,LISTAS!$F$5:$H$204,2,0))</f>
        <v/>
      </c>
      <c r="D59" s="130"/>
      <c r="E59" s="95"/>
      <c r="F59" s="94"/>
      <c r="G59" s="94"/>
      <c r="H59" s="94"/>
      <c r="I59" s="95"/>
      <c r="J59" s="94"/>
      <c r="K59" s="94"/>
      <c r="L59" s="94"/>
      <c r="M59" s="94"/>
      <c r="N59" s="94"/>
      <c r="O59" s="94"/>
      <c r="P59" s="26"/>
      <c r="Q59" s="13"/>
      <c r="S59" s="23"/>
      <c r="T59" s="24"/>
      <c r="U59" s="25"/>
      <c r="V59" s="25" t="str">
        <f>IF(U59="","",VLOOKUP(U59,LISTAS!$F$5:$G$204,2,0))</f>
        <v/>
      </c>
      <c r="W59" s="25" t="str">
        <f>IF(U59="","",VLOOKUP(U59,LISTAS!$F$5:$I$204,4,0))</f>
        <v/>
      </c>
      <c r="X59" s="25" t="str">
        <f t="shared" si="0"/>
        <v/>
      </c>
      <c r="Y59" s="25" t="str">
        <f t="shared" si="2"/>
        <v/>
      </c>
    </row>
    <row r="60" spans="2:25" ht="18" customHeight="1" x14ac:dyDescent="0.25">
      <c r="B60" s="63"/>
      <c r="C60" s="20"/>
      <c r="D60" s="20"/>
      <c r="E60" s="94"/>
      <c r="F60" s="98"/>
      <c r="G60" s="88" t="str">
        <f>IF(D56&lt;&gt;"",IF(D58&lt;&gt;"",IF(D56=D58,"",IF(D56&gt;D58,C56,C58)),""),"")</f>
        <v>ELOY/ENZO</v>
      </c>
      <c r="H60" s="129">
        <v>0</v>
      </c>
      <c r="I60" s="46">
        <f>IF(H60&lt;&gt;"",H60,"")</f>
        <v>0</v>
      </c>
      <c r="J60" s="47" t="str">
        <f>IF(H60&lt;&gt;"",IF(G60="","",G60),"")</f>
        <v>ELOY/ENZO</v>
      </c>
      <c r="K60" s="47">
        <f>IF(I60&lt;&gt;"",IF(I62&lt;&gt;"",SMALL(I60:J62,1),""),"")</f>
        <v>0</v>
      </c>
      <c r="L60" s="94"/>
      <c r="M60" s="94"/>
      <c r="N60" s="94"/>
      <c r="O60" s="94"/>
      <c r="P60" s="26"/>
      <c r="Q60" s="13"/>
      <c r="S60" s="23"/>
      <c r="T60" s="24"/>
      <c r="U60" s="25"/>
      <c r="V60" s="25" t="str">
        <f>IF(U60="","",VLOOKUP(U60,LISTAS!$F$5:$G$204,2,0))</f>
        <v/>
      </c>
      <c r="W60" s="25" t="str">
        <f>IF(U60="","",VLOOKUP(U60,LISTAS!$F$5:$I$204,4,0))</f>
        <v/>
      </c>
      <c r="X60" s="25" t="str">
        <f t="shared" si="0"/>
        <v/>
      </c>
      <c r="Y60" s="25" t="str">
        <f t="shared" si="2"/>
        <v/>
      </c>
    </row>
    <row r="61" spans="2:25" ht="18" customHeight="1" thickBot="1" x14ac:dyDescent="0.3">
      <c r="B61" s="63"/>
      <c r="C61" s="20"/>
      <c r="D61" s="20"/>
      <c r="E61" s="94"/>
      <c r="F61" s="98"/>
      <c r="G61" s="89" t="str">
        <f>IF(G60="","",VLOOKUP(G60,LISTAS!$F$5:$H$204,2,0))</f>
        <v>ARBOS - SCS</v>
      </c>
      <c r="H61" s="130"/>
      <c r="I61" s="49" t="str">
        <f>IF(H61&lt;&gt;"",H61,"")</f>
        <v/>
      </c>
      <c r="J61" s="47"/>
      <c r="K61" s="47"/>
      <c r="L61" s="94"/>
      <c r="M61" s="94"/>
      <c r="N61" s="94"/>
      <c r="O61" s="94"/>
      <c r="P61" s="26"/>
      <c r="Q61" s="13"/>
      <c r="S61" s="23"/>
      <c r="T61" s="24"/>
      <c r="U61" s="25"/>
      <c r="V61" s="25" t="str">
        <f>IF(U61="","",VLOOKUP(U61,LISTAS!$F$5:$G$204,2,0))</f>
        <v/>
      </c>
      <c r="W61" s="25" t="str">
        <f>IF(U61="","",VLOOKUP(U61,LISTAS!$F$5:$I$204,4,0))</f>
        <v/>
      </c>
      <c r="X61" s="25" t="str">
        <f t="shared" si="0"/>
        <v/>
      </c>
      <c r="Y61" s="25" t="str">
        <f t="shared" si="2"/>
        <v/>
      </c>
    </row>
    <row r="62" spans="2:25" ht="18" customHeight="1" x14ac:dyDescent="0.25">
      <c r="B62" s="63"/>
      <c r="C62" s="20"/>
      <c r="D62" s="20"/>
      <c r="E62" s="95"/>
      <c r="F62" s="28"/>
      <c r="G62" s="88" t="str">
        <f>IF(D64&lt;&gt;"",IF(D66&lt;&gt;"",IF(D64=D66,"",IF(D64&gt;D66,C64,C66)),""),"")</f>
        <v>LUCAS/LUIGI</v>
      </c>
      <c r="H62" s="129">
        <v>1</v>
      </c>
      <c r="I62" s="50">
        <f>IF(H62&lt;&gt;"",H62,"")</f>
        <v>1</v>
      </c>
      <c r="J62" s="47" t="str">
        <f>IF(H62&lt;&gt;"",IF(G62="","",G62),"")</f>
        <v>LUCAS/LUIGI</v>
      </c>
      <c r="K62" s="47" t="str">
        <f>VLOOKUP(K60,I60:J62,2,0)</f>
        <v>ELOY/ENZO</v>
      </c>
      <c r="L62" s="94"/>
      <c r="M62" s="94"/>
      <c r="N62" s="94"/>
      <c r="O62" s="94"/>
      <c r="P62" s="26"/>
      <c r="S62" s="23"/>
      <c r="T62" s="24"/>
      <c r="U62" s="25"/>
      <c r="V62" s="25" t="str">
        <f>IF(U62="","",VLOOKUP(U62,LISTAS!$F$5:$G$204,2,0))</f>
        <v/>
      </c>
      <c r="W62" s="25" t="str">
        <f>IF(U62="","",VLOOKUP(U62,LISTAS!$F$5:$I$204,4,0))</f>
        <v/>
      </c>
      <c r="X62" s="25" t="str">
        <f t="shared" si="0"/>
        <v/>
      </c>
      <c r="Y62" s="25" t="str">
        <f t="shared" si="2"/>
        <v/>
      </c>
    </row>
    <row r="63" spans="2:25" ht="18" customHeight="1" thickBot="1" x14ac:dyDescent="0.3">
      <c r="B63" s="63"/>
      <c r="C63" s="20"/>
      <c r="D63" s="20"/>
      <c r="E63" s="95"/>
      <c r="F63" s="20"/>
      <c r="G63" s="89" t="str">
        <f>IF(G62="","",VLOOKUP(G62,LISTAS!$F$5:$H$204,2,0))</f>
        <v>ARBOS - SCS</v>
      </c>
      <c r="H63" s="130"/>
      <c r="I63" s="94"/>
      <c r="J63" s="94"/>
      <c r="K63" s="94"/>
      <c r="L63" s="94"/>
      <c r="M63" s="94"/>
      <c r="N63" s="94"/>
      <c r="O63" s="94"/>
      <c r="P63" s="26"/>
      <c r="S63" s="23"/>
      <c r="T63" s="24"/>
      <c r="U63" s="25"/>
      <c r="V63" s="25" t="str">
        <f>IF(U63="","",VLOOKUP(U63,LISTAS!$F$5:$G$204,2,0))</f>
        <v/>
      </c>
      <c r="W63" s="25" t="str">
        <f>IF(U63="","",VLOOKUP(U63,LISTAS!$F$5:$I$204,4,0))</f>
        <v/>
      </c>
      <c r="X63" s="25" t="str">
        <f t="shared" si="0"/>
        <v/>
      </c>
      <c r="Y63" s="25" t="str">
        <f t="shared" si="2"/>
        <v/>
      </c>
    </row>
    <row r="64" spans="2:25" ht="18" customHeight="1" x14ac:dyDescent="0.25">
      <c r="B64" s="131">
        <v>2</v>
      </c>
      <c r="C64" s="88"/>
      <c r="D64" s="129">
        <v>0</v>
      </c>
      <c r="E64" s="46">
        <f>IF(D64&lt;&gt;"",D64,"")</f>
        <v>0</v>
      </c>
      <c r="F64" s="47" t="str">
        <f>IF(D64&lt;&gt;"",IF(C64="","",C64),"")</f>
        <v/>
      </c>
      <c r="G64" s="47">
        <f>IF(E64&lt;&gt;"",IF(E66&lt;&gt;"",SMALL(E64:F66,1),""),"")</f>
        <v>0</v>
      </c>
      <c r="H64" s="47"/>
      <c r="I64" s="94"/>
      <c r="J64" s="94"/>
      <c r="K64" s="94"/>
      <c r="L64" s="94"/>
      <c r="M64" s="94"/>
      <c r="N64" s="94"/>
      <c r="O64" s="94"/>
      <c r="P64" s="99"/>
      <c r="S64" s="23"/>
      <c r="T64" s="24"/>
      <c r="U64" s="25"/>
      <c r="V64" s="25" t="str">
        <f>IF(U64="","",VLOOKUP(U64,LISTAS!$F$5:$G$204,2,0))</f>
        <v/>
      </c>
      <c r="W64" s="25" t="str">
        <f>IF(U64="","",VLOOKUP(U64,LISTAS!$F$5:$I$204,4,0))</f>
        <v/>
      </c>
      <c r="X64" s="25" t="str">
        <f t="shared" si="0"/>
        <v/>
      </c>
      <c r="Y64" s="25" t="str">
        <f t="shared" si="2"/>
        <v/>
      </c>
    </row>
    <row r="65" spans="2:25" ht="18" customHeight="1" thickBot="1" x14ac:dyDescent="0.3">
      <c r="B65" s="131"/>
      <c r="C65" s="89" t="str">
        <f>IF(C64="","",VLOOKUP(C64,LISTAS!$F$5:$H$204,2,0))</f>
        <v/>
      </c>
      <c r="D65" s="130"/>
      <c r="E65" s="49" t="str">
        <f>IF(D65&lt;&gt;"",D65,"")</f>
        <v/>
      </c>
      <c r="F65" s="47"/>
      <c r="G65" s="47"/>
      <c r="H65" s="47"/>
      <c r="I65" s="94"/>
      <c r="J65" s="94"/>
      <c r="K65" s="94"/>
      <c r="L65" s="94"/>
      <c r="M65" s="94"/>
      <c r="N65" s="94"/>
      <c r="O65" s="94"/>
      <c r="P65" s="99"/>
      <c r="S65" s="23"/>
      <c r="T65" s="24"/>
      <c r="U65" s="25"/>
      <c r="V65" s="25" t="str">
        <f>IF(U65="","",VLOOKUP(U65,LISTAS!$F$5:$G$204,2,0))</f>
        <v/>
      </c>
      <c r="W65" s="25" t="str">
        <f>IF(U65="","",VLOOKUP(U65,LISTAS!$F$5:$I$204,4,0))</f>
        <v/>
      </c>
      <c r="X65" s="25" t="str">
        <f t="shared" si="0"/>
        <v/>
      </c>
      <c r="Y65" s="25" t="str">
        <f t="shared" si="2"/>
        <v/>
      </c>
    </row>
    <row r="66" spans="2:25" ht="18" customHeight="1" x14ac:dyDescent="0.25">
      <c r="B66" s="132">
        <v>15</v>
      </c>
      <c r="C66" s="88" t="s">
        <v>181</v>
      </c>
      <c r="D66" s="129">
        <v>1</v>
      </c>
      <c r="E66" s="50">
        <f>IF(D66&lt;&gt;"",D66,"")</f>
        <v>1</v>
      </c>
      <c r="F66" s="47" t="str">
        <f>IF(D66&lt;&gt;"",IF(C66="","",C66),"")</f>
        <v>LUCAS/LUIGI</v>
      </c>
      <c r="G66" s="47" t="str">
        <f>VLOOKUP(G64,E64:F66,2,0)</f>
        <v/>
      </c>
      <c r="H66" s="47"/>
      <c r="I66" s="94"/>
      <c r="J66" s="94"/>
      <c r="K66" s="94"/>
      <c r="L66" s="94"/>
      <c r="M66" s="94"/>
      <c r="N66" s="94"/>
      <c r="O66" s="94"/>
      <c r="P66" s="99"/>
      <c r="S66" s="23"/>
      <c r="T66" s="24"/>
      <c r="U66" s="25"/>
      <c r="V66" s="25" t="str">
        <f>IF(U66="","",VLOOKUP(U66,LISTAS!$F$5:$G$204,2,0))</f>
        <v/>
      </c>
      <c r="W66" s="25" t="str">
        <f>IF(U66="","",VLOOKUP(U66,LISTAS!$F$5:$I$204,4,0))</f>
        <v/>
      </c>
      <c r="X66" s="25" t="str">
        <f t="shared" si="0"/>
        <v/>
      </c>
      <c r="Y66" s="25" t="str">
        <f t="shared" si="2"/>
        <v/>
      </c>
    </row>
    <row r="67" spans="2:25" ht="18" customHeight="1" thickBot="1" x14ac:dyDescent="0.3">
      <c r="B67" s="132"/>
      <c r="C67" s="89" t="str">
        <f>IF(C66="","",VLOOKUP(C66,LISTAS!$F$5:$H$204,2,0))</f>
        <v>ARBOS - SCS</v>
      </c>
      <c r="D67" s="130"/>
      <c r="E67" s="47"/>
      <c r="F67" s="47"/>
      <c r="G67" s="47"/>
      <c r="H67" s="47"/>
      <c r="I67" s="94"/>
      <c r="J67" s="94"/>
      <c r="K67" s="94"/>
      <c r="L67" s="94"/>
      <c r="M67" s="94"/>
      <c r="N67" s="94"/>
      <c r="O67" s="94"/>
      <c r="P67" s="99"/>
      <c r="S67" s="23"/>
      <c r="T67" s="24"/>
      <c r="U67" s="25"/>
      <c r="V67" s="25" t="str">
        <f>IF(U67="","",VLOOKUP(U67,LISTAS!$F$5:$G$204,2,0))</f>
        <v/>
      </c>
      <c r="W67" s="25" t="str">
        <f>IF(U67="","",VLOOKUP(U67,LISTAS!$F$5:$I$204,4,0))</f>
        <v/>
      </c>
      <c r="X67" s="25" t="str">
        <f t="shared" si="0"/>
        <v/>
      </c>
      <c r="Y67" s="25" t="str">
        <f t="shared" si="2"/>
        <v/>
      </c>
    </row>
    <row r="68" spans="2:25" ht="18" customHeight="1" x14ac:dyDescent="0.25">
      <c r="B68" s="64"/>
      <c r="C68" s="29"/>
      <c r="D68" s="29"/>
      <c r="E68" s="100"/>
      <c r="F68" s="100"/>
      <c r="G68" s="100"/>
      <c r="H68" s="100"/>
      <c r="I68" s="100"/>
      <c r="J68" s="100"/>
      <c r="K68" s="100"/>
      <c r="L68" s="100"/>
      <c r="M68" s="100"/>
      <c r="N68" s="100"/>
      <c r="O68" s="100"/>
      <c r="P68" s="101"/>
      <c r="S68" s="23"/>
      <c r="T68" s="24"/>
      <c r="U68" s="25"/>
      <c r="V68" s="25" t="str">
        <f>IF(U68="","",VLOOKUP(U68,LISTAS!$F$5:$G$204,2,0))</f>
        <v/>
      </c>
      <c r="W68" s="25" t="str">
        <f>IF(U68="","",VLOOKUP(U68,LISTAS!$F$5:$I$204,4,0))</f>
        <v/>
      </c>
      <c r="X68" s="25" t="str">
        <f t="shared" si="0"/>
        <v/>
      </c>
      <c r="Y68" s="25" t="str">
        <f t="shared" si="2"/>
        <v/>
      </c>
    </row>
    <row r="69" spans="2:25" ht="18" customHeight="1" x14ac:dyDescent="0.25">
      <c r="B69" s="59"/>
      <c r="C69" s="16"/>
      <c r="D69" s="16"/>
      <c r="E69" s="16"/>
      <c r="F69" s="16"/>
      <c r="G69" s="16"/>
      <c r="H69" s="16"/>
      <c r="I69" s="16"/>
      <c r="J69" s="16"/>
      <c r="K69" s="16"/>
      <c r="L69" s="16"/>
      <c r="M69" s="16"/>
      <c r="N69" s="16"/>
      <c r="O69" s="16"/>
      <c r="P69" s="16"/>
    </row>
    <row r="70" spans="2:25" ht="18" customHeight="1" x14ac:dyDescent="0.25">
      <c r="B70" s="59"/>
      <c r="C70" s="16"/>
      <c r="D70" s="16"/>
      <c r="E70" s="16"/>
      <c r="F70" s="16"/>
      <c r="G70" s="16"/>
      <c r="H70" s="16"/>
      <c r="I70" s="16"/>
      <c r="J70" s="16"/>
      <c r="K70" s="16"/>
      <c r="L70" s="16"/>
      <c r="M70" s="16"/>
      <c r="N70" s="16"/>
      <c r="O70" s="16"/>
      <c r="P70" s="16"/>
    </row>
    <row r="71" spans="2:25" ht="30" customHeight="1" x14ac:dyDescent="0.25">
      <c r="B71" s="128" t="s">
        <v>22</v>
      </c>
      <c r="C71" s="128"/>
      <c r="D71" s="128"/>
      <c r="E71" s="128"/>
      <c r="F71" s="128"/>
      <c r="G71" s="128"/>
      <c r="H71" s="128"/>
      <c r="I71" s="128"/>
      <c r="J71" s="128"/>
      <c r="K71" s="128"/>
      <c r="L71" s="128"/>
      <c r="M71" s="128"/>
      <c r="N71" s="128"/>
      <c r="O71" s="128"/>
      <c r="P71" s="128"/>
      <c r="S71" s="128" t="s">
        <v>4</v>
      </c>
      <c r="T71" s="128"/>
      <c r="U71" s="128"/>
      <c r="V71" s="128"/>
      <c r="W71" s="128"/>
      <c r="X71" s="128"/>
      <c r="Y71" s="128"/>
    </row>
    <row r="72" spans="2:25" ht="28.5" customHeight="1" thickBot="1" x14ac:dyDescent="0.3">
      <c r="B72" s="83"/>
      <c r="C72" s="92"/>
      <c r="D72" s="84"/>
      <c r="E72" s="93"/>
      <c r="F72" s="93"/>
      <c r="G72" s="94"/>
      <c r="H72" s="93"/>
      <c r="I72" s="93"/>
      <c r="J72" s="93"/>
      <c r="K72" s="84"/>
      <c r="L72" s="84"/>
      <c r="M72" s="84"/>
      <c r="N72" s="84"/>
      <c r="O72" s="84"/>
      <c r="P72" s="86"/>
      <c r="S72" s="133" t="s">
        <v>3</v>
      </c>
      <c r="T72" s="134"/>
      <c r="U72" s="19" t="s">
        <v>14</v>
      </c>
      <c r="V72" s="19" t="s">
        <v>0</v>
      </c>
      <c r="W72" s="19" t="s">
        <v>15</v>
      </c>
      <c r="X72" s="19" t="s">
        <v>16</v>
      </c>
      <c r="Y72" s="19" t="s">
        <v>17</v>
      </c>
    </row>
    <row r="73" spans="2:25" ht="18" customHeight="1" x14ac:dyDescent="0.25">
      <c r="B73" s="131">
        <v>1</v>
      </c>
      <c r="C73" s="90" t="s">
        <v>142</v>
      </c>
      <c r="D73" s="129">
        <v>1</v>
      </c>
      <c r="E73" s="47">
        <f>IF(D73&lt;&gt;"",D73,"")</f>
        <v>1</v>
      </c>
      <c r="F73" s="47" t="str">
        <f>IF(D73&lt;&gt;"",IF(C73="","",C73),"")</f>
        <v>GABRIEL/LEANDRO</v>
      </c>
      <c r="G73" s="47">
        <f>IF(E73&lt;&gt;"",IF(E75&lt;&gt;"",SMALL(E73:F75,1),""),"")</f>
        <v>0</v>
      </c>
      <c r="H73" s="47"/>
      <c r="I73" s="94"/>
      <c r="J73" s="94"/>
      <c r="K73" s="20"/>
      <c r="L73" s="20"/>
      <c r="M73" s="21"/>
      <c r="N73" s="21"/>
      <c r="O73" s="21"/>
      <c r="P73" s="22"/>
      <c r="S73" s="23">
        <f>IF(U73&lt;&gt;"",1,"")</f>
        <v>1</v>
      </c>
      <c r="T73" s="24" t="str">
        <f>IF(S73&lt;&gt;"","LUGAR","")</f>
        <v>LUGAR</v>
      </c>
      <c r="U73" s="25" t="str">
        <f>IF(P101&lt;&gt;"",IF(P103&lt;&gt;"",IF(P101=P103,"",IF(P101&gt;P103,O101,O103)),""),"")</f>
        <v>GABRIEL/LEANDRO</v>
      </c>
      <c r="V73" s="25" t="str">
        <f>IF(U73="","",VLOOKUP(U73,LISTAS!$F$5:$G$204,2,0))</f>
        <v>PEN LIFE - SBC</v>
      </c>
      <c r="W73" s="25" t="str">
        <f>IF(U73="","",VLOOKUP(U73,LISTAS!$F$5:$I$204,4,0))</f>
        <v>SUB 18 MASCULINO</v>
      </c>
      <c r="X73" s="25">
        <f>IF(S73="","",IF(S73=1,180,IF(S73=2,170,IF(S73=3,150,IF(S73=4,140,IF(S73=5,135,IF(S73=6,130,IF(S73=7,120,IF(S73=8,110,IF(S73=9,105,IF(S73=10,105,IF(S73=11,105,IF(S73=12,105,IF(S73=13,105,IF(S73=14,105,IF(S73=15,105,IF(S73=16,105,IF(S73&gt;16,"",""))))))))))))))))))</f>
        <v>180</v>
      </c>
      <c r="Y73" s="25">
        <f>IF(S73="","",IF($V$5="NÃO","",IF(S73=1,180,IF(S73=2,170,IF(S73=3,150,IF(S73=4,140,IF(S73=5,135,IF(S73=6,130,IF(S73=7,120,IF(S73=8,110,IF(S73=9,105,IF(S73=10,105,IF(S73=11,105,IF(S73=12,105,IF(S73=13,105,IF(S73=14,105,IF(S73=15,105,IF(S73=16,105,IF(S73&gt;16,"","")))))))))))))))))))</f>
        <v>180</v>
      </c>
    </row>
    <row r="74" spans="2:25" ht="18" customHeight="1" thickBot="1" x14ac:dyDescent="0.3">
      <c r="B74" s="131"/>
      <c r="C74" s="91" t="str">
        <f>IF(C73="","",VLOOKUP(C73,LISTAS!$F$5:$H$204,2,0))</f>
        <v>PEN LIFE - SBC</v>
      </c>
      <c r="D74" s="130"/>
      <c r="E74" s="47"/>
      <c r="F74" s="47"/>
      <c r="G74" s="47"/>
      <c r="H74" s="47"/>
      <c r="I74" s="94"/>
      <c r="J74" s="94"/>
      <c r="K74" s="20"/>
      <c r="L74" s="20"/>
      <c r="M74" s="21"/>
      <c r="N74" s="21"/>
      <c r="O74" s="21"/>
      <c r="P74" s="22"/>
      <c r="S74" s="23">
        <f>IF(U74&lt;&gt;"",1+COUNTIF(S73,"1"),"")</f>
        <v>2</v>
      </c>
      <c r="T74" s="24" t="str">
        <f t="shared" ref="T74:T88" si="3">IF(S74&lt;&gt;"","LUGAR","")</f>
        <v>LUGAR</v>
      </c>
      <c r="U74" s="25" t="str">
        <f>IF(P101&lt;&gt;"",IF(P103&lt;&gt;"",IF(P101=P103,"",IF(P101&lt;P103,O101,O103)),""),"")</f>
        <v>CAUA/GUSTAVO</v>
      </c>
      <c r="V74" s="25" t="str">
        <f>IF(U74="","",VLOOKUP(U74,LISTAS!$F$5:$G$204,2,0))</f>
        <v>CARITAS - SP</v>
      </c>
      <c r="W74" s="25" t="str">
        <f>IF(U74="","",VLOOKUP(U74,LISTAS!$F$5:$I$204,4,0))</f>
        <v>SUB 18 MASCULINO</v>
      </c>
      <c r="X74" s="25">
        <f t="shared" ref="X74:X88" si="4">IF(S74="","",IF(S74=1,180,IF(S74=2,170,IF(S74=3,150,IF(S74=4,140,IF(S74=5,135,IF(S74=6,130,IF(S74=7,120,IF(S74=8,110,IF(S74=9,105,IF(S74=10,105,IF(S74=11,105,IF(S74=12,105,IF(S74=13,105,IF(S74=14,105,IF(S74=15,105,IF(S74=16,105,IF(S74&gt;16,"",""))))))))))))))))))</f>
        <v>170</v>
      </c>
      <c r="Y74" s="25">
        <f t="shared" ref="Y74:Y88" si="5">IF(S74="","",IF($V$5="NÃO","",IF(S74=1,180,IF(S74=2,170,IF(S74=3,150,IF(S74=4,140,IF(S74=5,135,IF(S74=6,130,IF(S74=7,120,IF(S74=8,110,IF(S74=9,105,IF(S74=10,105,IF(S74=11,105,IF(S74=12,105,IF(S74=13,105,IF(S74=14,105,IF(S74=15,105,IF(S74=16,105,IF(S74&gt;16,"","")))))))))))))))))))</f>
        <v>170</v>
      </c>
    </row>
    <row r="75" spans="2:25" ht="18" customHeight="1" x14ac:dyDescent="0.25">
      <c r="B75" s="132">
        <v>16</v>
      </c>
      <c r="C75" s="90"/>
      <c r="D75" s="129">
        <v>0</v>
      </c>
      <c r="E75" s="48">
        <f>IF(D75&lt;&gt;"",D75,"")</f>
        <v>0</v>
      </c>
      <c r="F75" s="47" t="str">
        <f>IF(D75&lt;&gt;"",IF(C75="","",C75),"")</f>
        <v/>
      </c>
      <c r="G75" s="47" t="str">
        <f>VLOOKUP(G73,E73:F75,2,0)</f>
        <v/>
      </c>
      <c r="H75" s="47"/>
      <c r="I75" s="94"/>
      <c r="J75" s="94"/>
      <c r="K75" s="20"/>
      <c r="L75" s="20"/>
      <c r="M75" s="21"/>
      <c r="N75" s="21"/>
      <c r="O75" s="21"/>
      <c r="P75" s="22"/>
      <c r="S75" s="23">
        <f>IF(U75&lt;&gt;"",1+COUNTIF(S73:S74,"1")+COUNTIF(S73:S74,"2"),"")</f>
        <v>3</v>
      </c>
      <c r="T75" s="24" t="str">
        <f t="shared" si="3"/>
        <v>LUGAR</v>
      </c>
      <c r="U75" s="25" t="str">
        <f>IF(U73&lt;&gt;"",IF(K85=U73,K87,IF(K87=U73,K85,IF(K117=U73,K119,IF(K119=U73,K117)))),"")</f>
        <v>TIAGO/GUSTAVO</v>
      </c>
      <c r="V75" s="25" t="str">
        <f>IF(U75="","",VLOOKUP(U75,LISTAS!$F$5:$G$204,2,0))</f>
        <v>VILLA LOBOS - SBC</v>
      </c>
      <c r="W75" s="25" t="str">
        <f>IF(U75="","",VLOOKUP(U75,LISTAS!$F$5:$I$204,4,0))</f>
        <v>SUB 18 MASCULINO</v>
      </c>
      <c r="X75" s="25">
        <f t="shared" si="4"/>
        <v>150</v>
      </c>
      <c r="Y75" s="25">
        <f t="shared" si="5"/>
        <v>150</v>
      </c>
    </row>
    <row r="76" spans="2:25" ht="18" customHeight="1" thickBot="1" x14ac:dyDescent="0.3">
      <c r="B76" s="132"/>
      <c r="C76" s="91" t="str">
        <f>IF(C75="","",VLOOKUP(C75,LISTAS!$F$5:$H$204,2,0))</f>
        <v/>
      </c>
      <c r="D76" s="130"/>
      <c r="E76" s="61"/>
      <c r="F76" s="47"/>
      <c r="G76" s="47"/>
      <c r="H76" s="47"/>
      <c r="I76" s="94"/>
      <c r="J76" s="94"/>
      <c r="K76" s="20"/>
      <c r="L76" s="20"/>
      <c r="M76" s="21"/>
      <c r="N76" s="21"/>
      <c r="O76" s="21"/>
      <c r="P76" s="22"/>
      <c r="S76" s="23">
        <f>IF(U76&lt;&gt;"",1+COUNTIF(S73:S75,"1")+COUNTIF(S73:S75,"2")+COUNTIF(S73:S75,"3"),"")</f>
        <v>4</v>
      </c>
      <c r="T76" s="24" t="str">
        <f t="shared" si="3"/>
        <v>LUGAR</v>
      </c>
      <c r="U76" s="25" t="str">
        <f>IF(U74&lt;&gt;"",IF(K85=U74,K87,IF(K87=U74,K85,IF(K117=U74,K119,IF(K119=U74,K117)))),"")</f>
        <v>BRIAN/NICOLAS</v>
      </c>
      <c r="V76" s="25" t="str">
        <f>IF(U76="","",VLOOKUP(U76,LISTAS!$F$5:$G$204,2,0))</f>
        <v>STAGIUM - DIADEMA</v>
      </c>
      <c r="W76" s="25" t="str">
        <f>IF(U76="","",VLOOKUP(U76,LISTAS!$F$5:$I$204,4,0))</f>
        <v>SUB 18 MASCULINO</v>
      </c>
      <c r="X76" s="25">
        <f t="shared" si="4"/>
        <v>140</v>
      </c>
      <c r="Y76" s="25">
        <f t="shared" si="5"/>
        <v>140</v>
      </c>
    </row>
    <row r="77" spans="2:25" ht="18" customHeight="1" x14ac:dyDescent="0.25">
      <c r="B77" s="63"/>
      <c r="C77" s="20"/>
      <c r="D77" s="20"/>
      <c r="E77" s="94"/>
      <c r="F77" s="96"/>
      <c r="G77" s="90" t="str">
        <f>IF(D73&lt;&gt;"",IF(D75&lt;&gt;"",IF(D73=D75,"",IF(D73&gt;D75,C73,C75)),""),"")</f>
        <v>GABRIEL/LEANDRO</v>
      </c>
      <c r="H77" s="129">
        <v>1</v>
      </c>
      <c r="I77" s="47">
        <f>IF(H77&lt;&gt;"",H77,"")</f>
        <v>1</v>
      </c>
      <c r="J77" s="47" t="str">
        <f>IF(H77&lt;&gt;"",IF(G77="","",G77),"")</f>
        <v>GABRIEL/LEANDRO</v>
      </c>
      <c r="K77" s="47">
        <f>IF(I77&lt;&gt;"",IF(I79&lt;&gt;"",SMALL(I77:J79,1),""),"")</f>
        <v>0</v>
      </c>
      <c r="L77" s="20"/>
      <c r="M77" s="20"/>
      <c r="N77" s="20"/>
      <c r="O77" s="20"/>
      <c r="P77" s="26"/>
      <c r="S77" s="23">
        <f>IF(U77&lt;&gt;"",1+COUNTIF(S73:S76,"1")+COUNTIF(S73:S76,"2")+COUNTIF(S73:S76,"3")+COUNTIF(S73:S76,"4"),"")</f>
        <v>5</v>
      </c>
      <c r="T77" s="24" t="str">
        <f t="shared" si="3"/>
        <v>LUGAR</v>
      </c>
      <c r="U77" s="25" t="str">
        <f>IF(U73&lt;&gt;"",IF(G77=U73,G79,IF(G79=U73,G77,IF(G93=U73,G95,IF(G95=U73,G93,IF(G109=U73,G111,IF(G111=U73,G109,IF(G125=U73,G127,IF(G127=U73,G125)))))))),"")</f>
        <v>FREDERICO/JOÃO</v>
      </c>
      <c r="V77" s="25" t="str">
        <f>IF(U77="","",VLOOKUP(U77,LISTAS!$F$5:$G$204,2,0))</f>
        <v>CARITAS - SP</v>
      </c>
      <c r="W77" s="25" t="str">
        <f>IF(U77="","",VLOOKUP(U77,LISTAS!$F$5:$I$204,4,0))</f>
        <v>SUB 18 MASCULINO</v>
      </c>
      <c r="X77" s="25">
        <f t="shared" si="4"/>
        <v>135</v>
      </c>
      <c r="Y77" s="25">
        <f t="shared" si="5"/>
        <v>135</v>
      </c>
    </row>
    <row r="78" spans="2:25" ht="18" customHeight="1" thickBot="1" x14ac:dyDescent="0.3">
      <c r="B78" s="63"/>
      <c r="C78" s="20"/>
      <c r="D78" s="20"/>
      <c r="E78" s="94"/>
      <c r="F78" s="96"/>
      <c r="G78" s="91" t="str">
        <f>IF(G77="","",VLOOKUP(G77,LISTAS!$F$5:$H$204,2,0))</f>
        <v>PEN LIFE - SBC</v>
      </c>
      <c r="H78" s="130"/>
      <c r="I78" s="47"/>
      <c r="J78" s="47"/>
      <c r="K78" s="47"/>
      <c r="L78" s="20"/>
      <c r="M78" s="20"/>
      <c r="N78" s="20"/>
      <c r="O78" s="20"/>
      <c r="P78" s="26"/>
      <c r="S78" s="23" t="str">
        <f>IF(U78&lt;&gt;"",1+COUNTIF(S73:S77,"1")+COUNTIF(S73:S77,"2")+COUNTIF(S73:S77,"3")+COUNTIF(S73:S77,"4")+COUNTIF(S73:S77,"5"),"")</f>
        <v/>
      </c>
      <c r="T78" s="24" t="str">
        <f t="shared" si="3"/>
        <v/>
      </c>
      <c r="U78" s="25" t="str">
        <f>IF(U74&lt;&gt;"",IF(G77=U74,G79,IF(G79=U74,G77,IF(G93=U74,G95,IF(G95=U74,G93,IF(G109=U74,G111,IF(G111=U74,G109,IF(G125=U74,G127,IF(G127=U74,G125)))))))),"")</f>
        <v/>
      </c>
      <c r="V78" s="25" t="str">
        <f>IF(U78="","",VLOOKUP(U78,LISTAS!$F$5:$G$204,2,0))</f>
        <v/>
      </c>
      <c r="W78" s="25" t="str">
        <f>IF(U78="","",VLOOKUP(U78,LISTAS!$F$5:$I$204,4,0))</f>
        <v/>
      </c>
      <c r="X78" s="25" t="str">
        <f t="shared" si="4"/>
        <v/>
      </c>
      <c r="Y78" s="25" t="str">
        <f t="shared" si="5"/>
        <v/>
      </c>
    </row>
    <row r="79" spans="2:25" ht="18" customHeight="1" x14ac:dyDescent="0.25">
      <c r="B79" s="63"/>
      <c r="C79" s="20"/>
      <c r="D79" s="20"/>
      <c r="E79" s="95"/>
      <c r="F79" s="97"/>
      <c r="G79" s="90" t="str">
        <f>IF(D81&lt;&gt;"",IF(D83&lt;&gt;"",IF(D81=D83,"",IF(D81&gt;D83,C81,C83)),""),"")</f>
        <v>FREDERICO/JOÃO</v>
      </c>
      <c r="H79" s="129">
        <v>0</v>
      </c>
      <c r="I79" s="48">
        <f>IF(H79&lt;&gt;"",H79,"")</f>
        <v>0</v>
      </c>
      <c r="J79" s="47" t="str">
        <f>IF(H79&lt;&gt;"",IF(G79="","",G79),"")</f>
        <v>FREDERICO/JOÃO</v>
      </c>
      <c r="K79" s="47" t="str">
        <f>VLOOKUP(K77,I77:J79,2,0)</f>
        <v>FREDERICO/JOÃO</v>
      </c>
      <c r="L79" s="20"/>
      <c r="M79" s="20"/>
      <c r="N79" s="20"/>
      <c r="O79" s="20"/>
      <c r="P79" s="26"/>
      <c r="S79" s="23" t="str">
        <f>IF(U79&lt;&gt;"",1+COUNTIF(S73:S78,"1")+COUNTIF(S73:S78,"2")+COUNTIF(S73:S78,"3")+COUNTIF(S73:S78,"4")+COUNTIF(S73:S78,"5")+COUNTIF(S73:S78,"6"),"")</f>
        <v/>
      </c>
      <c r="T79" s="24" t="str">
        <f t="shared" si="3"/>
        <v/>
      </c>
      <c r="U79" s="25" t="str">
        <f>IF(U75&lt;&gt;"",IF(G77=U75,G79,IF(G79=U75,G77,IF(G93=U75,G95,IF(G95=U75,G93,IF(G109=U75,G111,IF(G111=U75,G109,IF(G125=U75,G127,IF(G127=U75,G125)))))))),"")</f>
        <v/>
      </c>
      <c r="V79" s="25" t="str">
        <f>IF(U79="","",VLOOKUP(U79,LISTAS!$F$5:$G$204,2,0))</f>
        <v/>
      </c>
      <c r="W79" s="25" t="str">
        <f>IF(U79="","",VLOOKUP(U79,LISTAS!$F$5:$I$204,4,0))</f>
        <v/>
      </c>
      <c r="X79" s="25" t="str">
        <f t="shared" si="4"/>
        <v/>
      </c>
      <c r="Y79" s="25" t="str">
        <f t="shared" si="5"/>
        <v/>
      </c>
    </row>
    <row r="80" spans="2:25" ht="18" customHeight="1" thickBot="1" x14ac:dyDescent="0.3">
      <c r="B80" s="63"/>
      <c r="C80" s="20"/>
      <c r="D80" s="20"/>
      <c r="E80" s="95"/>
      <c r="F80" s="94"/>
      <c r="G80" s="91" t="str">
        <f>IF(G79="","",VLOOKUP(G79,LISTAS!$F$5:$H$204,2,0))</f>
        <v>CARITAS - SP</v>
      </c>
      <c r="H80" s="130"/>
      <c r="I80" s="61"/>
      <c r="J80" s="47"/>
      <c r="K80" s="47"/>
      <c r="L80" s="20"/>
      <c r="M80" s="20"/>
      <c r="N80" s="20"/>
      <c r="O80" s="20"/>
      <c r="P80" s="26"/>
      <c r="S80" s="23" t="str">
        <f>IF(U80&lt;&gt;"",1+COUNTIF(S73:S79,"1")+COUNTIF(S73:S79,"2")+COUNTIF(S73:S79,"3")+COUNTIF(S73:S79,"4")+COUNTIF(S73:S79,"5")+COUNTIF(S73:S79,"6")+COUNTIF(S73:S79,"7"),"")</f>
        <v/>
      </c>
      <c r="T80" s="24" t="str">
        <f t="shared" si="3"/>
        <v/>
      </c>
      <c r="U80" s="25" t="str">
        <f>IF(U76&lt;&gt;"",IF(G77=U76,G79,IF(G79=U76,G77,IF(G93=U76,G95,IF(G95=U76,G93,IF(G109=U76,G111,IF(G111=U76,G109,IF(G125=U76,G127,IF(G127=U76,G125)))))))),"")</f>
        <v/>
      </c>
      <c r="V80" s="25" t="str">
        <f>IF(U80="","",VLOOKUP(U80,LISTAS!$F$5:$G$204,2,0))</f>
        <v/>
      </c>
      <c r="W80" s="25" t="str">
        <f>IF(U80="","",VLOOKUP(U80,LISTAS!$F$5:$I$204,4,0))</f>
        <v/>
      </c>
      <c r="X80" s="25" t="str">
        <f t="shared" si="4"/>
        <v/>
      </c>
      <c r="Y80" s="25" t="str">
        <f t="shared" si="5"/>
        <v/>
      </c>
    </row>
    <row r="81" spans="2:25" ht="18" customHeight="1" x14ac:dyDescent="0.25">
      <c r="B81" s="131">
        <v>7</v>
      </c>
      <c r="C81" s="90"/>
      <c r="D81" s="129">
        <v>0</v>
      </c>
      <c r="E81" s="46">
        <f>IF(D81&lt;&gt;"",D81,"")</f>
        <v>0</v>
      </c>
      <c r="F81" s="47" t="str">
        <f>IF(D81&lt;&gt;"",IF(C81="","",C81),"")</f>
        <v/>
      </c>
      <c r="G81" s="47">
        <f>IF(E81&lt;&gt;"",IF(E83&lt;&gt;"",SMALL(E81:F83,1),""),"")</f>
        <v>0</v>
      </c>
      <c r="H81" s="47"/>
      <c r="I81" s="95"/>
      <c r="J81" s="94"/>
      <c r="K81" s="94"/>
      <c r="L81" s="20"/>
      <c r="M81" s="20"/>
      <c r="N81" s="20"/>
      <c r="O81" s="20"/>
      <c r="P81" s="26"/>
      <c r="S81" s="23" t="str">
        <f>IF(U81&lt;&gt;"",1+COUNTIF(S73:S80,"1")+COUNTIF(S73:S80,"2")+COUNTIF(S73:S80,"3")+COUNTIF(S73:S80,"4")+COUNTIF(S73:S80,"5")+COUNTIF(S73:S80,"6")+COUNTIF(S73:S80,"7")+COUNTIF(S73:S80,"8"),"")</f>
        <v/>
      </c>
      <c r="T81" s="24" t="str">
        <f t="shared" si="3"/>
        <v/>
      </c>
      <c r="U81" s="25" t="str">
        <f>IF(U73&lt;&gt;"",IF(C73=U73,G75,IF(C75=U73,G75,IF(C81=U73,G83,IF(C83=U73,G83,IF(C89=U73,G91,IF(C91=U73,G91,IF(C97=U73,G99,IF(C99=U73,G99,IF(C105=U73,G107,IF(C107=U73,G107,IF(C113=U73,G115,IF(C115=U73,G115,IF(C121=U73,G123,IF(C123=U73,G123,IF(C129=U73,G131,IF(C131=U73,G131)))))))))))))))),"")</f>
        <v/>
      </c>
      <c r="V81" s="25" t="str">
        <f>IF(U81="","",VLOOKUP(U81,LISTAS!$F$5:$G$204,2,0))</f>
        <v/>
      </c>
      <c r="W81" s="25" t="str">
        <f>IF(U81="","",VLOOKUP(U81,LISTAS!$F$5:$I$204,4,0))</f>
        <v/>
      </c>
      <c r="X81" s="25" t="str">
        <f t="shared" si="4"/>
        <v/>
      </c>
      <c r="Y81" s="25" t="str">
        <f t="shared" si="5"/>
        <v/>
      </c>
    </row>
    <row r="82" spans="2:25" ht="18" customHeight="1" thickBot="1" x14ac:dyDescent="0.3">
      <c r="B82" s="131"/>
      <c r="C82" s="91" t="str">
        <f>IF(C81="","",VLOOKUP(C81,LISTAS!$F$5:$H$204,2,0))</f>
        <v/>
      </c>
      <c r="D82" s="130"/>
      <c r="E82" s="49" t="str">
        <f>IF(D82&lt;&gt;"",D82,"")</f>
        <v/>
      </c>
      <c r="F82" s="47"/>
      <c r="G82" s="47"/>
      <c r="H82" s="47"/>
      <c r="I82" s="95"/>
      <c r="J82" s="94"/>
      <c r="K82" s="94"/>
      <c r="L82" s="20"/>
      <c r="M82" s="20"/>
      <c r="N82" s="20"/>
      <c r="O82" s="20"/>
      <c r="P82" s="26"/>
      <c r="S82" s="23" t="str">
        <f>IF(U82&lt;&gt;"",1+COUNTIF(S73:S81,"1")+COUNTIF(S73:S81,"2")+COUNTIF(S73:S81,"3")+COUNTIF(S73:S81,"4")+COUNTIF(S73:S81,"5")+COUNTIF(S73:S81,"6")+COUNTIF(S73:S81,"7")+COUNTIF(S73:S81,"8")+COUNTIF(S73:S81,"9"),"")</f>
        <v/>
      </c>
      <c r="T82" s="24" t="str">
        <f t="shared" si="3"/>
        <v/>
      </c>
      <c r="U82" s="25" t="str">
        <f>IF(U74&lt;&gt;"",IF(C73=U74,G75,IF(C75=U74,G75,IF(C81=U74,G83,IF(C83=U74,G83,IF(C89=U74,G91,IF(C91=U74,G91,IF(C97=U74,G99,IF(C99=U74,G99,IF(C105=U74,G107,IF(C107=U74,G107,IF(C113=U74,G115,IF(C115=U74,G115,IF(C121=U74,G123,IF(C123=U74,G123,IF(C129=U74,G131,IF(C131=U74,G131)))))))))))))))),"")</f>
        <v/>
      </c>
      <c r="V82" s="25" t="str">
        <f>IF(U82="","",VLOOKUP(U82,LISTAS!$F$5:$G$204,2,0))</f>
        <v/>
      </c>
      <c r="W82" s="25" t="str">
        <f>IF(U82="","",VLOOKUP(U82,LISTAS!$F$5:$I$204,4,0))</f>
        <v/>
      </c>
      <c r="X82" s="25" t="str">
        <f t="shared" si="4"/>
        <v/>
      </c>
      <c r="Y82" s="25" t="str">
        <f t="shared" si="5"/>
        <v/>
      </c>
    </row>
    <row r="83" spans="2:25" ht="18" customHeight="1" x14ac:dyDescent="0.25">
      <c r="B83" s="132">
        <v>9</v>
      </c>
      <c r="C83" s="90" t="s">
        <v>87</v>
      </c>
      <c r="D83" s="129">
        <v>1</v>
      </c>
      <c r="E83" s="50">
        <f>IF(D83&lt;&gt;"",D83,"")</f>
        <v>1</v>
      </c>
      <c r="F83" s="47" t="str">
        <f>IF(D83&lt;&gt;"",IF(C83="","",C83),"")</f>
        <v>FREDERICO/JOÃO</v>
      </c>
      <c r="G83" s="47" t="str">
        <f>VLOOKUP(G81,E81:F83,2,0)</f>
        <v/>
      </c>
      <c r="H83" s="47"/>
      <c r="I83" s="95"/>
      <c r="J83" s="94"/>
      <c r="K83" s="20"/>
      <c r="L83" s="20"/>
      <c r="M83" s="94"/>
      <c r="N83" s="94"/>
      <c r="O83" s="94"/>
      <c r="P83" s="26"/>
      <c r="S83" s="23" t="str">
        <f>IF(U83&lt;&gt;"",1+COUNTIF(S73:S82,"1")+COUNTIF(S73:S82,"2")+COUNTIF(S73:S82,"3")+COUNTIF(S73:S82,"4")+COUNTIF(S73:S82,"5")+COUNTIF(S73:S82,"6")+COUNTIF(S73:S82,"7")+COUNTIF(S73:S82,"8")+COUNTIF(S73:S82,"9")+COUNTIF(S73:S82,"10"),"")</f>
        <v/>
      </c>
      <c r="T83" s="24" t="str">
        <f t="shared" si="3"/>
        <v/>
      </c>
      <c r="U83" s="25" t="str">
        <f>IF(U75&lt;&gt;"",IF(C73=U75,G75,IF(C75=U75,G75,IF(C81=U75,G83,IF(C83=U75,G83,IF(C89=U75,G91,IF(C91=U75,G91,IF(C97=U75,G99,IF(C99=U75,G99,IF(C105=U75,G107,IF(C107=U75,G107,IF(C113=U75,G115,IF(C115=U75,G115,IF(C121=U75,G123,IF(C123=U75,G123,IF(C129=U75,G131,IF(C131=U75,G131)))))))))))))))),"")</f>
        <v/>
      </c>
      <c r="V83" s="25" t="str">
        <f>IF(U83="","",VLOOKUP(U83,LISTAS!$F$5:$G$204,2,0))</f>
        <v/>
      </c>
      <c r="W83" s="25" t="str">
        <f>IF(U83="","",VLOOKUP(U83,LISTAS!$F$5:$I$204,4,0))</f>
        <v/>
      </c>
      <c r="X83" s="25" t="str">
        <f t="shared" si="4"/>
        <v/>
      </c>
      <c r="Y83" s="25" t="str">
        <f t="shared" si="5"/>
        <v/>
      </c>
    </row>
    <row r="84" spans="2:25" ht="18" customHeight="1" thickBot="1" x14ac:dyDescent="0.3">
      <c r="B84" s="132"/>
      <c r="C84" s="91" t="str">
        <f>IF(C83="","",VLOOKUP(C83,LISTAS!$F$5:$H$204,2,0))</f>
        <v>CARITAS - SP</v>
      </c>
      <c r="D84" s="130"/>
      <c r="E84" s="47"/>
      <c r="F84" s="47"/>
      <c r="G84" s="47"/>
      <c r="H84" s="47"/>
      <c r="I84" s="95"/>
      <c r="J84" s="94"/>
      <c r="K84" s="20"/>
      <c r="L84" s="20"/>
      <c r="M84" s="94"/>
      <c r="N84" s="94"/>
      <c r="O84" s="94"/>
      <c r="P84" s="26"/>
      <c r="S84" s="23" t="str">
        <f>IF(U84&lt;&gt;"",1+COUNTIF(S73:S83,"1")+COUNTIF(S73:S83,"2")+COUNTIF(S73:S83,"3")+COUNTIF(S73:S83,"4")+COUNTIF(S73:S83,"5")+COUNTIF(S73:S83,"6")+COUNTIF(S73:S83,"7")+COUNTIF(S73:S83,"8")+COUNTIF(S73:S83,"9")+COUNTIF(S73:S83,"10")+COUNTIF(S73:S83,"11"),"")</f>
        <v/>
      </c>
      <c r="T84" s="24" t="str">
        <f t="shared" si="3"/>
        <v/>
      </c>
      <c r="U84" s="25" t="str">
        <f>IF(U76&lt;&gt;"",IF(C73=U76,G75,IF(C75=U76,G75,IF(C81=U76,G83,IF(C83=U76,G83,IF(C89=U76,G91,IF(C91=U76,G91,IF(C97=U76,G99,IF(C99=U76,G99,IF(C105=U76,G107,IF(C107=U76,G107,IF(C113=U76,G115,IF(C115=U76,G115,IF(C121=U76,G123,IF(C123=U76,G123,IF(C129=U76,G131,IF(C131=U76,G131)))))))))))))))),"")</f>
        <v/>
      </c>
      <c r="V84" s="25" t="str">
        <f>IF(U84="","",VLOOKUP(U84,LISTAS!$F$5:$G$204,2,0))</f>
        <v/>
      </c>
      <c r="W84" s="25" t="str">
        <f>IF(U84="","",VLOOKUP(U84,LISTAS!$F$5:$I$204,4,0))</f>
        <v/>
      </c>
      <c r="X84" s="25" t="str">
        <f t="shared" si="4"/>
        <v/>
      </c>
      <c r="Y84" s="25" t="str">
        <f t="shared" si="5"/>
        <v/>
      </c>
    </row>
    <row r="85" spans="2:25" ht="18" customHeight="1" x14ac:dyDescent="0.25">
      <c r="B85" s="63"/>
      <c r="C85" s="20"/>
      <c r="D85" s="20"/>
      <c r="E85" s="47"/>
      <c r="F85" s="47"/>
      <c r="G85" s="47"/>
      <c r="H85" s="47"/>
      <c r="I85" s="95"/>
      <c r="J85" s="94"/>
      <c r="K85" s="90" t="str">
        <f>IF(H77&lt;&gt;"",IF(H79&lt;&gt;"",IF(H77=H79,"",IF(H77&gt;H79,G77,G79)),""),"")</f>
        <v>GABRIEL/LEANDRO</v>
      </c>
      <c r="L85" s="129">
        <v>1</v>
      </c>
      <c r="M85" s="47">
        <f>IF(L85&lt;&gt;"",L85,"")</f>
        <v>1</v>
      </c>
      <c r="N85" s="47" t="str">
        <f>IF(L85&lt;&gt;"",IF(K85="","",K85),"")</f>
        <v>GABRIEL/LEANDRO</v>
      </c>
      <c r="O85" s="47">
        <f>IF(M85&lt;&gt;"",IF(M87&lt;&gt;"",SMALL(M85:N87,1),""),"")</f>
        <v>0</v>
      </c>
      <c r="P85" s="26"/>
      <c r="S85" s="23" t="str">
        <f>IF(U85&lt;&gt;"",1+COUNTIF(S73:S84,"1")+COUNTIF(S73:S84,"2")+COUNTIF(S73:S84,"3")+COUNTIF(S73:S84,"4")+COUNTIF(S73:S84,"5")+COUNTIF(S73:S84,"6")+COUNTIF(S73:S84,"7")+COUNTIF(S73:S84,"8")+COUNTIF(S73:S84,"9")+COUNTIF(S73:S84,"10")+COUNTIF(S73:S84,"11")+COUNTIF(S73:S84,"12"),"")</f>
        <v/>
      </c>
      <c r="T85" s="24" t="str">
        <f t="shared" si="3"/>
        <v/>
      </c>
      <c r="U85" s="25" t="str">
        <f>IF(U77&lt;&gt;"",IF(C73=U77,G75,IF(C75=U77,G75,IF(C81=U77,G83,IF(C83=U77,G83,IF(C89=U77,G91,IF(C91=U77,G91,IF(C97=U77,G99,IF(C99=U77,G99,IF(C105=U77,G107,IF(C107=U77,G107,IF(C113=U77,G115,IF(C115=U77,G115,IF(C121=U77,G123,IF(C123=U77,G123,IF(C129=U77,G131,IF(C131=U77,G131)))))))))))))))),"")</f>
        <v/>
      </c>
      <c r="V85" s="25" t="str">
        <f>IF(U85="","",VLOOKUP(U85,LISTAS!$F$5:$G$204,2,0))</f>
        <v/>
      </c>
      <c r="W85" s="25" t="str">
        <f>IF(U85="","",VLOOKUP(U85,LISTAS!$F$5:$I$204,4,0))</f>
        <v/>
      </c>
      <c r="X85" s="25" t="str">
        <f t="shared" si="4"/>
        <v/>
      </c>
      <c r="Y85" s="25" t="str">
        <f t="shared" si="5"/>
        <v/>
      </c>
    </row>
    <row r="86" spans="2:25" ht="18" customHeight="1" thickBot="1" x14ac:dyDescent="0.3">
      <c r="B86" s="63"/>
      <c r="C86" s="20"/>
      <c r="D86" s="20"/>
      <c r="E86" s="94"/>
      <c r="F86" s="94"/>
      <c r="G86" s="94"/>
      <c r="H86" s="94"/>
      <c r="I86" s="95"/>
      <c r="J86" s="94"/>
      <c r="K86" s="91" t="str">
        <f>IF(K85="","",VLOOKUP(K85,LISTAS!$F$5:$H$204,2,0))</f>
        <v>PEN LIFE - SBC</v>
      </c>
      <c r="L86" s="130"/>
      <c r="M86" s="47"/>
      <c r="N86" s="47"/>
      <c r="O86" s="47"/>
      <c r="P86" s="26"/>
      <c r="S86" s="23" t="str">
        <f>IF(U86&lt;&gt;"",1+COUNTIF(S73:S85,"1")+COUNTIF(S73:S85,"2")+COUNTIF(S73:S85,"3")+COUNTIF(S73:S85,"4")+COUNTIF(S73:S85,"5")+COUNTIF(S73:S85,"6")+COUNTIF(S73:S85,"7")+COUNTIF(S73:S85,"8")+COUNTIF(S73:S85,"9")+COUNTIF(S73:S85,"10")+COUNTIF(S73:S85,"11")+COUNTIF(S73:S85,"12")+COUNTIF(S73:S85,"13"),"")</f>
        <v/>
      </c>
      <c r="T86" s="24" t="str">
        <f t="shared" si="3"/>
        <v/>
      </c>
      <c r="U86" s="25" t="str">
        <f>IF(U78&lt;&gt;"",IF(C73=U78,G75,IF(C75=U78,G75,IF(C81=U78,G83,IF(C83=U78,G83,IF(C89=U78,G91,IF(C91=U78,G91,IF(C97=U78,G99,IF(C99=U78,G99,IF(C105=U78,G107,IF(C107=U78,G107,IF(C113=U78,G115,IF(C115=U78,G115,IF(C121=U78,G123,IF(C123=U78,G123,IF(C129=U78,G131,IF(C131=U78,G131)))))))))))))))),"")</f>
        <v/>
      </c>
      <c r="V86" s="25" t="str">
        <f>IF(U86="","",VLOOKUP(U86,LISTAS!$F$5:$G$204,2,0))</f>
        <v/>
      </c>
      <c r="W86" s="25" t="str">
        <f>IF(U86="","",VLOOKUP(U86,LISTAS!$F$5:$I$204,4,0))</f>
        <v/>
      </c>
      <c r="X86" s="25" t="str">
        <f t="shared" si="4"/>
        <v/>
      </c>
      <c r="Y86" s="25" t="str">
        <f t="shared" si="5"/>
        <v/>
      </c>
    </row>
    <row r="87" spans="2:25" ht="18" customHeight="1" x14ac:dyDescent="0.25">
      <c r="B87" s="63"/>
      <c r="C87" s="20"/>
      <c r="D87" s="20"/>
      <c r="E87" s="94"/>
      <c r="F87" s="94"/>
      <c r="G87" s="94"/>
      <c r="H87" s="94"/>
      <c r="I87" s="95"/>
      <c r="J87" s="97"/>
      <c r="K87" s="90" t="str">
        <f>IF(H93&lt;&gt;"",IF(H95&lt;&gt;"",IF(H93=H95,"",IF(H93&gt;H95,G93,G95)),""),"")</f>
        <v>TIAGO/GUSTAVO</v>
      </c>
      <c r="L87" s="129">
        <v>0</v>
      </c>
      <c r="M87" s="48">
        <f>IF(L87&lt;&gt;"",L87,"")</f>
        <v>0</v>
      </c>
      <c r="N87" s="47" t="str">
        <f>IF(L87&lt;&gt;"",IF(K87="","",K87),"")</f>
        <v>TIAGO/GUSTAVO</v>
      </c>
      <c r="O87" s="47" t="str">
        <f>VLOOKUP(O85,M85:N87,2,0)</f>
        <v>TIAGO/GUSTAVO</v>
      </c>
      <c r="P87" s="26"/>
      <c r="S87" s="23" t="str">
        <f>IF(U87&lt;&gt;"",1+COUNTIF(S73:S86,"1")+COUNTIF(S73:S86,"2")+COUNTIF(S73:S86,"3")+COUNTIF(S73:S86,"4")+COUNTIF(S73:S86,"5")+COUNTIF(S73:S86,"6")+COUNTIF(S73:S86,"7")+COUNTIF(S73:S86,"8")+COUNTIF(S73:S86,"9")+COUNTIF(S73:S86,"10")+COUNTIF(S73:S86,"11")+COUNTIF(S73:S86,"12")+COUNTIF(S73:S86,"13")+COUNTIF(S73:S86,"14"),"")</f>
        <v/>
      </c>
      <c r="T87" s="24" t="str">
        <f t="shared" si="3"/>
        <v/>
      </c>
      <c r="U87" s="25" t="str">
        <f>IF(U79&lt;&gt;"",IF(C73=U79,G75,IF(C75=U79,G75,IF(C81=U79,G83,IF(C83=U79,G83,IF(C89=U79,G91,IF(C91=U79,G91,IF(C97=U79,G99,IF(C99=U79,G99,IF(C105=U79,G107,IF(C107=U79,G107,IF(C113=U79,G115,IF(C115=U79,G115,IF(C121=U79,G123,IF(C123=U79,G123,IF(C129=U79,G131,IF(C131=U79,G131)))))))))))))))),"")</f>
        <v/>
      </c>
      <c r="V87" s="25" t="str">
        <f>IF(U87="","",VLOOKUP(U87,LISTAS!$F$5:$G$204,2,0))</f>
        <v/>
      </c>
      <c r="W87" s="25" t="str">
        <f>IF(U87="","",VLOOKUP(U87,LISTAS!$F$5:$I$204,4,0))</f>
        <v/>
      </c>
      <c r="X87" s="25" t="str">
        <f t="shared" si="4"/>
        <v/>
      </c>
      <c r="Y87" s="25" t="str">
        <f t="shared" si="5"/>
        <v/>
      </c>
    </row>
    <row r="88" spans="2:25" ht="18" customHeight="1" thickBot="1" x14ac:dyDescent="0.3">
      <c r="B88" s="63"/>
      <c r="C88" s="20"/>
      <c r="D88" s="20"/>
      <c r="E88" s="94"/>
      <c r="F88" s="94"/>
      <c r="G88" s="94"/>
      <c r="H88" s="94"/>
      <c r="I88" s="95"/>
      <c r="J88" s="94"/>
      <c r="K88" s="91" t="str">
        <f>IF(K87="","",VLOOKUP(K87,LISTAS!$F$5:$H$204,2,0))</f>
        <v>VILLA LOBOS - SBC</v>
      </c>
      <c r="L88" s="130"/>
      <c r="M88" s="61"/>
      <c r="N88" s="47"/>
      <c r="O88" s="47"/>
      <c r="P88" s="26"/>
      <c r="S88" s="23" t="str">
        <f>IF(U88&lt;&gt;"",1+COUNTIF(S73:S87,"1")+COUNTIF(S73:S87,"2")+COUNTIF(S73:S87,"3")+COUNTIF(S73:S87,"4")+COUNTIF(S73:S87,"5")+COUNTIF(S73:S87,"6")+COUNTIF(S73:S87,"7")+COUNTIF(S73:S87,"8")+COUNTIF(S73:S87,"9")+COUNTIF(S73:S87,"10")+COUNTIF(S73:S87,"11")+COUNTIF(S73:S87,"12")+COUNTIF(S73:S87,"13")+COUNTIF(S73:S87,"14")+COUNTIF(S73:S87,"15"),"")</f>
        <v/>
      </c>
      <c r="T88" s="24" t="str">
        <f t="shared" si="3"/>
        <v/>
      </c>
      <c r="U88" s="25" t="str">
        <f>IF(U80&lt;&gt;"",IF(C73=U80,G75,IF(C75=U80,G75,IF(C81=U80,G83,IF(C83=U80,G83,IF(C89=U80,G91,IF(C91=U80,G91,IF(C97=U80,G99,IF(C99=U80,G99,IF(C105=U80,G107,IF(C107=U80,G107,IF(C113=U80,G115,IF(C115=U80,G115,IF(C121=U80,G123,IF(C123=U80,G123,IF(C129=U80,G131,IF(C131=U80,G131)))))))))))))))),"")</f>
        <v/>
      </c>
      <c r="V88" s="25" t="str">
        <f>IF(U88="","",VLOOKUP(U88,LISTAS!$F$5:$G$204,2,0))</f>
        <v/>
      </c>
      <c r="W88" s="25" t="str">
        <f>IF(U88="","",VLOOKUP(U88,LISTAS!$F$5:$I$204,4,0))</f>
        <v/>
      </c>
      <c r="X88" s="25" t="str">
        <f t="shared" si="4"/>
        <v/>
      </c>
      <c r="Y88" s="25" t="str">
        <f t="shared" si="5"/>
        <v/>
      </c>
    </row>
    <row r="89" spans="2:25" ht="18" customHeight="1" x14ac:dyDescent="0.25">
      <c r="B89" s="131">
        <v>6</v>
      </c>
      <c r="C89" s="90"/>
      <c r="D89" s="129">
        <v>0</v>
      </c>
      <c r="E89" s="47">
        <f>IF(D89&lt;&gt;"",D89,"")</f>
        <v>0</v>
      </c>
      <c r="F89" s="47" t="str">
        <f>IF(D89&lt;&gt;"",IF(C89="","",C89),"")</f>
        <v/>
      </c>
      <c r="G89" s="47">
        <f>IF(E89&lt;&gt;"",IF(E91&lt;&gt;"",SMALL(E89:F91,1),""),"")</f>
        <v>0</v>
      </c>
      <c r="H89" s="47"/>
      <c r="I89" s="95"/>
      <c r="J89" s="94"/>
      <c r="K89" s="20"/>
      <c r="L89" s="20"/>
      <c r="M89" s="61"/>
      <c r="N89" s="47"/>
      <c r="O89" s="47"/>
      <c r="P89" s="26"/>
      <c r="S89" s="23"/>
      <c r="T89" s="24"/>
      <c r="U89" s="25"/>
      <c r="V89" s="25" t="str">
        <f>IF(U89="","",VLOOKUP(U89,LISTAS!$F$5:$G$204,2,0))</f>
        <v/>
      </c>
      <c r="W89" s="25" t="str">
        <f>IF(U89="","",VLOOKUP(U89,LISTAS!$F$5:$I$204,4,0))</f>
        <v/>
      </c>
      <c r="X89" s="25"/>
      <c r="Y89" s="25"/>
    </row>
    <row r="90" spans="2:25" ht="18" customHeight="1" thickBot="1" x14ac:dyDescent="0.3">
      <c r="B90" s="131"/>
      <c r="C90" s="91" t="str">
        <f>IF(C89="","",VLOOKUP(C89,LISTAS!$F$5:$H$204,2,0))</f>
        <v/>
      </c>
      <c r="D90" s="130"/>
      <c r="E90" s="47"/>
      <c r="F90" s="47"/>
      <c r="G90" s="47"/>
      <c r="H90" s="47"/>
      <c r="I90" s="95"/>
      <c r="J90" s="94"/>
      <c r="K90" s="20"/>
      <c r="L90" s="20"/>
      <c r="M90" s="95"/>
      <c r="N90" s="94"/>
      <c r="O90" s="94"/>
      <c r="P90" s="26"/>
      <c r="S90" s="23"/>
      <c r="T90" s="24"/>
      <c r="U90" s="25"/>
      <c r="V90" s="25" t="str">
        <f>IF(U90="","",VLOOKUP(U90,LISTAS!$F$5:$G$204,2,0))</f>
        <v/>
      </c>
      <c r="W90" s="25" t="str">
        <f>IF(U90="","",VLOOKUP(U90,LISTAS!$F$5:$I$204,4,0))</f>
        <v/>
      </c>
      <c r="X90" s="25"/>
      <c r="Y90" s="25"/>
    </row>
    <row r="91" spans="2:25" ht="18" customHeight="1" x14ac:dyDescent="0.25">
      <c r="B91" s="132">
        <v>11</v>
      </c>
      <c r="C91" s="90"/>
      <c r="D91" s="129">
        <v>0</v>
      </c>
      <c r="E91" s="48">
        <f>IF(D91&lt;&gt;"",D91,"")</f>
        <v>0</v>
      </c>
      <c r="F91" s="47" t="str">
        <f>IF(D91&lt;&gt;"",IF(C91="","",C91),"")</f>
        <v/>
      </c>
      <c r="G91" s="47" t="str">
        <f>VLOOKUP(G89,E89:F91,2,0)</f>
        <v/>
      </c>
      <c r="H91" s="47"/>
      <c r="I91" s="95"/>
      <c r="J91" s="94"/>
      <c r="K91" s="20"/>
      <c r="L91" s="20"/>
      <c r="M91" s="27"/>
      <c r="N91" s="20"/>
      <c r="O91" s="20"/>
      <c r="P91" s="26"/>
      <c r="S91" s="23"/>
      <c r="T91" s="24"/>
      <c r="U91" s="25"/>
      <c r="V91" s="25" t="str">
        <f>IF(U91="","",VLOOKUP(U91,LISTAS!$F$5:$G$204,2,0))</f>
        <v/>
      </c>
      <c r="W91" s="25" t="str">
        <f>IF(U91="","",VLOOKUP(U91,LISTAS!$F$5:$I$204,4,0))</f>
        <v/>
      </c>
      <c r="X91" s="25"/>
      <c r="Y91" s="25"/>
    </row>
    <row r="92" spans="2:25" ht="17.25" thickBot="1" x14ac:dyDescent="0.3">
      <c r="B92" s="132"/>
      <c r="C92" s="91" t="str">
        <f>IF(C91="","",VLOOKUP(C91,LISTAS!$F$5:$H$204,2,0))</f>
        <v/>
      </c>
      <c r="D92" s="130"/>
      <c r="E92" s="61"/>
      <c r="F92" s="47"/>
      <c r="G92" s="47"/>
      <c r="H92" s="47"/>
      <c r="I92" s="95"/>
      <c r="J92" s="94"/>
      <c r="K92" s="20"/>
      <c r="L92" s="20"/>
      <c r="M92" s="27"/>
      <c r="N92" s="20"/>
      <c r="O92" s="20"/>
      <c r="P92" s="26"/>
      <c r="S92" s="23"/>
      <c r="T92" s="24"/>
      <c r="U92" s="25"/>
      <c r="V92" s="25" t="str">
        <f>IF(U92="","",VLOOKUP(U92,LISTAS!$F$5:$G$204,2,0))</f>
        <v/>
      </c>
      <c r="W92" s="25" t="str">
        <f>IF(U92="","",VLOOKUP(U92,LISTAS!$F$5:$I$204,4,0))</f>
        <v/>
      </c>
      <c r="X92" s="25"/>
      <c r="Y92" s="25"/>
    </row>
    <row r="93" spans="2:25" x14ac:dyDescent="0.25">
      <c r="B93" s="63"/>
      <c r="C93" s="20"/>
      <c r="D93" s="20"/>
      <c r="E93" s="94"/>
      <c r="F93" s="98"/>
      <c r="G93" s="90" t="str">
        <f>IF(D89&lt;&gt;"",IF(D91&lt;&gt;"",IF(D89=D91,"",IF(D89&gt;D91,C89,C91)),""),"")</f>
        <v/>
      </c>
      <c r="H93" s="129">
        <v>0</v>
      </c>
      <c r="I93" s="46">
        <f>IF(H93&lt;&gt;"",H93,"")</f>
        <v>0</v>
      </c>
      <c r="J93" s="47" t="str">
        <f>IF(H93&lt;&gt;"",IF(G93="","",G93),"")</f>
        <v/>
      </c>
      <c r="K93" s="47">
        <f>IF(I93&lt;&gt;"",IF(I95&lt;&gt;"",SMALL(I93:J95,1),""),"")</f>
        <v>0</v>
      </c>
      <c r="L93" s="20"/>
      <c r="M93" s="27"/>
      <c r="N93" s="20"/>
      <c r="O93" s="20"/>
      <c r="P93" s="26"/>
      <c r="S93" s="23"/>
      <c r="T93" s="24"/>
      <c r="U93" s="25"/>
      <c r="V93" s="25" t="str">
        <f>IF(U93="","",VLOOKUP(U93,LISTAS!$F$5:$G$204,2,0))</f>
        <v/>
      </c>
      <c r="W93" s="25" t="str">
        <f>IF(U93="","",VLOOKUP(U93,LISTAS!$F$5:$I$204,4,0))</f>
        <v/>
      </c>
      <c r="X93" s="25"/>
      <c r="Y93" s="25"/>
    </row>
    <row r="94" spans="2:25" ht="17.25" thickBot="1" x14ac:dyDescent="0.3">
      <c r="B94" s="63"/>
      <c r="C94" s="20"/>
      <c r="D94" s="20"/>
      <c r="E94" s="94"/>
      <c r="F94" s="98"/>
      <c r="G94" s="91" t="str">
        <f>IF(G93="","",VLOOKUP(G93,LISTAS!$F$5:$H$204,2,0))</f>
        <v/>
      </c>
      <c r="H94" s="130"/>
      <c r="I94" s="49" t="str">
        <f>IF(H94&lt;&gt;"",H94,"")</f>
        <v/>
      </c>
      <c r="J94" s="47"/>
      <c r="K94" s="47"/>
      <c r="L94" s="20"/>
      <c r="M94" s="27"/>
      <c r="N94" s="20"/>
      <c r="O94" s="20"/>
      <c r="P94" s="26"/>
      <c r="S94" s="23"/>
      <c r="T94" s="24"/>
      <c r="U94" s="25"/>
      <c r="V94" s="25" t="str">
        <f>IF(U94="","",VLOOKUP(U94,LISTAS!$F$5:$G$204,2,0))</f>
        <v/>
      </c>
      <c r="W94" s="25" t="str">
        <f>IF(U94="","",VLOOKUP(U94,LISTAS!$F$5:$I$204,4,0))</f>
        <v/>
      </c>
      <c r="X94" s="25"/>
      <c r="Y94" s="25"/>
    </row>
    <row r="95" spans="2:25" x14ac:dyDescent="0.25">
      <c r="B95" s="63"/>
      <c r="C95" s="20"/>
      <c r="D95" s="20"/>
      <c r="E95" s="95"/>
      <c r="F95" s="28"/>
      <c r="G95" s="90" t="str">
        <f>IF(D97&lt;&gt;"",IF(D99&lt;&gt;"",IF(D97=D99,"",IF(D97&gt;D99,C97,C99)),""),"")</f>
        <v>TIAGO/GUSTAVO</v>
      </c>
      <c r="H95" s="129">
        <v>1</v>
      </c>
      <c r="I95" s="50">
        <f>IF(H95&lt;&gt;"",H95,"")</f>
        <v>1</v>
      </c>
      <c r="J95" s="47" t="str">
        <f>IF(H95&lt;&gt;"",IF(G95="","",G95),"")</f>
        <v>TIAGO/GUSTAVO</v>
      </c>
      <c r="K95" s="47" t="str">
        <f>VLOOKUP(K93,I93:J95,2,0)</f>
        <v/>
      </c>
      <c r="L95" s="20"/>
      <c r="M95" s="27"/>
      <c r="N95" s="20"/>
      <c r="O95" s="20"/>
      <c r="P95" s="26"/>
      <c r="S95" s="23"/>
      <c r="T95" s="24"/>
      <c r="U95" s="25"/>
      <c r="V95" s="25" t="str">
        <f>IF(U95="","",VLOOKUP(U95,LISTAS!$F$5:$G$204,2,0))</f>
        <v/>
      </c>
      <c r="W95" s="25" t="str">
        <f>IF(U95="","",VLOOKUP(U95,LISTAS!$F$5:$I$204,4,0))</f>
        <v/>
      </c>
      <c r="X95" s="25"/>
      <c r="Y95" s="25"/>
    </row>
    <row r="96" spans="2:25" ht="17.25" thickBot="1" x14ac:dyDescent="0.3">
      <c r="B96" s="63"/>
      <c r="C96" s="20"/>
      <c r="D96" s="20"/>
      <c r="E96" s="95"/>
      <c r="F96" s="20"/>
      <c r="G96" s="91" t="str">
        <f>IF(G95="","",VLOOKUP(G95,LISTAS!$F$5:$H$204,2,0))</f>
        <v>VILLA LOBOS - SBC</v>
      </c>
      <c r="H96" s="130"/>
      <c r="I96" s="47"/>
      <c r="J96" s="47"/>
      <c r="K96" s="47"/>
      <c r="L96" s="20"/>
      <c r="M96" s="27"/>
      <c r="N96" s="20"/>
      <c r="O96" s="20"/>
      <c r="P96" s="26"/>
      <c r="S96" s="23"/>
      <c r="T96" s="24"/>
      <c r="U96" s="25"/>
      <c r="V96" s="25" t="str">
        <f>IF(U96="","",VLOOKUP(U96,LISTAS!$F$5:$G$204,2,0))</f>
        <v/>
      </c>
      <c r="W96" s="25" t="str">
        <f>IF(U96="","",VLOOKUP(U96,LISTAS!$F$5:$I$204,4,0))</f>
        <v/>
      </c>
      <c r="X96" s="25"/>
      <c r="Y96" s="25"/>
    </row>
    <row r="97" spans="2:25" x14ac:dyDescent="0.25">
      <c r="B97" s="131">
        <v>4</v>
      </c>
      <c r="C97" s="90"/>
      <c r="D97" s="129">
        <v>0</v>
      </c>
      <c r="E97" s="46">
        <f>IF(D97&lt;&gt;"",D97,"")</f>
        <v>0</v>
      </c>
      <c r="F97" s="47" t="str">
        <f>IF(D97&lt;&gt;"",IF(C97="","",C97),"")</f>
        <v/>
      </c>
      <c r="G97" s="47">
        <f>IF(E97&lt;&gt;"",IF(E99&lt;&gt;"",SMALL(E97:F99,1),""),"")</f>
        <v>0</v>
      </c>
      <c r="H97" s="47"/>
      <c r="I97" s="94"/>
      <c r="J97" s="94"/>
      <c r="K97" s="94"/>
      <c r="L97" s="94"/>
      <c r="M97" s="95"/>
      <c r="N97" s="94"/>
      <c r="O97" s="20"/>
      <c r="P97" s="26"/>
      <c r="S97" s="23"/>
      <c r="T97" s="24"/>
      <c r="U97" s="25"/>
      <c r="V97" s="25" t="str">
        <f>IF(U97="","",VLOOKUP(U97,LISTAS!$F$5:$G$204,2,0))</f>
        <v/>
      </c>
      <c r="W97" s="25" t="str">
        <f>IF(U97="","",VLOOKUP(U97,LISTAS!$F$5:$I$204,4,0))</f>
        <v/>
      </c>
      <c r="X97" s="25"/>
      <c r="Y97" s="25"/>
    </row>
    <row r="98" spans="2:25" ht="17.25" thickBot="1" x14ac:dyDescent="0.3">
      <c r="B98" s="131"/>
      <c r="C98" s="91" t="str">
        <f>IF(C97="","",VLOOKUP(C97,LISTAS!$F$5:$H$204,2,0))</f>
        <v/>
      </c>
      <c r="D98" s="130"/>
      <c r="E98" s="49" t="str">
        <f>IF(D98&lt;&gt;"",D98,"")</f>
        <v/>
      </c>
      <c r="F98" s="47"/>
      <c r="G98" s="47"/>
      <c r="H98" s="47"/>
      <c r="I98" s="94"/>
      <c r="J98" s="94"/>
      <c r="K98" s="94"/>
      <c r="L98" s="94"/>
      <c r="M98" s="95"/>
      <c r="N98" s="94"/>
      <c r="O98" s="20"/>
      <c r="P98" s="26"/>
      <c r="S98" s="23"/>
      <c r="T98" s="24"/>
      <c r="U98" s="25"/>
      <c r="V98" s="25" t="str">
        <f>IF(U98="","",VLOOKUP(U98,LISTAS!$F$5:$G$204,2,0))</f>
        <v/>
      </c>
      <c r="W98" s="25" t="str">
        <f>IF(U98="","",VLOOKUP(U98,LISTAS!$F$5:$I$204,4,0))</f>
        <v/>
      </c>
      <c r="X98" s="25"/>
      <c r="Y98" s="25"/>
    </row>
    <row r="99" spans="2:25" x14ac:dyDescent="0.25">
      <c r="B99" s="132">
        <v>13</v>
      </c>
      <c r="C99" s="90" t="s">
        <v>148</v>
      </c>
      <c r="D99" s="129">
        <v>1</v>
      </c>
      <c r="E99" s="50">
        <f>IF(D99&lt;&gt;"",D99,"")</f>
        <v>1</v>
      </c>
      <c r="F99" s="47" t="str">
        <f>IF(D99&lt;&gt;"",IF(C99="","",C99),"")</f>
        <v>TIAGO/GUSTAVO</v>
      </c>
      <c r="G99" s="47" t="str">
        <f>VLOOKUP(G97,E97:F99,2,0)</f>
        <v/>
      </c>
      <c r="H99" s="47"/>
      <c r="I99" s="94"/>
      <c r="J99" s="94"/>
      <c r="K99" s="94"/>
      <c r="L99" s="94"/>
      <c r="M99" s="95"/>
      <c r="N99" s="94"/>
      <c r="O99" s="20"/>
      <c r="P99" s="26"/>
      <c r="S99" s="23"/>
      <c r="T99" s="24"/>
      <c r="U99" s="25"/>
      <c r="V99" s="25" t="str">
        <f>IF(U99="","",VLOOKUP(U99,LISTAS!$F$5:$G$204,2,0))</f>
        <v/>
      </c>
      <c r="W99" s="25" t="str">
        <f>IF(U99="","",VLOOKUP(U99,LISTAS!$F$5:$I$204,4,0))</f>
        <v/>
      </c>
      <c r="X99" s="25"/>
      <c r="Y99" s="25"/>
    </row>
    <row r="100" spans="2:25" ht="17.25" thickBot="1" x14ac:dyDescent="0.3">
      <c r="B100" s="132"/>
      <c r="C100" s="91" t="str">
        <f>IF(C99="","",VLOOKUP(C99,LISTAS!$F$5:$H$204,2,0))</f>
        <v>VILLA LOBOS - SBC</v>
      </c>
      <c r="D100" s="130"/>
      <c r="E100" s="47"/>
      <c r="F100" s="47"/>
      <c r="G100" s="47"/>
      <c r="H100" s="47"/>
      <c r="I100" s="94"/>
      <c r="J100" s="94"/>
      <c r="K100" s="94"/>
      <c r="L100" s="94"/>
      <c r="M100" s="95"/>
      <c r="N100" s="94"/>
      <c r="O100" s="20"/>
      <c r="P100" s="20"/>
      <c r="S100" s="23"/>
      <c r="T100" s="24"/>
      <c r="U100" s="25"/>
      <c r="V100" s="25" t="str">
        <f>IF(U100="","",VLOOKUP(U100,LISTAS!$F$5:$G$204,2,0))</f>
        <v/>
      </c>
      <c r="W100" s="25" t="str">
        <f>IF(U100="","",VLOOKUP(U100,LISTAS!$F$5:$I$204,4,0))</f>
        <v/>
      </c>
      <c r="X100" s="25"/>
      <c r="Y100" s="25"/>
    </row>
    <row r="101" spans="2:25" x14ac:dyDescent="0.25">
      <c r="B101" s="63"/>
      <c r="C101" s="20"/>
      <c r="D101" s="20"/>
      <c r="E101" s="47"/>
      <c r="F101" s="47"/>
      <c r="G101" s="47"/>
      <c r="H101" s="47"/>
      <c r="I101" s="94"/>
      <c r="J101" s="94"/>
      <c r="K101" s="94"/>
      <c r="L101" s="94"/>
      <c r="M101" s="95"/>
      <c r="N101" s="94"/>
      <c r="O101" s="90" t="str">
        <f>IF(L85&lt;&gt;"",IF(L87&lt;&gt;"",IF(L85=L87,"",IF(L85&gt;L87,K85,K87)),""),"")</f>
        <v>GABRIEL/LEANDRO</v>
      </c>
      <c r="P101" s="129">
        <v>1</v>
      </c>
      <c r="S101" s="23"/>
      <c r="T101" s="24"/>
      <c r="U101" s="25"/>
      <c r="V101" s="25" t="str">
        <f>IF(U101="","",VLOOKUP(U101,LISTAS!$F$5:$G$204,2,0))</f>
        <v/>
      </c>
      <c r="W101" s="25" t="str">
        <f>IF(U101="","",VLOOKUP(U101,LISTAS!$F$5:$I$204,4,0))</f>
        <v/>
      </c>
      <c r="X101" s="25"/>
      <c r="Y101" s="25"/>
    </row>
    <row r="102" spans="2:25" ht="17.25" thickBot="1" x14ac:dyDescent="0.3">
      <c r="B102" s="63"/>
      <c r="C102" s="20"/>
      <c r="D102" s="20"/>
      <c r="E102" s="94"/>
      <c r="F102" s="94"/>
      <c r="G102" s="94"/>
      <c r="H102" s="94"/>
      <c r="I102" s="94"/>
      <c r="J102" s="94"/>
      <c r="K102" s="94"/>
      <c r="L102" s="94"/>
      <c r="M102" s="95"/>
      <c r="N102" s="94"/>
      <c r="O102" s="91" t="str">
        <f>IF(O101="","",VLOOKUP(O101,LISTAS!$F$5:$H$204,2,0))</f>
        <v>PEN LIFE - SBC</v>
      </c>
      <c r="P102" s="130"/>
      <c r="S102" s="23"/>
      <c r="T102" s="24"/>
      <c r="U102" s="25"/>
      <c r="V102" s="25" t="str">
        <f>IF(U102="","",VLOOKUP(U102,LISTAS!$F$5:$G$204,2,0))</f>
        <v/>
      </c>
      <c r="W102" s="25" t="str">
        <f>IF(U102="","",VLOOKUP(U102,LISTAS!$F$5:$I$204,4,0))</f>
        <v/>
      </c>
      <c r="X102" s="25"/>
      <c r="Y102" s="25"/>
    </row>
    <row r="103" spans="2:25" x14ac:dyDescent="0.25">
      <c r="B103" s="63"/>
      <c r="C103" s="20"/>
      <c r="D103" s="20"/>
      <c r="E103" s="94"/>
      <c r="F103" s="94"/>
      <c r="G103" s="94"/>
      <c r="H103" s="94"/>
      <c r="I103" s="94"/>
      <c r="J103" s="94"/>
      <c r="K103" s="94"/>
      <c r="L103" s="94"/>
      <c r="M103" s="95"/>
      <c r="N103" s="97"/>
      <c r="O103" s="90" t="str">
        <f>IF(L117&lt;&gt;"",IF(L119&lt;&gt;"",IF(L117=L119,"",IF(L117&gt;L119,K117,K119)),""),"")</f>
        <v>CAUA/GUSTAVO</v>
      </c>
      <c r="P103" s="129">
        <v>0</v>
      </c>
      <c r="S103" s="23"/>
      <c r="T103" s="24"/>
      <c r="U103" s="25"/>
      <c r="V103" s="25" t="str">
        <f>IF(U103="","",VLOOKUP(U103,LISTAS!$F$5:$G$204,2,0))</f>
        <v/>
      </c>
      <c r="W103" s="25" t="str">
        <f>IF(U103="","",VLOOKUP(U103,LISTAS!$F$5:$I$204,4,0))</f>
        <v/>
      </c>
      <c r="X103" s="25"/>
      <c r="Y103" s="25"/>
    </row>
    <row r="104" spans="2:25" ht="17.25" thickBot="1" x14ac:dyDescent="0.3">
      <c r="B104" s="63"/>
      <c r="C104" s="20"/>
      <c r="D104" s="20"/>
      <c r="E104" s="94"/>
      <c r="F104" s="94"/>
      <c r="G104" s="94"/>
      <c r="H104" s="94"/>
      <c r="I104" s="94"/>
      <c r="J104" s="94"/>
      <c r="K104" s="94"/>
      <c r="L104" s="94"/>
      <c r="M104" s="95"/>
      <c r="N104" s="94"/>
      <c r="O104" s="91" t="str">
        <f>IF(O103="","",VLOOKUP(O103,LISTAS!$F$5:$H$204,2,0))</f>
        <v>CARITAS - SP</v>
      </c>
      <c r="P104" s="130"/>
      <c r="S104" s="23"/>
      <c r="T104" s="24"/>
      <c r="U104" s="25"/>
      <c r="V104" s="25" t="str">
        <f>IF(U104="","",VLOOKUP(U104,LISTAS!$F$5:$G$204,2,0))</f>
        <v/>
      </c>
      <c r="W104" s="25" t="str">
        <f>IF(U104="","",VLOOKUP(U104,LISTAS!$F$5:$I$204,4,0))</f>
        <v/>
      </c>
      <c r="X104" s="25"/>
      <c r="Y104" s="25"/>
    </row>
    <row r="105" spans="2:25" x14ac:dyDescent="0.25">
      <c r="B105" s="131">
        <v>3</v>
      </c>
      <c r="C105" s="90" t="s">
        <v>106</v>
      </c>
      <c r="D105" s="129">
        <v>1</v>
      </c>
      <c r="E105" s="47">
        <f>IF(D105&lt;&gt;"",D105,"")</f>
        <v>1</v>
      </c>
      <c r="F105" s="47" t="str">
        <f>IF(D105&lt;&gt;"",IF(C105="","",C105),"")</f>
        <v>BRIAN/NICOLAS</v>
      </c>
      <c r="G105" s="47">
        <f>IF(E105&lt;&gt;"",IF(E107&lt;&gt;"",SMALL(E105:F107,1),""),"")</f>
        <v>0</v>
      </c>
      <c r="H105" s="94"/>
      <c r="I105" s="94"/>
      <c r="J105" s="94"/>
      <c r="K105" s="94"/>
      <c r="L105" s="94"/>
      <c r="M105" s="95"/>
      <c r="N105" s="94"/>
      <c r="O105" s="20"/>
      <c r="P105" s="26"/>
      <c r="S105" s="23"/>
      <c r="T105" s="24"/>
      <c r="U105" s="25"/>
      <c r="V105" s="25" t="str">
        <f>IF(U105="","",VLOOKUP(U105,LISTAS!$F$5:$G$204,2,0))</f>
        <v/>
      </c>
      <c r="W105" s="25" t="str">
        <f>IF(U105="","",VLOOKUP(U105,LISTAS!$F$5:$I$204,4,0))</f>
        <v/>
      </c>
      <c r="X105" s="25"/>
      <c r="Y105" s="25"/>
    </row>
    <row r="106" spans="2:25" ht="17.25" thickBot="1" x14ac:dyDescent="0.3">
      <c r="B106" s="131"/>
      <c r="C106" s="91" t="str">
        <f>IF(C105="","",VLOOKUP(C105,LISTAS!$F$5:$H$204,2,0))</f>
        <v>STAGIUM - DIADEMA</v>
      </c>
      <c r="D106" s="130"/>
      <c r="E106" s="47"/>
      <c r="F106" s="47"/>
      <c r="G106" s="47"/>
      <c r="H106" s="94"/>
      <c r="I106" s="94"/>
      <c r="J106" s="94"/>
      <c r="K106" s="94"/>
      <c r="L106" s="94"/>
      <c r="M106" s="95"/>
      <c r="N106" s="94"/>
      <c r="O106" s="20"/>
      <c r="P106" s="26"/>
      <c r="S106" s="23"/>
      <c r="T106" s="24"/>
      <c r="U106" s="25"/>
      <c r="V106" s="25" t="str">
        <f>IF(U106="","",VLOOKUP(U106,LISTAS!$F$5:$G$204,2,0))</f>
        <v/>
      </c>
      <c r="W106" s="25" t="str">
        <f>IF(U106="","",VLOOKUP(U106,LISTAS!$F$5:$I$204,4,0))</f>
        <v/>
      </c>
      <c r="X106" s="25"/>
      <c r="Y106" s="25"/>
    </row>
    <row r="107" spans="2:25" x14ac:dyDescent="0.25">
      <c r="B107" s="132">
        <v>14</v>
      </c>
      <c r="C107" s="90"/>
      <c r="D107" s="129">
        <v>0</v>
      </c>
      <c r="E107" s="48">
        <f>IF(D107&lt;&gt;"",D107,"")</f>
        <v>0</v>
      </c>
      <c r="F107" s="47" t="str">
        <f>IF(D107&lt;&gt;"",IF(C107="","",C107),"")</f>
        <v/>
      </c>
      <c r="G107" s="47" t="str">
        <f>VLOOKUP(G105,E105:F107,2,0)</f>
        <v/>
      </c>
      <c r="H107" s="94"/>
      <c r="I107" s="94"/>
      <c r="J107" s="94"/>
      <c r="K107" s="94"/>
      <c r="L107" s="94"/>
      <c r="M107" s="95"/>
      <c r="N107" s="94"/>
      <c r="O107" s="20"/>
      <c r="P107" s="26"/>
      <c r="S107" s="23"/>
      <c r="T107" s="24"/>
      <c r="U107" s="25"/>
      <c r="V107" s="25" t="str">
        <f>IF(U107="","",VLOOKUP(U107,LISTAS!$F$5:$G$204,2,0))</f>
        <v/>
      </c>
      <c r="W107" s="25" t="str">
        <f>IF(U107="","",VLOOKUP(U107,LISTAS!$F$5:$I$204,4,0))</f>
        <v/>
      </c>
      <c r="X107" s="25"/>
      <c r="Y107" s="25"/>
    </row>
    <row r="108" spans="2:25" ht="17.25" thickBot="1" x14ac:dyDescent="0.3">
      <c r="B108" s="132"/>
      <c r="C108" s="91" t="str">
        <f>IF(C107="","",VLOOKUP(C107,LISTAS!$F$5:$H$204,2,0))</f>
        <v/>
      </c>
      <c r="D108" s="130"/>
      <c r="E108" s="95"/>
      <c r="F108" s="94"/>
      <c r="G108" s="94"/>
      <c r="H108" s="94"/>
      <c r="I108" s="94"/>
      <c r="J108" s="94"/>
      <c r="K108" s="94"/>
      <c r="L108" s="94"/>
      <c r="M108" s="95"/>
      <c r="N108" s="94"/>
      <c r="O108" s="20"/>
      <c r="P108" s="26"/>
      <c r="S108" s="23"/>
      <c r="T108" s="24"/>
      <c r="U108" s="25"/>
      <c r="V108" s="25" t="str">
        <f>IF(U108="","",VLOOKUP(U108,LISTAS!$F$5:$G$204,2,0))</f>
        <v/>
      </c>
      <c r="W108" s="25" t="str">
        <f>IF(U108="","",VLOOKUP(U108,LISTAS!$F$5:$I$204,4,0))</f>
        <v/>
      </c>
      <c r="X108" s="25"/>
      <c r="Y108" s="25"/>
    </row>
    <row r="109" spans="2:25" x14ac:dyDescent="0.25">
      <c r="B109" s="63"/>
      <c r="C109" s="20"/>
      <c r="D109" s="20"/>
      <c r="E109" s="94"/>
      <c r="F109" s="98"/>
      <c r="G109" s="90" t="str">
        <f>IF(D105&lt;&gt;"",IF(D107&lt;&gt;"",IF(D105=D107,"",IF(D105&gt;D107,C105,C107)),""),"")</f>
        <v>BRIAN/NICOLAS</v>
      </c>
      <c r="H109" s="129">
        <v>1</v>
      </c>
      <c r="I109" s="47">
        <f>IF(H109&lt;&gt;"",H109,"")</f>
        <v>1</v>
      </c>
      <c r="J109" s="47" t="str">
        <f>IF(H109&lt;&gt;"",IF(G109="","",G109),"")</f>
        <v>BRIAN/NICOLAS</v>
      </c>
      <c r="K109" s="47">
        <f>IF(I109&lt;&gt;"",IF(I111&lt;&gt;"",SMALL(I109:J111,1),""),"")</f>
        <v>0</v>
      </c>
      <c r="L109" s="20"/>
      <c r="M109" s="27"/>
      <c r="N109" s="20"/>
      <c r="O109" s="20"/>
      <c r="P109" s="26"/>
      <c r="S109" s="23"/>
      <c r="T109" s="24"/>
      <c r="U109" s="25"/>
      <c r="V109" s="25" t="str">
        <f>IF(U109="","",VLOOKUP(U109,LISTAS!$F$5:$G$204,2,0))</f>
        <v/>
      </c>
      <c r="W109" s="25" t="str">
        <f>IF(U109="","",VLOOKUP(U109,LISTAS!$F$5:$I$204,4,0))</f>
        <v/>
      </c>
      <c r="X109" s="25"/>
      <c r="Y109" s="25"/>
    </row>
    <row r="110" spans="2:25" ht="17.25" thickBot="1" x14ac:dyDescent="0.3">
      <c r="B110" s="63"/>
      <c r="C110" s="20"/>
      <c r="D110" s="20"/>
      <c r="E110" s="94"/>
      <c r="F110" s="98"/>
      <c r="G110" s="91" t="str">
        <f>IF(G109="","",VLOOKUP(G109,LISTAS!$F$5:$H$204,2,0))</f>
        <v>STAGIUM - DIADEMA</v>
      </c>
      <c r="H110" s="130"/>
      <c r="I110" s="47"/>
      <c r="J110" s="47"/>
      <c r="K110" s="47"/>
      <c r="L110" s="20"/>
      <c r="M110" s="27"/>
      <c r="N110" s="20"/>
      <c r="O110" s="20"/>
      <c r="P110" s="26"/>
      <c r="S110" s="23"/>
      <c r="T110" s="24"/>
      <c r="U110" s="25"/>
      <c r="V110" s="25" t="str">
        <f>IF(U110="","",VLOOKUP(U110,LISTAS!$F$5:$G$204,2,0))</f>
        <v/>
      </c>
      <c r="W110" s="25" t="str">
        <f>IF(U110="","",VLOOKUP(U110,LISTAS!$F$5:$I$204,4,0))</f>
        <v/>
      </c>
      <c r="X110" s="25"/>
      <c r="Y110" s="25"/>
    </row>
    <row r="111" spans="2:25" x14ac:dyDescent="0.25">
      <c r="B111" s="63"/>
      <c r="C111" s="20"/>
      <c r="D111" s="20"/>
      <c r="E111" s="95"/>
      <c r="F111" s="28"/>
      <c r="G111" s="90" t="str">
        <f>IF(D113&lt;&gt;"",IF(D115&lt;&gt;"",IF(D113=D115,"",IF(D113&gt;D115,C113,C115)),""),"")</f>
        <v/>
      </c>
      <c r="H111" s="129">
        <v>0</v>
      </c>
      <c r="I111" s="48">
        <f>IF(H111&lt;&gt;"",H111,"")</f>
        <v>0</v>
      </c>
      <c r="J111" s="47" t="str">
        <f>IF(H111&lt;&gt;"",IF(G111="","",G111),"")</f>
        <v/>
      </c>
      <c r="K111" s="47" t="str">
        <f>VLOOKUP(K109,I109:J111,2,0)</f>
        <v/>
      </c>
      <c r="L111" s="20"/>
      <c r="M111" s="27"/>
      <c r="N111" s="20"/>
      <c r="O111" s="20"/>
      <c r="P111" s="26"/>
      <c r="S111" s="23"/>
      <c r="T111" s="24"/>
      <c r="U111" s="25"/>
      <c r="V111" s="25" t="str">
        <f>IF(U111="","",VLOOKUP(U111,LISTAS!$F$5:$G$204,2,0))</f>
        <v/>
      </c>
      <c r="W111" s="25" t="str">
        <f>IF(U111="","",VLOOKUP(U111,LISTAS!$F$5:$I$204,4,0))</f>
        <v/>
      </c>
      <c r="X111" s="25"/>
      <c r="Y111" s="25"/>
    </row>
    <row r="112" spans="2:25" ht="17.25" thickBot="1" x14ac:dyDescent="0.3">
      <c r="B112" s="63"/>
      <c r="C112" s="20"/>
      <c r="D112" s="20"/>
      <c r="E112" s="95"/>
      <c r="F112" s="20"/>
      <c r="G112" s="91" t="str">
        <f>IF(G111="","",VLOOKUP(G111,LISTAS!$F$5:$H$204,2,0))</f>
        <v/>
      </c>
      <c r="H112" s="130"/>
      <c r="I112" s="61"/>
      <c r="J112" s="47"/>
      <c r="K112" s="47"/>
      <c r="L112" s="20"/>
      <c r="M112" s="27"/>
      <c r="N112" s="20"/>
      <c r="O112" s="20"/>
      <c r="P112" s="26"/>
      <c r="S112" s="23"/>
      <c r="T112" s="24"/>
      <c r="U112" s="25"/>
      <c r="V112" s="25" t="str">
        <f>IF(U112="","",VLOOKUP(U112,LISTAS!$F$5:$G$204,2,0))</f>
        <v/>
      </c>
      <c r="W112" s="25" t="str">
        <f>IF(U112="","",VLOOKUP(U112,LISTAS!$F$5:$I$204,4,0))</f>
        <v/>
      </c>
      <c r="X112" s="25"/>
      <c r="Y112" s="25"/>
    </row>
    <row r="113" spans="2:25" x14ac:dyDescent="0.25">
      <c r="B113" s="131">
        <v>5</v>
      </c>
      <c r="C113" s="90"/>
      <c r="D113" s="129">
        <v>0</v>
      </c>
      <c r="E113" s="46">
        <f>IF(D113&lt;&gt;"",D113,"")</f>
        <v>0</v>
      </c>
      <c r="F113" s="47" t="str">
        <f>IF(D113&lt;&gt;"",IF(C113="","",C113),"")</f>
        <v/>
      </c>
      <c r="G113" s="47">
        <f>IF(E113&lt;&gt;"",IF(E115&lt;&gt;"",SMALL(E113:F115,1),""),"")</f>
        <v>0</v>
      </c>
      <c r="H113" s="94"/>
      <c r="I113" s="95"/>
      <c r="J113" s="94"/>
      <c r="K113" s="20"/>
      <c r="L113" s="20"/>
      <c r="M113" s="27"/>
      <c r="N113" s="20"/>
      <c r="O113" s="20"/>
      <c r="P113" s="26"/>
      <c r="S113" s="23"/>
      <c r="T113" s="24"/>
      <c r="U113" s="25"/>
      <c r="V113" s="25" t="str">
        <f>IF(U113="","",VLOOKUP(U113,LISTAS!$F$5:$G$204,2,0))</f>
        <v/>
      </c>
      <c r="W113" s="25" t="str">
        <f>IF(U113="","",VLOOKUP(U113,LISTAS!$F$5:$I$204,4,0))</f>
        <v/>
      </c>
      <c r="X113" s="25"/>
      <c r="Y113" s="25"/>
    </row>
    <row r="114" spans="2:25" ht="17.25" thickBot="1" x14ac:dyDescent="0.3">
      <c r="B114" s="131"/>
      <c r="C114" s="91" t="str">
        <f>IF(C113="","",VLOOKUP(C113,LISTAS!$F$5:$H$204,2,0))</f>
        <v/>
      </c>
      <c r="D114" s="130"/>
      <c r="E114" s="49" t="str">
        <f>IF(D114&lt;&gt;"",D114,"")</f>
        <v/>
      </c>
      <c r="F114" s="47"/>
      <c r="G114" s="47"/>
      <c r="H114" s="94"/>
      <c r="I114" s="95"/>
      <c r="J114" s="94"/>
      <c r="K114" s="20"/>
      <c r="L114" s="20"/>
      <c r="M114" s="27"/>
      <c r="N114" s="20"/>
      <c r="O114" s="20"/>
      <c r="P114" s="26"/>
      <c r="S114" s="23"/>
      <c r="T114" s="24"/>
      <c r="U114" s="25"/>
      <c r="V114" s="25" t="str">
        <f>IF(U114="","",VLOOKUP(U114,LISTAS!$F$5:$G$204,2,0))</f>
        <v/>
      </c>
      <c r="W114" s="25" t="str">
        <f>IF(U114="","",VLOOKUP(U114,LISTAS!$F$5:$I$204,4,0))</f>
        <v/>
      </c>
      <c r="X114" s="25"/>
      <c r="Y114" s="25"/>
    </row>
    <row r="115" spans="2:25" x14ac:dyDescent="0.25">
      <c r="B115" s="132">
        <v>12</v>
      </c>
      <c r="C115" s="90"/>
      <c r="D115" s="129">
        <v>0</v>
      </c>
      <c r="E115" s="50">
        <f>IF(D115&lt;&gt;"",D115,"")</f>
        <v>0</v>
      </c>
      <c r="F115" s="47" t="str">
        <f>IF(D115&lt;&gt;"",IF(C115="","",C115),"")</f>
        <v/>
      </c>
      <c r="G115" s="47" t="str">
        <f>VLOOKUP(G113,E113:F115,2,0)</f>
        <v/>
      </c>
      <c r="H115" s="94"/>
      <c r="I115" s="95"/>
      <c r="J115" s="94"/>
      <c r="K115" s="20"/>
      <c r="L115" s="20"/>
      <c r="M115" s="27"/>
      <c r="N115" s="20"/>
      <c r="O115" s="20"/>
      <c r="P115" s="26"/>
      <c r="S115" s="23"/>
      <c r="T115" s="24"/>
      <c r="U115" s="25"/>
      <c r="V115" s="25" t="str">
        <f>IF(U115="","",VLOOKUP(U115,LISTAS!$F$5:$G$204,2,0))</f>
        <v/>
      </c>
      <c r="W115" s="25" t="str">
        <f>IF(U115="","",VLOOKUP(U115,LISTAS!$F$5:$I$204,4,0))</f>
        <v/>
      </c>
      <c r="X115" s="25"/>
      <c r="Y115" s="25"/>
    </row>
    <row r="116" spans="2:25" ht="17.25" thickBot="1" x14ac:dyDescent="0.3">
      <c r="B116" s="132"/>
      <c r="C116" s="91" t="str">
        <f>IF(C115="","",VLOOKUP(C115,LISTAS!$F$5:$H$204,2,0))</f>
        <v/>
      </c>
      <c r="D116" s="130"/>
      <c r="E116" s="47"/>
      <c r="F116" s="47"/>
      <c r="G116" s="47"/>
      <c r="H116" s="94"/>
      <c r="I116" s="95"/>
      <c r="J116" s="94"/>
      <c r="K116" s="20"/>
      <c r="L116" s="20"/>
      <c r="M116" s="27"/>
      <c r="N116" s="20"/>
      <c r="O116" s="20"/>
      <c r="P116" s="26"/>
      <c r="S116" s="23"/>
      <c r="T116" s="24"/>
      <c r="U116" s="25"/>
      <c r="V116" s="25" t="str">
        <f>IF(U116="","",VLOOKUP(U116,LISTAS!$F$5:$G$204,2,0))</f>
        <v/>
      </c>
      <c r="W116" s="25" t="str">
        <f>IF(U116="","",VLOOKUP(U116,LISTAS!$F$5:$I$204,4,0))</f>
        <v/>
      </c>
      <c r="X116" s="25"/>
      <c r="Y116" s="25"/>
    </row>
    <row r="117" spans="2:25" x14ac:dyDescent="0.25">
      <c r="B117" s="63"/>
      <c r="C117" s="20"/>
      <c r="D117" s="20"/>
      <c r="E117" s="47"/>
      <c r="F117" s="47"/>
      <c r="G117" s="47"/>
      <c r="H117" s="94"/>
      <c r="I117" s="95"/>
      <c r="J117" s="94"/>
      <c r="K117" s="90" t="str">
        <f>IF(H109&lt;&gt;"",IF(H111&lt;&gt;"",IF(H109=H111,"",IF(H109&gt;H111,G109,G111)),""),"")</f>
        <v>BRIAN/NICOLAS</v>
      </c>
      <c r="L117" s="129">
        <v>0</v>
      </c>
      <c r="M117" s="46">
        <f>IF(L117&lt;&gt;"",L117,"")</f>
        <v>0</v>
      </c>
      <c r="N117" s="47" t="str">
        <f>IF(L117&lt;&gt;"",IF(K117="","",K117),"")</f>
        <v>BRIAN/NICOLAS</v>
      </c>
      <c r="O117" s="47">
        <f>IF(M117&lt;&gt;"",IF(M119&lt;&gt;"",SMALL(M117:N119,1),""),"")</f>
        <v>0</v>
      </c>
      <c r="P117" s="26"/>
      <c r="S117" s="23"/>
      <c r="T117" s="24"/>
      <c r="U117" s="25"/>
      <c r="V117" s="25" t="str">
        <f>IF(U117="","",VLOOKUP(U117,LISTAS!$F$5:$G$204,2,0))</f>
        <v/>
      </c>
      <c r="W117" s="25" t="str">
        <f>IF(U117="","",VLOOKUP(U117,LISTAS!$F$5:$I$204,4,0))</f>
        <v/>
      </c>
      <c r="X117" s="25"/>
      <c r="Y117" s="25"/>
    </row>
    <row r="118" spans="2:25" ht="17.25" thickBot="1" x14ac:dyDescent="0.3">
      <c r="B118" s="63"/>
      <c r="C118" s="20"/>
      <c r="D118" s="20"/>
      <c r="E118" s="94"/>
      <c r="F118" s="94"/>
      <c r="G118" s="94"/>
      <c r="H118" s="94"/>
      <c r="I118" s="95"/>
      <c r="J118" s="94"/>
      <c r="K118" s="91" t="str">
        <f>IF(K117="","",VLOOKUP(K117,LISTAS!$F$5:$H$204,2,0))</f>
        <v>STAGIUM - DIADEMA</v>
      </c>
      <c r="L118" s="130"/>
      <c r="M118" s="49" t="str">
        <f>IF(L118&lt;&gt;"",L118,"")</f>
        <v/>
      </c>
      <c r="N118" s="47"/>
      <c r="O118" s="47"/>
      <c r="P118" s="26"/>
      <c r="S118" s="23"/>
      <c r="T118" s="24"/>
      <c r="U118" s="25"/>
      <c r="V118" s="25" t="str">
        <f>IF(U118="","",VLOOKUP(U118,LISTAS!$F$5:$G$204,2,0))</f>
        <v/>
      </c>
      <c r="W118" s="25" t="str">
        <f>IF(U118="","",VLOOKUP(U118,LISTAS!$F$5:$I$204,4,0))</f>
        <v/>
      </c>
      <c r="X118" s="25"/>
      <c r="Y118" s="25"/>
    </row>
    <row r="119" spans="2:25" x14ac:dyDescent="0.25">
      <c r="B119" s="63"/>
      <c r="C119" s="20"/>
      <c r="D119" s="20"/>
      <c r="E119" s="94"/>
      <c r="F119" s="94"/>
      <c r="G119" s="94"/>
      <c r="H119" s="94"/>
      <c r="I119" s="95"/>
      <c r="J119" s="97"/>
      <c r="K119" s="90" t="str">
        <f>IF(H125&lt;&gt;"",IF(H127&lt;&gt;"",IF(H125=H127,"",IF(H125&gt;H127,G125,G127)),""),"")</f>
        <v>CAUA/GUSTAVO</v>
      </c>
      <c r="L119" s="129">
        <v>1</v>
      </c>
      <c r="M119" s="50">
        <f>IF(L119&lt;&gt;"",L119,"")</f>
        <v>1</v>
      </c>
      <c r="N119" s="47" t="str">
        <f>IF(L119&lt;&gt;"",IF(K119="","",K119),"")</f>
        <v>CAUA/GUSTAVO</v>
      </c>
      <c r="O119" s="47" t="str">
        <f>VLOOKUP(O117,M117:N119,2,0)</f>
        <v>BRIAN/NICOLAS</v>
      </c>
      <c r="P119" s="26"/>
      <c r="S119" s="23"/>
      <c r="T119" s="24"/>
      <c r="U119" s="25"/>
      <c r="V119" s="25" t="str">
        <f>IF(U119="","",VLOOKUP(U119,LISTAS!$F$5:$G$204,2,0))</f>
        <v/>
      </c>
      <c r="W119" s="25" t="str">
        <f>IF(U119="","",VLOOKUP(U119,LISTAS!$F$5:$I$204,4,0))</f>
        <v/>
      </c>
      <c r="X119" s="25"/>
      <c r="Y119" s="25"/>
    </row>
    <row r="120" spans="2:25" ht="17.25" thickBot="1" x14ac:dyDescent="0.3">
      <c r="B120" s="63"/>
      <c r="C120" s="20"/>
      <c r="D120" s="20"/>
      <c r="E120" s="94"/>
      <c r="F120" s="94"/>
      <c r="G120" s="94"/>
      <c r="H120" s="94"/>
      <c r="I120" s="95"/>
      <c r="J120" s="94"/>
      <c r="K120" s="91" t="str">
        <f>IF(K119="","",VLOOKUP(K119,LISTAS!$F$5:$H$204,2,0))</f>
        <v>CARITAS - SP</v>
      </c>
      <c r="L120" s="130"/>
      <c r="M120" s="47"/>
      <c r="N120" s="47"/>
      <c r="O120" s="47"/>
      <c r="P120" s="26"/>
      <c r="S120" s="23"/>
      <c r="T120" s="24"/>
      <c r="U120" s="25"/>
      <c r="V120" s="25" t="str">
        <f>IF(U120="","",VLOOKUP(U120,LISTAS!$F$5:$G$204,2,0))</f>
        <v/>
      </c>
      <c r="W120" s="25" t="str">
        <f>IF(U120="","",VLOOKUP(U120,LISTAS!$F$5:$I$204,4,0))</f>
        <v/>
      </c>
      <c r="X120" s="25"/>
      <c r="Y120" s="25"/>
    </row>
    <row r="121" spans="2:25" x14ac:dyDescent="0.25">
      <c r="B121" s="131">
        <v>8</v>
      </c>
      <c r="C121" s="90"/>
      <c r="D121" s="129">
        <v>0</v>
      </c>
      <c r="E121" s="47" t="s">
        <v>36</v>
      </c>
      <c r="F121" s="47" t="str">
        <f>IF(D121&lt;&gt;"",IF(C121="","",C121),"")</f>
        <v/>
      </c>
      <c r="G121" s="47">
        <f>IF(E121&lt;&gt;"",IF(E123&lt;&gt;"",SMALL(E121:F123,1),""),"")</f>
        <v>0</v>
      </c>
      <c r="H121" s="94"/>
      <c r="I121" s="95"/>
      <c r="J121" s="94"/>
      <c r="K121" s="94"/>
      <c r="L121" s="94"/>
      <c r="M121" s="94"/>
      <c r="N121" s="94"/>
      <c r="O121" s="94"/>
      <c r="P121" s="26"/>
      <c r="S121" s="23"/>
      <c r="T121" s="24"/>
      <c r="U121" s="25"/>
      <c r="V121" s="25" t="str">
        <f>IF(U121="","",VLOOKUP(U121,LISTAS!$F$5:$G$204,2,0))</f>
        <v/>
      </c>
      <c r="W121" s="25" t="str">
        <f>IF(U121="","",VLOOKUP(U121,LISTAS!$F$5:$I$204,4,0))</f>
        <v/>
      </c>
      <c r="X121" s="25"/>
      <c r="Y121" s="25"/>
    </row>
    <row r="122" spans="2:25" ht="17.25" thickBot="1" x14ac:dyDescent="0.3">
      <c r="B122" s="131"/>
      <c r="C122" s="91" t="str">
        <f>IF(C121="","",VLOOKUP(C121,LISTAS!$F$5:$H$204,2,0))</f>
        <v/>
      </c>
      <c r="D122" s="130"/>
      <c r="E122" s="47"/>
      <c r="F122" s="47"/>
      <c r="G122" s="47"/>
      <c r="H122" s="94"/>
      <c r="I122" s="95"/>
      <c r="J122" s="94"/>
      <c r="K122" s="94"/>
      <c r="L122" s="94"/>
      <c r="M122" s="94"/>
      <c r="N122" s="94"/>
      <c r="O122" s="94"/>
      <c r="P122" s="26"/>
      <c r="S122" s="23"/>
      <c r="T122" s="24"/>
      <c r="U122" s="25"/>
      <c r="V122" s="25" t="str">
        <f>IF(U122="","",VLOOKUP(U122,LISTAS!$F$5:$G$204,2,0))</f>
        <v/>
      </c>
      <c r="W122" s="25" t="str">
        <f>IF(U122="","",VLOOKUP(U122,LISTAS!$F$5:$I$204,4,0))</f>
        <v/>
      </c>
      <c r="X122" s="25"/>
      <c r="Y122" s="25"/>
    </row>
    <row r="123" spans="2:25" x14ac:dyDescent="0.25">
      <c r="B123" s="132">
        <v>10</v>
      </c>
      <c r="C123" s="90"/>
      <c r="D123" s="129">
        <v>0</v>
      </c>
      <c r="E123" s="48">
        <f>IF(D123&lt;&gt;"",D123,"")</f>
        <v>0</v>
      </c>
      <c r="F123" s="47" t="str">
        <f>IF(D123&lt;&gt;"",IF(C123="","",C123),"")</f>
        <v/>
      </c>
      <c r="G123" s="47" t="str">
        <f>VLOOKUP(G121,E121:F123,2,0)</f>
        <v/>
      </c>
      <c r="H123" s="94"/>
      <c r="I123" s="95"/>
      <c r="J123" s="94"/>
      <c r="K123" s="94"/>
      <c r="L123" s="94"/>
      <c r="M123" s="94"/>
      <c r="N123" s="94"/>
      <c r="O123" s="94"/>
      <c r="P123" s="26"/>
      <c r="S123" s="23"/>
      <c r="T123" s="24"/>
      <c r="U123" s="25"/>
      <c r="V123" s="25" t="str">
        <f>IF(U123="","",VLOOKUP(U123,LISTAS!$F$5:$G$204,2,0))</f>
        <v/>
      </c>
      <c r="W123" s="25" t="str">
        <f>IF(U123="","",VLOOKUP(U123,LISTAS!$F$5:$I$204,4,0))</f>
        <v/>
      </c>
      <c r="X123" s="25"/>
      <c r="Y123" s="25"/>
    </row>
    <row r="124" spans="2:25" ht="17.25" thickBot="1" x14ac:dyDescent="0.3">
      <c r="B124" s="132"/>
      <c r="C124" s="91" t="str">
        <f>IF(C123="","",VLOOKUP(C123,LISTAS!$F$5:$H$204,2,0))</f>
        <v/>
      </c>
      <c r="D124" s="130"/>
      <c r="E124" s="95"/>
      <c r="F124" s="94"/>
      <c r="G124" s="94"/>
      <c r="H124" s="94"/>
      <c r="I124" s="95"/>
      <c r="J124" s="94"/>
      <c r="K124" s="94"/>
      <c r="L124" s="94"/>
      <c r="M124" s="94"/>
      <c r="N124" s="94"/>
      <c r="O124" s="94"/>
      <c r="P124" s="26"/>
      <c r="S124" s="23"/>
      <c r="T124" s="24"/>
      <c r="U124" s="25"/>
      <c r="V124" s="25" t="str">
        <f>IF(U124="","",VLOOKUP(U124,LISTAS!$F$5:$G$204,2,0))</f>
        <v/>
      </c>
      <c r="W124" s="25" t="str">
        <f>IF(U124="","",VLOOKUP(U124,LISTAS!$F$5:$I$204,4,0))</f>
        <v/>
      </c>
      <c r="X124" s="25"/>
      <c r="Y124" s="25"/>
    </row>
    <row r="125" spans="2:25" x14ac:dyDescent="0.25">
      <c r="B125" s="63"/>
      <c r="C125" s="20"/>
      <c r="D125" s="20"/>
      <c r="E125" s="94"/>
      <c r="F125" s="98"/>
      <c r="G125" s="90" t="str">
        <f>IF(D121&lt;&gt;"",IF(D123&lt;&gt;"",IF(D121=D123,"",IF(D121&gt;D123,C121,C123)),""),"")</f>
        <v/>
      </c>
      <c r="H125" s="129">
        <v>0</v>
      </c>
      <c r="I125" s="46">
        <f>IF(H125&lt;&gt;"",H125,"")</f>
        <v>0</v>
      </c>
      <c r="J125" s="47" t="str">
        <f>IF(H125&lt;&gt;"",IF(G125="","",G125),"")</f>
        <v/>
      </c>
      <c r="K125" s="47">
        <f>IF(I125&lt;&gt;"",IF(I127&lt;&gt;"",SMALL(I125:J127,1),""),"")</f>
        <v>0</v>
      </c>
      <c r="L125" s="94"/>
      <c r="M125" s="94"/>
      <c r="N125" s="94"/>
      <c r="O125" s="94"/>
      <c r="P125" s="26"/>
      <c r="S125" s="23"/>
      <c r="T125" s="24"/>
      <c r="U125" s="25"/>
      <c r="V125" s="25" t="str">
        <f>IF(U125="","",VLOOKUP(U125,LISTAS!$F$5:$G$204,2,0))</f>
        <v/>
      </c>
      <c r="W125" s="25" t="str">
        <f>IF(U125="","",VLOOKUP(U125,LISTAS!$F$5:$I$204,4,0))</f>
        <v/>
      </c>
      <c r="X125" s="25"/>
      <c r="Y125" s="25"/>
    </row>
    <row r="126" spans="2:25" ht="17.25" thickBot="1" x14ac:dyDescent="0.3">
      <c r="B126" s="63"/>
      <c r="C126" s="20"/>
      <c r="D126" s="20"/>
      <c r="E126" s="94"/>
      <c r="F126" s="98"/>
      <c r="G126" s="91" t="str">
        <f>IF(G125="","",VLOOKUP(G125,LISTAS!$F$5:$H$204,2,0))</f>
        <v/>
      </c>
      <c r="H126" s="130"/>
      <c r="I126" s="49" t="str">
        <f>IF(H126&lt;&gt;"",H126,"")</f>
        <v/>
      </c>
      <c r="J126" s="47"/>
      <c r="K126" s="47"/>
      <c r="L126" s="94"/>
      <c r="M126" s="94"/>
      <c r="N126" s="94"/>
      <c r="O126" s="94"/>
      <c r="P126" s="26"/>
      <c r="S126" s="23"/>
      <c r="T126" s="24"/>
      <c r="U126" s="25"/>
      <c r="V126" s="25" t="str">
        <f>IF(U126="","",VLOOKUP(U126,LISTAS!$F$5:$G$204,2,0))</f>
        <v/>
      </c>
      <c r="W126" s="25" t="str">
        <f>IF(U126="","",VLOOKUP(U126,LISTAS!$F$5:$I$204,4,0))</f>
        <v/>
      </c>
      <c r="X126" s="25"/>
      <c r="Y126" s="25"/>
    </row>
    <row r="127" spans="2:25" x14ac:dyDescent="0.25">
      <c r="B127" s="63"/>
      <c r="C127" s="20"/>
      <c r="D127" s="20"/>
      <c r="E127" s="95"/>
      <c r="F127" s="28"/>
      <c r="G127" s="90" t="str">
        <f>IF(D129&lt;&gt;"",IF(D131&lt;&gt;"",IF(D129=D131,"",IF(D129&gt;D131,C129,C131)),""),"")</f>
        <v>CAUA/GUSTAVO</v>
      </c>
      <c r="H127" s="129">
        <v>1</v>
      </c>
      <c r="I127" s="50">
        <f>IF(H127&lt;&gt;"",H127,"")</f>
        <v>1</v>
      </c>
      <c r="J127" s="47" t="str">
        <f>IF(H127&lt;&gt;"",IF(G127="","",G127),"")</f>
        <v>CAUA/GUSTAVO</v>
      </c>
      <c r="K127" s="47" t="str">
        <f>VLOOKUP(K125,I125:J127,2,0)</f>
        <v/>
      </c>
      <c r="L127" s="94"/>
      <c r="M127" s="94"/>
      <c r="N127" s="94"/>
      <c r="O127" s="94"/>
      <c r="P127" s="26"/>
      <c r="S127" s="23"/>
      <c r="T127" s="24"/>
      <c r="U127" s="25"/>
      <c r="V127" s="25" t="str">
        <f>IF(U127="","",VLOOKUP(U127,LISTAS!$F$5:$G$204,2,0))</f>
        <v/>
      </c>
      <c r="W127" s="25" t="str">
        <f>IF(U127="","",VLOOKUP(U127,LISTAS!$F$5:$I$204,4,0))</f>
        <v/>
      </c>
      <c r="X127" s="25"/>
      <c r="Y127" s="25"/>
    </row>
    <row r="128" spans="2:25" ht="17.25" thickBot="1" x14ac:dyDescent="0.3">
      <c r="B128" s="63"/>
      <c r="C128" s="20"/>
      <c r="D128" s="20"/>
      <c r="E128" s="95"/>
      <c r="F128" s="20"/>
      <c r="G128" s="91" t="str">
        <f>IF(G127="","",VLOOKUP(G127,LISTAS!$F$5:$H$204,2,0))</f>
        <v>CARITAS - SP</v>
      </c>
      <c r="H128" s="130"/>
      <c r="I128" s="47"/>
      <c r="J128" s="47"/>
      <c r="K128" s="47"/>
      <c r="L128" s="94"/>
      <c r="M128" s="94"/>
      <c r="N128" s="94"/>
      <c r="O128" s="94"/>
      <c r="P128" s="26"/>
      <c r="S128" s="23"/>
      <c r="T128" s="24"/>
      <c r="U128" s="25"/>
      <c r="V128" s="25" t="str">
        <f>IF(U128="","",VLOOKUP(U128,LISTAS!$F$5:$G$204,2,0))</f>
        <v/>
      </c>
      <c r="W128" s="25" t="str">
        <f>IF(U128="","",VLOOKUP(U128,LISTAS!$F$5:$I$204,4,0))</f>
        <v/>
      </c>
      <c r="X128" s="25"/>
      <c r="Y128" s="25"/>
    </row>
    <row r="129" spans="2:25" x14ac:dyDescent="0.25">
      <c r="B129" s="131">
        <v>2</v>
      </c>
      <c r="C129" s="90"/>
      <c r="D129" s="129">
        <v>0</v>
      </c>
      <c r="E129" s="46">
        <f>IF(D129&lt;&gt;"",D129,"")</f>
        <v>0</v>
      </c>
      <c r="F129" s="47" t="str">
        <f>IF(D129&lt;&gt;"",IF(C129="","",C129),"")</f>
        <v/>
      </c>
      <c r="G129" s="47">
        <f>IF(E129&lt;&gt;"",IF(E131&lt;&gt;"",SMALL(E129:F131,1),""),"")</f>
        <v>0</v>
      </c>
      <c r="H129" s="47"/>
      <c r="I129" s="94"/>
      <c r="J129" s="94"/>
      <c r="K129" s="94"/>
      <c r="L129" s="94"/>
      <c r="M129" s="94"/>
      <c r="N129" s="94"/>
      <c r="O129" s="94"/>
      <c r="P129" s="99"/>
      <c r="S129" s="23"/>
      <c r="T129" s="24"/>
      <c r="U129" s="25"/>
      <c r="V129" s="25" t="str">
        <f>IF(U129="","",VLOOKUP(U129,LISTAS!$F$5:$G$204,2,0))</f>
        <v/>
      </c>
      <c r="W129" s="25" t="str">
        <f>IF(U129="","",VLOOKUP(U129,LISTAS!$F$5:$I$204,4,0))</f>
        <v/>
      </c>
      <c r="X129" s="25"/>
      <c r="Y129" s="25"/>
    </row>
    <row r="130" spans="2:25" ht="17.25" thickBot="1" x14ac:dyDescent="0.3">
      <c r="B130" s="131"/>
      <c r="C130" s="91" t="str">
        <f>IF(C129="","",VLOOKUP(C129,LISTAS!$F$5:$H$204,2,0))</f>
        <v/>
      </c>
      <c r="D130" s="130"/>
      <c r="E130" s="49" t="str">
        <f>IF(D130&lt;&gt;"",D130,"")</f>
        <v/>
      </c>
      <c r="F130" s="47"/>
      <c r="G130" s="47"/>
      <c r="H130" s="47"/>
      <c r="I130" s="94"/>
      <c r="J130" s="94"/>
      <c r="K130" s="94"/>
      <c r="L130" s="94"/>
      <c r="M130" s="94"/>
      <c r="N130" s="94"/>
      <c r="O130" s="94"/>
      <c r="P130" s="99"/>
      <c r="S130" s="23"/>
      <c r="T130" s="24"/>
      <c r="U130" s="25"/>
      <c r="V130" s="25" t="str">
        <f>IF(U130="","",VLOOKUP(U130,LISTAS!$F$5:$G$204,2,0))</f>
        <v/>
      </c>
      <c r="W130" s="25" t="str">
        <f>IF(U130="","",VLOOKUP(U130,LISTAS!$F$5:$I$204,4,0))</f>
        <v/>
      </c>
      <c r="X130" s="25"/>
      <c r="Y130" s="25"/>
    </row>
    <row r="131" spans="2:25" x14ac:dyDescent="0.25">
      <c r="B131" s="132">
        <v>15</v>
      </c>
      <c r="C131" s="90" t="s">
        <v>88</v>
      </c>
      <c r="D131" s="129">
        <v>1</v>
      </c>
      <c r="E131" s="50">
        <f>IF(D131&lt;&gt;"",D131,"")</f>
        <v>1</v>
      </c>
      <c r="F131" s="47" t="str">
        <f>IF(D131&lt;&gt;"",IF(C131="","",C131),"")</f>
        <v>CAUA/GUSTAVO</v>
      </c>
      <c r="G131" s="47" t="str">
        <f>VLOOKUP(G129,E129:F131,2,0)</f>
        <v/>
      </c>
      <c r="H131" s="47"/>
      <c r="I131" s="94"/>
      <c r="J131" s="94"/>
      <c r="K131" s="94"/>
      <c r="L131" s="94"/>
      <c r="M131" s="94"/>
      <c r="N131" s="94"/>
      <c r="O131" s="94"/>
      <c r="P131" s="99"/>
      <c r="S131" s="23"/>
      <c r="T131" s="24"/>
      <c r="U131" s="25"/>
      <c r="V131" s="25" t="str">
        <f>IF(U131="","",VLOOKUP(U131,LISTAS!$F$5:$G$204,2,0))</f>
        <v/>
      </c>
      <c r="W131" s="25" t="str">
        <f>IF(U131="","",VLOOKUP(U131,LISTAS!$F$5:$I$204,4,0))</f>
        <v/>
      </c>
      <c r="X131" s="25"/>
      <c r="Y131" s="25"/>
    </row>
    <row r="132" spans="2:25" ht="17.25" thickBot="1" x14ac:dyDescent="0.3">
      <c r="B132" s="132"/>
      <c r="C132" s="91" t="str">
        <f>IF(C131="","",VLOOKUP(C131,LISTAS!$F$5:$H$204,2,0))</f>
        <v>CARITAS - SP</v>
      </c>
      <c r="D132" s="130"/>
      <c r="E132" s="47"/>
      <c r="F132" s="47"/>
      <c r="G132" s="47"/>
      <c r="H132" s="47"/>
      <c r="I132" s="94"/>
      <c r="J132" s="94"/>
      <c r="K132" s="94"/>
      <c r="L132" s="94"/>
      <c r="M132" s="94"/>
      <c r="N132" s="94"/>
      <c r="O132" s="94"/>
      <c r="P132" s="99"/>
      <c r="S132" s="23"/>
      <c r="T132" s="24"/>
      <c r="U132" s="25"/>
      <c r="V132" s="25" t="str">
        <f>IF(U132="","",VLOOKUP(U132,LISTAS!$F$5:$G$204,2,0))</f>
        <v/>
      </c>
      <c r="W132" s="25" t="str">
        <f>IF(U132="","",VLOOKUP(U132,LISTAS!$F$5:$I$204,4,0))</f>
        <v/>
      </c>
      <c r="X132" s="25"/>
      <c r="Y132" s="25"/>
    </row>
    <row r="133" spans="2:25" x14ac:dyDescent="0.25">
      <c r="B133" s="64"/>
      <c r="C133" s="29"/>
      <c r="D133" s="29"/>
      <c r="E133" s="100"/>
      <c r="F133" s="100"/>
      <c r="G133" s="100"/>
      <c r="H133" s="100"/>
      <c r="I133" s="100"/>
      <c r="J133" s="100"/>
      <c r="K133" s="100"/>
      <c r="L133" s="100"/>
      <c r="M133" s="100"/>
      <c r="N133" s="100"/>
      <c r="O133" s="100"/>
      <c r="P133" s="101"/>
      <c r="S133" s="23"/>
      <c r="T133" s="24"/>
      <c r="U133" s="25"/>
      <c r="V133" s="25" t="str">
        <f>IF(U133="","",VLOOKUP(U133,LISTAS!$F$5:$G$204,2,0))</f>
        <v/>
      </c>
      <c r="W133" s="25" t="str">
        <f>IF(U133="","",VLOOKUP(U133,LISTAS!$F$5:$I$204,4,0))</f>
        <v/>
      </c>
      <c r="X133" s="25"/>
      <c r="Y133" s="25"/>
    </row>
  </sheetData>
  <mergeCells count="102">
    <mergeCell ref="B2:P4"/>
    <mergeCell ref="S2:Y3"/>
    <mergeCell ref="B5:D5"/>
    <mergeCell ref="S5:T5"/>
    <mergeCell ref="B6:P6"/>
    <mergeCell ref="S6:Y6"/>
    <mergeCell ref="H14:H15"/>
    <mergeCell ref="B16:B17"/>
    <mergeCell ref="D16:D17"/>
    <mergeCell ref="B18:B19"/>
    <mergeCell ref="D18:D19"/>
    <mergeCell ref="L20:L21"/>
    <mergeCell ref="S7:T7"/>
    <mergeCell ref="B8:B9"/>
    <mergeCell ref="D8:D9"/>
    <mergeCell ref="B10:B11"/>
    <mergeCell ref="D10:D11"/>
    <mergeCell ref="H12:H13"/>
    <mergeCell ref="H30:H31"/>
    <mergeCell ref="B32:B33"/>
    <mergeCell ref="D32:D33"/>
    <mergeCell ref="B34:B35"/>
    <mergeCell ref="D34:D35"/>
    <mergeCell ref="P36:P37"/>
    <mergeCell ref="L22:L23"/>
    <mergeCell ref="B24:B25"/>
    <mergeCell ref="D24:D25"/>
    <mergeCell ref="B26:B27"/>
    <mergeCell ref="D26:D27"/>
    <mergeCell ref="H28:H29"/>
    <mergeCell ref="H46:H47"/>
    <mergeCell ref="B48:B49"/>
    <mergeCell ref="D48:D49"/>
    <mergeCell ref="B50:B51"/>
    <mergeCell ref="D50:D51"/>
    <mergeCell ref="L52:L53"/>
    <mergeCell ref="P38:P39"/>
    <mergeCell ref="B40:B41"/>
    <mergeCell ref="D40:D41"/>
    <mergeCell ref="B42:B43"/>
    <mergeCell ref="D42:D43"/>
    <mergeCell ref="H44:H45"/>
    <mergeCell ref="H62:H63"/>
    <mergeCell ref="B64:B65"/>
    <mergeCell ref="D64:D65"/>
    <mergeCell ref="B66:B67"/>
    <mergeCell ref="D66:D67"/>
    <mergeCell ref="B71:P71"/>
    <mergeCell ref="L54:L55"/>
    <mergeCell ref="B56:B57"/>
    <mergeCell ref="D56:D57"/>
    <mergeCell ref="B58:B59"/>
    <mergeCell ref="D58:D59"/>
    <mergeCell ref="H60:H61"/>
    <mergeCell ref="H77:H78"/>
    <mergeCell ref="H79:H80"/>
    <mergeCell ref="B81:B82"/>
    <mergeCell ref="D81:D82"/>
    <mergeCell ref="B83:B84"/>
    <mergeCell ref="D83:D84"/>
    <mergeCell ref="S71:Y71"/>
    <mergeCell ref="S72:T72"/>
    <mergeCell ref="B73:B74"/>
    <mergeCell ref="D73:D74"/>
    <mergeCell ref="B75:B76"/>
    <mergeCell ref="D75:D76"/>
    <mergeCell ref="H93:H94"/>
    <mergeCell ref="H95:H96"/>
    <mergeCell ref="B97:B98"/>
    <mergeCell ref="D97:D98"/>
    <mergeCell ref="B99:B100"/>
    <mergeCell ref="D99:D100"/>
    <mergeCell ref="L85:L86"/>
    <mergeCell ref="L87:L88"/>
    <mergeCell ref="B89:B90"/>
    <mergeCell ref="D89:D90"/>
    <mergeCell ref="B91:B92"/>
    <mergeCell ref="D91:D92"/>
    <mergeCell ref="H109:H110"/>
    <mergeCell ref="H111:H112"/>
    <mergeCell ref="B113:B114"/>
    <mergeCell ref="D113:D114"/>
    <mergeCell ref="B115:B116"/>
    <mergeCell ref="D115:D116"/>
    <mergeCell ref="P101:P102"/>
    <mergeCell ref="P103:P104"/>
    <mergeCell ref="B105:B106"/>
    <mergeCell ref="D105:D106"/>
    <mergeCell ref="B107:B108"/>
    <mergeCell ref="D107:D108"/>
    <mergeCell ref="H125:H126"/>
    <mergeCell ref="H127:H128"/>
    <mergeCell ref="B129:B130"/>
    <mergeCell ref="D129:D130"/>
    <mergeCell ref="B131:B132"/>
    <mergeCell ref="D131:D132"/>
    <mergeCell ref="L117:L118"/>
    <mergeCell ref="L119:L120"/>
    <mergeCell ref="B121:B122"/>
    <mergeCell ref="D121:D122"/>
    <mergeCell ref="B123:B124"/>
    <mergeCell ref="D123:D124"/>
  </mergeCells>
  <pageMargins left="0.51181102362204722" right="0.51181102362204722" top="0.78740157480314965" bottom="0.78740157480314965" header="0.31496062992125984" footer="0.31496062992125984"/>
  <pageSetup paperSize="9" scale="55"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0000000}">
          <x14:formula1>
            <xm:f>LISTAS!$F$5:$F$204</xm:f>
          </x14:formula1>
          <xm:sqref>C16 C24 C32 C40 C48 C56 C64 C66 C58 C10 C18 C26 C34 C42 C50 C8 C81 C89 C97 C105 C113 C121 C129 C131 C123 C75 C83 C91 C99 C107 C115 C73</xm:sqref>
        </x14:dataValidation>
        <x14:dataValidation type="list" allowBlank="1" showInputMessage="1" showErrorMessage="1" xr:uid="{00000000-0002-0000-0700-000001000000}">
          <x14:formula1>
            <xm:f>LISTAS!$D$5:$D$6</xm:f>
          </x14:formula1>
          <xm:sqref>V5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11</vt:i4>
      </vt:variant>
    </vt:vector>
  </HeadingPairs>
  <TitlesOfParts>
    <vt:vector size="11" baseType="lpstr">
      <vt:lpstr>11F</vt:lpstr>
      <vt:lpstr>11M</vt:lpstr>
      <vt:lpstr>13F</vt:lpstr>
      <vt:lpstr>13M</vt:lpstr>
      <vt:lpstr>15F</vt:lpstr>
      <vt:lpstr>LISTAS</vt:lpstr>
      <vt:lpstr>15M</vt:lpstr>
      <vt:lpstr>17F</vt:lpstr>
      <vt:lpstr>17M</vt:lpstr>
      <vt:lpstr>17M (FED)</vt:lpstr>
      <vt:lpstr>EFICIÊNCIA 1º ETAPA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Walter</dc:creator>
  <cp:lastModifiedBy>Eduardo Zanata</cp:lastModifiedBy>
  <cp:lastPrinted>2024-09-28T22:00:19Z</cp:lastPrinted>
  <dcterms:created xsi:type="dcterms:W3CDTF">2022-03-28T12:33:06Z</dcterms:created>
  <dcterms:modified xsi:type="dcterms:W3CDTF">2024-09-29T20:27:09Z</dcterms:modified>
</cp:coreProperties>
</file>