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46F3006E-7022-4510-863B-87282783104E}" xr6:coauthVersionLast="47" xr6:coauthVersionMax="47" xr10:uidLastSave="{00000000-0000-0000-0000-000000000000}"/>
  <bookViews>
    <workbookView xWindow="-120" yWindow="-120" windowWidth="20730" windowHeight="11040" activeTab="6" xr2:uid="{00000000-000D-0000-FFFF-FFFF00000000}"/>
  </bookViews>
  <sheets>
    <sheet name="ARCO" sheetId="7" r:id="rId1"/>
    <sheet name="CORDA" sheetId="9" r:id="rId2"/>
    <sheet name="FITA" sheetId="10" r:id="rId3"/>
    <sheet name="BOLA" sheetId="8" r:id="rId4"/>
    <sheet name="MAÇAS" sheetId="14" r:id="rId5"/>
    <sheet name="MÃOS LIVRES" sheetId="11" r:id="rId6"/>
    <sheet name="EFICIÊNCIA 2ª ETAPA" sheetId="15" r:id="rId7"/>
    <sheet name="LISTAS" sheetId="13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67" i="11" l="1"/>
  <c r="T268" i="11"/>
  <c r="T269" i="11"/>
  <c r="R22" i="11"/>
  <c r="S45" i="9"/>
  <c r="T45" i="9"/>
  <c r="O349" i="11"/>
  <c r="O350" i="11"/>
  <c r="G248" i="11"/>
  <c r="K248" i="11" s="1"/>
  <c r="G247" i="11"/>
  <c r="K247" i="11" s="1"/>
  <c r="G246" i="11"/>
  <c r="K246" i="11" s="1"/>
  <c r="G352" i="11"/>
  <c r="K352" i="11" s="1"/>
  <c r="G351" i="11"/>
  <c r="K351" i="11" s="1"/>
  <c r="G350" i="11"/>
  <c r="K350" i="11" s="1"/>
  <c r="G349" i="11"/>
  <c r="K349" i="11" s="1"/>
  <c r="G348" i="11"/>
  <c r="K348" i="11" s="1"/>
  <c r="G347" i="11"/>
  <c r="K347" i="11" s="1"/>
  <c r="G346" i="11"/>
  <c r="K346" i="11" s="1"/>
  <c r="G345" i="11"/>
  <c r="K345" i="11" s="1"/>
  <c r="G321" i="11"/>
  <c r="K321" i="11" s="1"/>
  <c r="G320" i="11"/>
  <c r="K320" i="11" s="1"/>
  <c r="G433" i="11"/>
  <c r="K433" i="11" s="1"/>
  <c r="G430" i="11"/>
  <c r="K430" i="11" s="1"/>
  <c r="G429" i="11"/>
  <c r="K429" i="11" s="1"/>
  <c r="G428" i="11"/>
  <c r="K428" i="11" s="1"/>
  <c r="G427" i="11"/>
  <c r="K427" i="11" s="1"/>
  <c r="Q290" i="11"/>
  <c r="Q291" i="11"/>
  <c r="Q292" i="11"/>
  <c r="Q293" i="11"/>
  <c r="Q294" i="11"/>
  <c r="Q295" i="11"/>
  <c r="Q296" i="11"/>
  <c r="Q297" i="11"/>
  <c r="Q270" i="11"/>
  <c r="Q271" i="11"/>
  <c r="G209" i="11"/>
  <c r="K209" i="11" s="1"/>
  <c r="G426" i="11"/>
  <c r="K426" i="11" s="1"/>
  <c r="G425" i="11"/>
  <c r="K425" i="11" s="1"/>
  <c r="G424" i="11"/>
  <c r="K424" i="11" s="1"/>
  <c r="G423" i="11"/>
  <c r="K423" i="11" s="1"/>
  <c r="G455" i="11"/>
  <c r="K455" i="11" s="1"/>
  <c r="G454" i="11"/>
  <c r="K454" i="11" s="1"/>
  <c r="G453" i="11"/>
  <c r="K453" i="11" s="1"/>
  <c r="G452" i="11"/>
  <c r="K452" i="11" s="1"/>
  <c r="G451" i="11"/>
  <c r="K451" i="11" s="1"/>
  <c r="G450" i="11"/>
  <c r="K450" i="11" s="1"/>
  <c r="G449" i="11"/>
  <c r="K449" i="11" s="1"/>
  <c r="G374" i="11"/>
  <c r="K374" i="11" s="1"/>
  <c r="G373" i="11"/>
  <c r="K373" i="11" s="1"/>
  <c r="G372" i="11"/>
  <c r="K372" i="11" s="1"/>
  <c r="G371" i="11"/>
  <c r="K371" i="11" s="1"/>
  <c r="G77" i="8"/>
  <c r="K77" i="8" s="1"/>
  <c r="G76" i="8"/>
  <c r="K76" i="8" s="1"/>
  <c r="G75" i="8"/>
  <c r="K75" i="8" s="1"/>
  <c r="G74" i="8"/>
  <c r="K74" i="8" s="1"/>
  <c r="G73" i="8"/>
  <c r="K73" i="8" s="1"/>
  <c r="G72" i="8"/>
  <c r="K72" i="8" s="1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6" i="8"/>
  <c r="Q47" i="8"/>
  <c r="Q48" i="8"/>
  <c r="Q49" i="8"/>
  <c r="Q50" i="8"/>
  <c r="Q51" i="8"/>
  <c r="Q52" i="8"/>
  <c r="Q53" i="8"/>
  <c r="Q54" i="8"/>
  <c r="Q55" i="8"/>
  <c r="Q56" i="8"/>
  <c r="G44" i="8"/>
  <c r="K44" i="8" s="1"/>
  <c r="G43" i="8"/>
  <c r="K43" i="8" s="1"/>
  <c r="G42" i="8"/>
  <c r="K42" i="8" s="1"/>
  <c r="G41" i="8"/>
  <c r="K41" i="8" s="1"/>
  <c r="G40" i="8"/>
  <c r="K40" i="8" s="1"/>
  <c r="J40" i="8" s="1"/>
  <c r="C175" i="8"/>
  <c r="C176" i="8"/>
  <c r="C177" i="8"/>
  <c r="C178" i="8"/>
  <c r="C167" i="8"/>
  <c r="C165" i="8"/>
  <c r="C166" i="8"/>
  <c r="C164" i="8"/>
  <c r="C168" i="8"/>
  <c r="C170" i="8"/>
  <c r="C161" i="8"/>
  <c r="C163" i="8"/>
  <c r="C162" i="8"/>
  <c r="C171" i="8"/>
  <c r="C172" i="8"/>
  <c r="C173" i="8"/>
  <c r="C174" i="8"/>
  <c r="C169" i="8"/>
  <c r="G487" i="11"/>
  <c r="K487" i="11" s="1"/>
  <c r="C487" i="11"/>
  <c r="R486" i="11"/>
  <c r="O486" i="11" s="1"/>
  <c r="Q486" i="11"/>
  <c r="P486" i="11"/>
  <c r="C486" i="11"/>
  <c r="R485" i="11"/>
  <c r="O485" i="11" s="1"/>
  <c r="Q485" i="11"/>
  <c r="P485" i="11"/>
  <c r="L485" i="11"/>
  <c r="C485" i="11"/>
  <c r="G484" i="11"/>
  <c r="K484" i="11" s="1"/>
  <c r="C484" i="11"/>
  <c r="G483" i="11"/>
  <c r="K483" i="11" s="1"/>
  <c r="C483" i="11"/>
  <c r="R482" i="11"/>
  <c r="O482" i="11" s="1"/>
  <c r="L482" i="11"/>
  <c r="C482" i="11"/>
  <c r="R481" i="11"/>
  <c r="O481" i="11" s="1"/>
  <c r="T481" i="11" s="1"/>
  <c r="L481" i="11"/>
  <c r="C481" i="11"/>
  <c r="R480" i="11"/>
  <c r="O480" i="11" s="1"/>
  <c r="L480" i="11"/>
  <c r="C480" i="11"/>
  <c r="R479" i="11"/>
  <c r="O479" i="11" s="1"/>
  <c r="T479" i="11" s="1"/>
  <c r="L479" i="11"/>
  <c r="C479" i="11"/>
  <c r="R478" i="11"/>
  <c r="O478" i="11" s="1"/>
  <c r="L478" i="11"/>
  <c r="C478" i="11"/>
  <c r="O477" i="11"/>
  <c r="T477" i="11" s="1"/>
  <c r="L477" i="11"/>
  <c r="D477" i="11"/>
  <c r="C477" i="11"/>
  <c r="O476" i="11"/>
  <c r="T476" i="11" s="1"/>
  <c r="L476" i="11"/>
  <c r="D476" i="11"/>
  <c r="C476" i="11"/>
  <c r="O475" i="11"/>
  <c r="T475" i="11" s="1"/>
  <c r="L475" i="11"/>
  <c r="D475" i="11"/>
  <c r="C475" i="11"/>
  <c r="O474" i="11"/>
  <c r="T474" i="11" s="1"/>
  <c r="G474" i="11"/>
  <c r="K474" i="11" s="1"/>
  <c r="C474" i="11"/>
  <c r="O473" i="11"/>
  <c r="T473" i="11" s="1"/>
  <c r="G473" i="11"/>
  <c r="K473" i="11" s="1"/>
  <c r="D473" i="11"/>
  <c r="C473" i="11"/>
  <c r="O472" i="11"/>
  <c r="S472" i="11" s="1"/>
  <c r="G472" i="11"/>
  <c r="K472" i="11" s="1"/>
  <c r="D472" i="11"/>
  <c r="C472" i="11"/>
  <c r="O471" i="11"/>
  <c r="T471" i="11" s="1"/>
  <c r="G471" i="11"/>
  <c r="K471" i="11" s="1"/>
  <c r="D471" i="11"/>
  <c r="C471" i="11"/>
  <c r="O470" i="11"/>
  <c r="T470" i="11" s="1"/>
  <c r="G470" i="11"/>
  <c r="K470" i="11" s="1"/>
  <c r="D470" i="11"/>
  <c r="C470" i="11"/>
  <c r="O469" i="11"/>
  <c r="T469" i="11" s="1"/>
  <c r="G469" i="11"/>
  <c r="K469" i="11" s="1"/>
  <c r="D469" i="11"/>
  <c r="C469" i="11"/>
  <c r="O468" i="11"/>
  <c r="S468" i="11" s="1"/>
  <c r="G468" i="11"/>
  <c r="K468" i="11" s="1"/>
  <c r="D468" i="11"/>
  <c r="C468" i="11"/>
  <c r="G467" i="11"/>
  <c r="K467" i="11" s="1"/>
  <c r="C467" i="11"/>
  <c r="G461" i="11"/>
  <c r="K461" i="11" s="1"/>
  <c r="C461" i="11"/>
  <c r="R460" i="11"/>
  <c r="O460" i="11" s="1"/>
  <c r="Q460" i="11"/>
  <c r="P460" i="11"/>
  <c r="C460" i="11"/>
  <c r="R459" i="11"/>
  <c r="O459" i="11" s="1"/>
  <c r="T459" i="11" s="1"/>
  <c r="Q459" i="11"/>
  <c r="P459" i="11"/>
  <c r="L459" i="11"/>
  <c r="C459" i="11"/>
  <c r="G458" i="11"/>
  <c r="K458" i="11" s="1"/>
  <c r="C458" i="11"/>
  <c r="G457" i="11"/>
  <c r="K457" i="11" s="1"/>
  <c r="C457" i="11"/>
  <c r="R456" i="11"/>
  <c r="O456" i="11" s="1"/>
  <c r="T456" i="11" s="1"/>
  <c r="L456" i="11"/>
  <c r="C456" i="11"/>
  <c r="C444" i="11"/>
  <c r="C455" i="11"/>
  <c r="C441" i="11"/>
  <c r="C451" i="11"/>
  <c r="D448" i="11"/>
  <c r="C448" i="11"/>
  <c r="D452" i="11"/>
  <c r="C452" i="11"/>
  <c r="D447" i="11"/>
  <c r="C447" i="11"/>
  <c r="G448" i="11"/>
  <c r="K448" i="11" s="1"/>
  <c r="C453" i="11"/>
  <c r="G447" i="11"/>
  <c r="K447" i="11" s="1"/>
  <c r="D442" i="11"/>
  <c r="C442" i="11"/>
  <c r="G446" i="11"/>
  <c r="K446" i="11" s="1"/>
  <c r="D446" i="11"/>
  <c r="C446" i="11"/>
  <c r="G445" i="11"/>
  <c r="K445" i="11" s="1"/>
  <c r="D454" i="11"/>
  <c r="C454" i="11"/>
  <c r="G444" i="11"/>
  <c r="K444" i="11" s="1"/>
  <c r="D450" i="11"/>
  <c r="C450" i="11"/>
  <c r="G443" i="11"/>
  <c r="K443" i="11" s="1"/>
  <c r="D445" i="11"/>
  <c r="C445" i="11"/>
  <c r="G442" i="11"/>
  <c r="K442" i="11" s="1"/>
  <c r="D449" i="11"/>
  <c r="C449" i="11"/>
  <c r="G441" i="11"/>
  <c r="K441" i="11" s="1"/>
  <c r="C443" i="11"/>
  <c r="G435" i="11"/>
  <c r="K435" i="11" s="1"/>
  <c r="C435" i="11"/>
  <c r="R434" i="11"/>
  <c r="O434" i="11" s="1"/>
  <c r="Q434" i="11"/>
  <c r="P434" i="11"/>
  <c r="C434" i="11"/>
  <c r="C430" i="11"/>
  <c r="G432" i="11"/>
  <c r="K432" i="11" s="1"/>
  <c r="C428" i="11"/>
  <c r="G431" i="11"/>
  <c r="K431" i="11" s="1"/>
  <c r="C422" i="11"/>
  <c r="C421" i="11"/>
  <c r="C418" i="11"/>
  <c r="C427" i="11"/>
  <c r="C420" i="11"/>
  <c r="C431" i="11"/>
  <c r="D425" i="11"/>
  <c r="C425" i="11"/>
  <c r="D433" i="11"/>
  <c r="C433" i="11"/>
  <c r="D419" i="11"/>
  <c r="C419" i="11"/>
  <c r="G422" i="11"/>
  <c r="K422" i="11" s="1"/>
  <c r="C429" i="11"/>
  <c r="G421" i="11"/>
  <c r="K421" i="11" s="1"/>
  <c r="D416" i="11"/>
  <c r="C416" i="11"/>
  <c r="G420" i="11"/>
  <c r="K420" i="11" s="1"/>
  <c r="D426" i="11"/>
  <c r="C426" i="11"/>
  <c r="G419" i="11"/>
  <c r="K419" i="11" s="1"/>
  <c r="D417" i="11"/>
  <c r="C417" i="11"/>
  <c r="G418" i="11"/>
  <c r="K418" i="11" s="1"/>
  <c r="D424" i="11"/>
  <c r="C424" i="11"/>
  <c r="G417" i="11"/>
  <c r="K417" i="11" s="1"/>
  <c r="D415" i="11"/>
  <c r="C415" i="11"/>
  <c r="G416" i="11"/>
  <c r="K416" i="11" s="1"/>
  <c r="D423" i="11"/>
  <c r="C423" i="11"/>
  <c r="G415" i="11"/>
  <c r="K415" i="11" s="1"/>
  <c r="C432" i="11"/>
  <c r="G409" i="11"/>
  <c r="K409" i="11" s="1"/>
  <c r="C409" i="11"/>
  <c r="R408" i="11"/>
  <c r="O408" i="11" s="1"/>
  <c r="Q408" i="11"/>
  <c r="P408" i="11"/>
  <c r="C408" i="11"/>
  <c r="R407" i="11"/>
  <c r="O407" i="11" s="1"/>
  <c r="T407" i="11" s="1"/>
  <c r="Q407" i="11"/>
  <c r="P407" i="11"/>
  <c r="L407" i="11"/>
  <c r="C407" i="11"/>
  <c r="G406" i="11"/>
  <c r="K406" i="11" s="1"/>
  <c r="C406" i="11"/>
  <c r="G405" i="11"/>
  <c r="K405" i="11" s="1"/>
  <c r="C405" i="11"/>
  <c r="R404" i="11"/>
  <c r="O404" i="11" s="1"/>
  <c r="T404" i="11" s="1"/>
  <c r="L404" i="11"/>
  <c r="C404" i="11"/>
  <c r="R403" i="11"/>
  <c r="O403" i="11" s="1"/>
  <c r="T403" i="11" s="1"/>
  <c r="L403" i="11"/>
  <c r="C403" i="11"/>
  <c r="R402" i="11"/>
  <c r="O402" i="11" s="1"/>
  <c r="L402" i="11"/>
  <c r="C402" i="11"/>
  <c r="R401" i="11"/>
  <c r="O401" i="11" s="1"/>
  <c r="T401" i="11" s="1"/>
  <c r="L401" i="11"/>
  <c r="C401" i="11"/>
  <c r="R400" i="11"/>
  <c r="O400" i="11" s="1"/>
  <c r="L400" i="11"/>
  <c r="C400" i="11"/>
  <c r="O399" i="11"/>
  <c r="S399" i="11" s="1"/>
  <c r="L399" i="11"/>
  <c r="D399" i="11"/>
  <c r="C399" i="11"/>
  <c r="O398" i="11"/>
  <c r="T398" i="11" s="1"/>
  <c r="L398" i="11"/>
  <c r="D398" i="11"/>
  <c r="C398" i="11"/>
  <c r="O397" i="11"/>
  <c r="S397" i="11" s="1"/>
  <c r="L397" i="11"/>
  <c r="D397" i="11"/>
  <c r="C397" i="11"/>
  <c r="O396" i="11"/>
  <c r="T396" i="11" s="1"/>
  <c r="G396" i="11"/>
  <c r="K396" i="11" s="1"/>
  <c r="C396" i="11"/>
  <c r="O395" i="11"/>
  <c r="T395" i="11" s="1"/>
  <c r="G395" i="11"/>
  <c r="K395" i="11" s="1"/>
  <c r="D395" i="11"/>
  <c r="C395" i="11"/>
  <c r="S394" i="11"/>
  <c r="G394" i="11"/>
  <c r="K394" i="11" s="1"/>
  <c r="D393" i="11"/>
  <c r="C393" i="11"/>
  <c r="T393" i="11"/>
  <c r="G393" i="11"/>
  <c r="K393" i="11" s="1"/>
  <c r="D394" i="11"/>
  <c r="C394" i="11"/>
  <c r="T392" i="11"/>
  <c r="G392" i="11"/>
  <c r="K392" i="11" s="1"/>
  <c r="D392" i="11"/>
  <c r="C392" i="11"/>
  <c r="T391" i="11"/>
  <c r="G391" i="11"/>
  <c r="K391" i="11" s="1"/>
  <c r="D391" i="11"/>
  <c r="C391" i="11"/>
  <c r="S390" i="11"/>
  <c r="G390" i="11"/>
  <c r="K390" i="11" s="1"/>
  <c r="D390" i="11"/>
  <c r="C390" i="11"/>
  <c r="T389" i="11"/>
  <c r="G389" i="11"/>
  <c r="K389" i="11" s="1"/>
  <c r="C389" i="11"/>
  <c r="G383" i="11"/>
  <c r="K383" i="11" s="1"/>
  <c r="C383" i="11"/>
  <c r="R382" i="11"/>
  <c r="O382" i="11" s="1"/>
  <c r="Q382" i="11"/>
  <c r="P382" i="11"/>
  <c r="C382" i="11"/>
  <c r="R381" i="11"/>
  <c r="O381" i="11" s="1"/>
  <c r="Q381" i="11"/>
  <c r="P381" i="11"/>
  <c r="L381" i="11"/>
  <c r="C381" i="11"/>
  <c r="G380" i="11"/>
  <c r="K380" i="11" s="1"/>
  <c r="C380" i="11"/>
  <c r="G379" i="11"/>
  <c r="K379" i="11" s="1"/>
  <c r="C379" i="11"/>
  <c r="R378" i="11"/>
  <c r="O378" i="11" s="1"/>
  <c r="L378" i="11"/>
  <c r="C378" i="11"/>
  <c r="R377" i="11"/>
  <c r="O377" i="11" s="1"/>
  <c r="T377" i="11" s="1"/>
  <c r="L377" i="11"/>
  <c r="C377" i="11"/>
  <c r="R376" i="11"/>
  <c r="O376" i="11" s="1"/>
  <c r="T376" i="11" s="1"/>
  <c r="L376" i="11"/>
  <c r="C376" i="11"/>
  <c r="R375" i="11"/>
  <c r="O375" i="11" s="1"/>
  <c r="T375" i="11" s="1"/>
  <c r="L375" i="11"/>
  <c r="C375" i="11"/>
  <c r="C368" i="11"/>
  <c r="O373" i="11"/>
  <c r="T373" i="11" s="1"/>
  <c r="D364" i="11"/>
  <c r="C364" i="11"/>
  <c r="O372" i="11"/>
  <c r="T372" i="11" s="1"/>
  <c r="D374" i="11"/>
  <c r="C374" i="11"/>
  <c r="O371" i="11"/>
  <c r="T371" i="11" s="1"/>
  <c r="D373" i="11"/>
  <c r="C373" i="11"/>
  <c r="O370" i="11"/>
  <c r="T370" i="11" s="1"/>
  <c r="G370" i="11"/>
  <c r="K370" i="11" s="1"/>
  <c r="C372" i="11"/>
  <c r="T369" i="11"/>
  <c r="G369" i="11"/>
  <c r="K369" i="11" s="1"/>
  <c r="D371" i="11"/>
  <c r="C371" i="11"/>
  <c r="S368" i="11"/>
  <c r="G368" i="11"/>
  <c r="K368" i="11" s="1"/>
  <c r="D366" i="11"/>
  <c r="C366" i="11"/>
  <c r="S367" i="11"/>
  <c r="G367" i="11"/>
  <c r="K367" i="11" s="1"/>
  <c r="D370" i="11"/>
  <c r="C370" i="11"/>
  <c r="S366" i="11"/>
  <c r="G366" i="11"/>
  <c r="K366" i="11" s="1"/>
  <c r="D363" i="11"/>
  <c r="C363" i="11"/>
  <c r="T365" i="11"/>
  <c r="G365" i="11"/>
  <c r="K365" i="11" s="1"/>
  <c r="D369" i="11"/>
  <c r="C369" i="11"/>
  <c r="S364" i="11"/>
  <c r="G364" i="11"/>
  <c r="K364" i="11" s="1"/>
  <c r="D365" i="11"/>
  <c r="C365" i="11"/>
  <c r="T363" i="11"/>
  <c r="G363" i="11"/>
  <c r="K363" i="11" s="1"/>
  <c r="C367" i="11"/>
  <c r="G357" i="11"/>
  <c r="K357" i="11" s="1"/>
  <c r="P357" i="11" s="1"/>
  <c r="C357" i="11"/>
  <c r="R356" i="11"/>
  <c r="O356" i="11" s="1"/>
  <c r="Q356" i="11"/>
  <c r="P356" i="11"/>
  <c r="C356" i="11"/>
  <c r="R355" i="11"/>
  <c r="O355" i="11" s="1"/>
  <c r="Q355" i="11"/>
  <c r="P355" i="11"/>
  <c r="L355" i="11"/>
  <c r="C355" i="11"/>
  <c r="G354" i="11"/>
  <c r="K354" i="11" s="1"/>
  <c r="C354" i="11"/>
  <c r="G353" i="11"/>
  <c r="K353" i="11" s="1"/>
  <c r="C353" i="11"/>
  <c r="C338" i="11"/>
  <c r="C350" i="11"/>
  <c r="C337" i="11"/>
  <c r="C349" i="11"/>
  <c r="C352" i="11"/>
  <c r="D351" i="11"/>
  <c r="C351" i="11"/>
  <c r="T346" i="11"/>
  <c r="D340" i="11"/>
  <c r="C340" i="11"/>
  <c r="T345" i="11"/>
  <c r="D339" i="11"/>
  <c r="C339" i="11"/>
  <c r="T344" i="11"/>
  <c r="G344" i="11"/>
  <c r="K344" i="11" s="1"/>
  <c r="C342" i="11"/>
  <c r="T343" i="11"/>
  <c r="G343" i="11"/>
  <c r="K343" i="11" s="1"/>
  <c r="D341" i="11"/>
  <c r="C341" i="11"/>
  <c r="T342" i="11"/>
  <c r="G342" i="11"/>
  <c r="K342" i="11" s="1"/>
  <c r="D347" i="11"/>
  <c r="C347" i="11"/>
  <c r="T341" i="11"/>
  <c r="G341" i="11"/>
  <c r="K341" i="11" s="1"/>
  <c r="D345" i="11"/>
  <c r="C345" i="11"/>
  <c r="S340" i="11"/>
  <c r="G340" i="11"/>
  <c r="K340" i="11" s="1"/>
  <c r="D348" i="11"/>
  <c r="C348" i="11"/>
  <c r="T339" i="11"/>
  <c r="G339" i="11"/>
  <c r="K339" i="11" s="1"/>
  <c r="D343" i="11"/>
  <c r="C343" i="11"/>
  <c r="S338" i="11"/>
  <c r="G338" i="11"/>
  <c r="K338" i="11" s="1"/>
  <c r="D346" i="11"/>
  <c r="C346" i="11"/>
  <c r="G337" i="11"/>
  <c r="K337" i="11" s="1"/>
  <c r="C344" i="11"/>
  <c r="S138" i="11"/>
  <c r="T138" i="11"/>
  <c r="G42" i="10"/>
  <c r="K42" i="10" s="1"/>
  <c r="G41" i="10"/>
  <c r="K41" i="10" s="1"/>
  <c r="G40" i="10"/>
  <c r="K40" i="10" s="1"/>
  <c r="C203" i="14"/>
  <c r="C204" i="14"/>
  <c r="C205" i="14"/>
  <c r="C206" i="14"/>
  <c r="C207" i="14"/>
  <c r="C208" i="14"/>
  <c r="C209" i="14"/>
  <c r="C210" i="14"/>
  <c r="C211" i="14"/>
  <c r="C212" i="14"/>
  <c r="C213" i="14"/>
  <c r="C214" i="14"/>
  <c r="C215" i="14"/>
  <c r="C202" i="14"/>
  <c r="C58" i="14"/>
  <c r="C59" i="14"/>
  <c r="C60" i="14"/>
  <c r="C61" i="14"/>
  <c r="C62" i="14"/>
  <c r="C63" i="14"/>
  <c r="C57" i="14"/>
  <c r="D326" i="9"/>
  <c r="G46" i="9"/>
  <c r="K46" i="9" s="1"/>
  <c r="G45" i="9"/>
  <c r="K45" i="9" s="1"/>
  <c r="G64" i="9"/>
  <c r="K64" i="9" s="1"/>
  <c r="G78" i="7"/>
  <c r="K78" i="7" s="1"/>
  <c r="G77" i="7"/>
  <c r="K77" i="7" s="1"/>
  <c r="G76" i="7"/>
  <c r="K76" i="7" s="1"/>
  <c r="G75" i="7"/>
  <c r="K75" i="7" s="1"/>
  <c r="G74" i="7"/>
  <c r="K74" i="7" s="1"/>
  <c r="C227" i="9"/>
  <c r="C228" i="9"/>
  <c r="C229" i="9"/>
  <c r="C230" i="9"/>
  <c r="C231" i="9"/>
  <c r="C232" i="9"/>
  <c r="C233" i="9"/>
  <c r="C234" i="9"/>
  <c r="C235" i="9"/>
  <c r="C236" i="9"/>
  <c r="C237" i="9"/>
  <c r="C238" i="9"/>
  <c r="C226" i="9"/>
  <c r="C348" i="9"/>
  <c r="C349" i="9"/>
  <c r="C350" i="9"/>
  <c r="C351" i="9"/>
  <c r="C352" i="9"/>
  <c r="C353" i="9"/>
  <c r="C354" i="9"/>
  <c r="C355" i="9"/>
  <c r="C356" i="9"/>
  <c r="C357" i="9"/>
  <c r="C358" i="9"/>
  <c r="C359" i="9"/>
  <c r="C360" i="9"/>
  <c r="C361" i="9"/>
  <c r="C362" i="9"/>
  <c r="C347" i="9"/>
  <c r="C326" i="9"/>
  <c r="C324" i="9"/>
  <c r="C325" i="9"/>
  <c r="C323" i="9"/>
  <c r="C328" i="9"/>
  <c r="C329" i="9"/>
  <c r="C330" i="9"/>
  <c r="C331" i="9"/>
  <c r="C332" i="9"/>
  <c r="C333" i="9"/>
  <c r="C334" i="9"/>
  <c r="C335" i="9"/>
  <c r="C336" i="9"/>
  <c r="C327" i="9"/>
  <c r="C276" i="9"/>
  <c r="C277" i="9"/>
  <c r="C278" i="9"/>
  <c r="C279" i="9"/>
  <c r="C280" i="9"/>
  <c r="C281" i="9"/>
  <c r="C282" i="9"/>
  <c r="C283" i="9"/>
  <c r="C284" i="9"/>
  <c r="C285" i="9"/>
  <c r="C286" i="9"/>
  <c r="C287" i="9"/>
  <c r="C288" i="9"/>
  <c r="C275" i="9"/>
  <c r="C106" i="9"/>
  <c r="C107" i="9"/>
  <c r="C108" i="9"/>
  <c r="C109" i="9"/>
  <c r="C110" i="9"/>
  <c r="C111" i="9"/>
  <c r="C112" i="9"/>
  <c r="C113" i="9"/>
  <c r="C114" i="9"/>
  <c r="C105" i="9"/>
  <c r="C37" i="9"/>
  <c r="C38" i="9"/>
  <c r="C39" i="9"/>
  <c r="C40" i="9"/>
  <c r="G63" i="11"/>
  <c r="K63" i="11" s="1"/>
  <c r="G62" i="11"/>
  <c r="K62" i="11" s="1"/>
  <c r="G61" i="11"/>
  <c r="K61" i="11" s="1"/>
  <c r="G59" i="11"/>
  <c r="K59" i="11" s="1"/>
  <c r="G56" i="11"/>
  <c r="K56" i="11" s="1"/>
  <c r="G55" i="11"/>
  <c r="K55" i="11"/>
  <c r="J55" i="11" s="1"/>
  <c r="G54" i="11"/>
  <c r="K54" i="11" s="1"/>
  <c r="G104" i="11"/>
  <c r="K104" i="11" s="1"/>
  <c r="G103" i="11"/>
  <c r="K103" i="11" s="1"/>
  <c r="G102" i="11"/>
  <c r="K102" i="11" s="1"/>
  <c r="G101" i="11"/>
  <c r="K101" i="11" s="1"/>
  <c r="G21" i="11"/>
  <c r="K21" i="11" s="1"/>
  <c r="G20" i="11"/>
  <c r="K20" i="11" s="1"/>
  <c r="G19" i="11"/>
  <c r="K19" i="11" s="1"/>
  <c r="C141" i="7"/>
  <c r="C142" i="7"/>
  <c r="C143" i="7"/>
  <c r="C144" i="7"/>
  <c r="C145" i="7"/>
  <c r="C146" i="7"/>
  <c r="C147" i="7"/>
  <c r="C148" i="7"/>
  <c r="C149" i="7"/>
  <c r="C150" i="7"/>
  <c r="C151" i="7"/>
  <c r="C152" i="7"/>
  <c r="C153" i="7"/>
  <c r="C154" i="7"/>
  <c r="C155" i="7"/>
  <c r="C140" i="7"/>
  <c r="C116" i="7"/>
  <c r="C117" i="7"/>
  <c r="C118" i="7"/>
  <c r="C119" i="7"/>
  <c r="C120" i="7"/>
  <c r="C121" i="7"/>
  <c r="C122" i="7"/>
  <c r="C123" i="7"/>
  <c r="C124" i="7"/>
  <c r="C125" i="7"/>
  <c r="C126" i="7"/>
  <c r="C115" i="7"/>
  <c r="D22" i="11"/>
  <c r="R65" i="9"/>
  <c r="R66" i="9"/>
  <c r="R67" i="9"/>
  <c r="R68" i="9"/>
  <c r="R69" i="9"/>
  <c r="R70" i="9"/>
  <c r="Q65" i="9"/>
  <c r="Q66" i="9"/>
  <c r="Q67" i="9"/>
  <c r="Q68" i="9"/>
  <c r="Q69" i="9"/>
  <c r="Q70" i="9"/>
  <c r="P65" i="9"/>
  <c r="P66" i="9"/>
  <c r="P67" i="9"/>
  <c r="P68" i="9"/>
  <c r="P69" i="9"/>
  <c r="P70" i="9"/>
  <c r="G319" i="11"/>
  <c r="K319" i="11" s="1"/>
  <c r="G208" i="11"/>
  <c r="K208" i="11" s="1"/>
  <c r="G154" i="11"/>
  <c r="K154" i="11" s="1"/>
  <c r="G207" i="11"/>
  <c r="K207" i="11" s="1"/>
  <c r="G206" i="11"/>
  <c r="K206" i="11" s="1"/>
  <c r="G205" i="11"/>
  <c r="K205" i="11" s="1"/>
  <c r="G204" i="11"/>
  <c r="K204" i="11" s="1"/>
  <c r="C234" i="8"/>
  <c r="C235" i="8"/>
  <c r="C233" i="8"/>
  <c r="C113" i="8"/>
  <c r="C114" i="8"/>
  <c r="C115" i="8"/>
  <c r="C116" i="8"/>
  <c r="C112" i="8"/>
  <c r="G95" i="8"/>
  <c r="K95" i="8" s="1"/>
  <c r="G71" i="8"/>
  <c r="K71" i="8" s="1"/>
  <c r="G16" i="8"/>
  <c r="K16" i="8" s="1"/>
  <c r="C282" i="8"/>
  <c r="C283" i="8"/>
  <c r="C284" i="8"/>
  <c r="C281" i="8"/>
  <c r="C258" i="8"/>
  <c r="C259" i="8"/>
  <c r="C260" i="8"/>
  <c r="C261" i="8"/>
  <c r="C257" i="8"/>
  <c r="G332" i="11"/>
  <c r="K332" i="11" s="1"/>
  <c r="C332" i="11"/>
  <c r="R331" i="11"/>
  <c r="O331" i="11" s="1"/>
  <c r="Q331" i="11"/>
  <c r="P331" i="11"/>
  <c r="C320" i="11"/>
  <c r="R330" i="11"/>
  <c r="O330" i="11" s="1"/>
  <c r="Q330" i="11"/>
  <c r="P330" i="11"/>
  <c r="L330" i="11"/>
  <c r="C322" i="11"/>
  <c r="G329" i="11"/>
  <c r="K329" i="11" s="1"/>
  <c r="C314" i="11"/>
  <c r="G328" i="11"/>
  <c r="K328" i="11" s="1"/>
  <c r="C331" i="11"/>
  <c r="R327" i="11"/>
  <c r="O327" i="11" s="1"/>
  <c r="T327" i="11" s="1"/>
  <c r="L327" i="11"/>
  <c r="C330" i="11"/>
  <c r="R326" i="11"/>
  <c r="O326" i="11" s="1"/>
  <c r="T326" i="11" s="1"/>
  <c r="L326" i="11"/>
  <c r="C329" i="11"/>
  <c r="R325" i="11"/>
  <c r="O325" i="11" s="1"/>
  <c r="S325" i="11" s="1"/>
  <c r="L325" i="11"/>
  <c r="C328" i="11"/>
  <c r="R324" i="11"/>
  <c r="O324" i="11" s="1"/>
  <c r="T324" i="11" s="1"/>
  <c r="L324" i="11"/>
  <c r="C318" i="11"/>
  <c r="R323" i="11"/>
  <c r="O323" i="11" s="1"/>
  <c r="T323" i="11" s="1"/>
  <c r="L323" i="11"/>
  <c r="C317" i="11"/>
  <c r="L322" i="11"/>
  <c r="C327" i="11"/>
  <c r="C326" i="11"/>
  <c r="D313" i="11"/>
  <c r="C312" i="11"/>
  <c r="D322" i="11"/>
  <c r="C315" i="11"/>
  <c r="G318" i="11"/>
  <c r="K318" i="11" s="1"/>
  <c r="D323" i="11"/>
  <c r="C324" i="11"/>
  <c r="G317" i="11"/>
  <c r="K317" i="11" s="1"/>
  <c r="D314" i="11"/>
  <c r="C316" i="11"/>
  <c r="G316" i="11"/>
  <c r="K316" i="11" s="1"/>
  <c r="D321" i="11"/>
  <c r="C325" i="11"/>
  <c r="G315" i="11"/>
  <c r="K315" i="11" s="1"/>
  <c r="D318" i="11"/>
  <c r="C319" i="11"/>
  <c r="G314" i="11"/>
  <c r="K314" i="11" s="1"/>
  <c r="D324" i="11"/>
  <c r="C313" i="11"/>
  <c r="G313" i="11"/>
  <c r="K313" i="11" s="1"/>
  <c r="D317" i="11"/>
  <c r="C323" i="11"/>
  <c r="G312" i="11"/>
  <c r="K312" i="11" s="1"/>
  <c r="D316" i="11"/>
  <c r="C321" i="11"/>
  <c r="C160" i="11"/>
  <c r="C150" i="11"/>
  <c r="C164" i="11"/>
  <c r="C153" i="11"/>
  <c r="C158" i="11"/>
  <c r="C163" i="11"/>
  <c r="C151" i="11"/>
  <c r="C159" i="11"/>
  <c r="C152" i="11"/>
  <c r="C161" i="11"/>
  <c r="C155" i="11"/>
  <c r="C156" i="11"/>
  <c r="C154" i="11"/>
  <c r="C148" i="11"/>
  <c r="C162" i="11"/>
  <c r="C149" i="11"/>
  <c r="C147" i="11"/>
  <c r="C165" i="11"/>
  <c r="C166" i="11"/>
  <c r="C157" i="11"/>
  <c r="C289" i="11"/>
  <c r="C290" i="11"/>
  <c r="C288" i="11"/>
  <c r="C227" i="14"/>
  <c r="C228" i="14"/>
  <c r="C226" i="14"/>
  <c r="C105" i="14"/>
  <c r="C107" i="14"/>
  <c r="C108" i="14"/>
  <c r="C109" i="14"/>
  <c r="C110" i="14"/>
  <c r="C111" i="14"/>
  <c r="C112" i="14"/>
  <c r="C113" i="14"/>
  <c r="C114" i="14"/>
  <c r="C115" i="14"/>
  <c r="C116" i="14"/>
  <c r="C117" i="14"/>
  <c r="C118" i="14"/>
  <c r="C119" i="14"/>
  <c r="C120" i="14"/>
  <c r="C121" i="14"/>
  <c r="C122" i="14"/>
  <c r="C123" i="14"/>
  <c r="C124" i="14"/>
  <c r="C106" i="14"/>
  <c r="G52" i="7"/>
  <c r="K52" i="7" s="1"/>
  <c r="G51" i="7"/>
  <c r="K51" i="7" s="1"/>
  <c r="G50" i="7"/>
  <c r="K50" i="7" s="1"/>
  <c r="C203" i="10"/>
  <c r="C204" i="10"/>
  <c r="C205" i="10"/>
  <c r="C206" i="10"/>
  <c r="C207" i="10"/>
  <c r="C208" i="10"/>
  <c r="C209" i="10"/>
  <c r="C210" i="10"/>
  <c r="C211" i="10"/>
  <c r="C212" i="10"/>
  <c r="C213" i="10"/>
  <c r="C214" i="10"/>
  <c r="C215" i="10"/>
  <c r="C216" i="10"/>
  <c r="C217" i="10"/>
  <c r="C218" i="10"/>
  <c r="C219" i="10"/>
  <c r="C220" i="10"/>
  <c r="C221" i="10"/>
  <c r="C202" i="10"/>
  <c r="G44" i="9"/>
  <c r="K44" i="9" s="1"/>
  <c r="G43" i="9"/>
  <c r="K43" i="9" s="1"/>
  <c r="G42" i="9"/>
  <c r="K42" i="9" s="1"/>
  <c r="G41" i="9"/>
  <c r="K41" i="9" s="1"/>
  <c r="G40" i="9"/>
  <c r="K40" i="9" s="1"/>
  <c r="P140" i="11"/>
  <c r="Q140" i="11"/>
  <c r="R140" i="11"/>
  <c r="O140" i="11" s="1"/>
  <c r="P141" i="11"/>
  <c r="Q141" i="11"/>
  <c r="R141" i="11"/>
  <c r="O141" i="11" s="1"/>
  <c r="P142" i="11"/>
  <c r="Q142" i="11"/>
  <c r="R142" i="11"/>
  <c r="O142" i="11" s="1"/>
  <c r="G139" i="11"/>
  <c r="K139" i="11" s="1"/>
  <c r="G138" i="11"/>
  <c r="K138" i="11" s="1"/>
  <c r="Q138" i="11" s="1"/>
  <c r="G137" i="11"/>
  <c r="K137" i="11" s="1"/>
  <c r="G136" i="11"/>
  <c r="K136" i="11" s="1"/>
  <c r="G135" i="11"/>
  <c r="K135" i="11" s="1"/>
  <c r="H135" i="11" s="1"/>
  <c r="G133" i="11"/>
  <c r="K133" i="11" s="1"/>
  <c r="C120" i="11"/>
  <c r="C121" i="11"/>
  <c r="C125" i="11"/>
  <c r="C130" i="11"/>
  <c r="C137" i="11"/>
  <c r="C126" i="11"/>
  <c r="C134" i="11"/>
  <c r="G130" i="11"/>
  <c r="K130" i="11" s="1"/>
  <c r="G129" i="11"/>
  <c r="K129" i="11" s="1"/>
  <c r="G53" i="11"/>
  <c r="K53" i="11" s="1"/>
  <c r="G52" i="11"/>
  <c r="K52" i="11" s="1"/>
  <c r="G51" i="11"/>
  <c r="K51" i="11" s="1"/>
  <c r="G50" i="11"/>
  <c r="K50" i="11" s="1"/>
  <c r="G49" i="11"/>
  <c r="K49" i="11" s="1"/>
  <c r="G48" i="11"/>
  <c r="K48" i="11" s="1"/>
  <c r="G128" i="11"/>
  <c r="K128" i="11" s="1"/>
  <c r="G127" i="11"/>
  <c r="K127" i="11" s="1"/>
  <c r="G126" i="11"/>
  <c r="K126" i="11" s="1"/>
  <c r="G125" i="11"/>
  <c r="K125" i="11" s="1"/>
  <c r="G124" i="11"/>
  <c r="K124" i="11" s="1"/>
  <c r="G123" i="11"/>
  <c r="K123" i="11" s="1"/>
  <c r="G122" i="11"/>
  <c r="K122" i="11" s="1"/>
  <c r="G100" i="11"/>
  <c r="K100" i="11" s="1"/>
  <c r="G99" i="11"/>
  <c r="K99" i="11" s="1"/>
  <c r="G18" i="11"/>
  <c r="K18" i="11" s="1"/>
  <c r="G17" i="11"/>
  <c r="K17" i="11" s="1"/>
  <c r="G16" i="11"/>
  <c r="K16" i="11" s="1"/>
  <c r="G98" i="11"/>
  <c r="K98" i="11" s="1"/>
  <c r="C155" i="9"/>
  <c r="C156" i="9"/>
  <c r="C157" i="9"/>
  <c r="C158" i="9"/>
  <c r="C159" i="9"/>
  <c r="C160" i="9"/>
  <c r="C161" i="9"/>
  <c r="C162" i="9"/>
  <c r="C163" i="9"/>
  <c r="C164" i="9"/>
  <c r="C165" i="9"/>
  <c r="C166" i="9"/>
  <c r="C167" i="9"/>
  <c r="C168" i="9"/>
  <c r="C169" i="9"/>
  <c r="C170" i="9"/>
  <c r="C171" i="9"/>
  <c r="C172" i="9"/>
  <c r="C173" i="9"/>
  <c r="C154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30" i="9"/>
  <c r="C11" i="9"/>
  <c r="C9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10" i="9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91" i="11"/>
  <c r="C55" i="11"/>
  <c r="C45" i="11"/>
  <c r="C85" i="11"/>
  <c r="C86" i="11"/>
  <c r="C64" i="11"/>
  <c r="C60" i="11"/>
  <c r="C58" i="11"/>
  <c r="C62" i="11"/>
  <c r="C54" i="11"/>
  <c r="C52" i="11"/>
  <c r="C57" i="11"/>
  <c r="C41" i="11"/>
  <c r="C48" i="11"/>
  <c r="C67" i="11"/>
  <c r="C46" i="11"/>
  <c r="C49" i="11"/>
  <c r="C68" i="11"/>
  <c r="C69" i="11"/>
  <c r="C70" i="11"/>
  <c r="C71" i="11"/>
  <c r="C72" i="11"/>
  <c r="C53" i="11"/>
  <c r="C66" i="11"/>
  <c r="C44" i="11"/>
  <c r="C59" i="11"/>
  <c r="C56" i="11"/>
  <c r="C43" i="11"/>
  <c r="C50" i="11"/>
  <c r="C65" i="11"/>
  <c r="C61" i="11"/>
  <c r="C42" i="11"/>
  <c r="C73" i="11"/>
  <c r="C80" i="11"/>
  <c r="C75" i="11"/>
  <c r="C79" i="11"/>
  <c r="C76" i="11"/>
  <c r="C81" i="11"/>
  <c r="C83" i="11"/>
  <c r="C84" i="11"/>
  <c r="C78" i="11"/>
  <c r="C77" i="11"/>
  <c r="C74" i="11"/>
  <c r="C82" i="11"/>
  <c r="C47" i="11"/>
  <c r="C63" i="11"/>
  <c r="C51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9" i="11"/>
  <c r="C138" i="11"/>
  <c r="C136" i="11"/>
  <c r="C129" i="11"/>
  <c r="C116" i="11"/>
  <c r="C131" i="11"/>
  <c r="C115" i="11"/>
  <c r="C117" i="11"/>
  <c r="C123" i="11"/>
  <c r="C124" i="11"/>
  <c r="C128" i="11"/>
  <c r="C135" i="11"/>
  <c r="C139" i="11"/>
  <c r="C133" i="11"/>
  <c r="C122" i="11"/>
  <c r="C132" i="11"/>
  <c r="C119" i="11"/>
  <c r="C127" i="11"/>
  <c r="C118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64" i="11"/>
  <c r="P258" i="11"/>
  <c r="Q258" i="11"/>
  <c r="R258" i="11"/>
  <c r="O258" i="11" s="1"/>
  <c r="C259" i="11"/>
  <c r="C254" i="11"/>
  <c r="D174" i="11"/>
  <c r="D186" i="11"/>
  <c r="D187" i="11"/>
  <c r="D188" i="11"/>
  <c r="D189" i="11"/>
  <c r="D190" i="11"/>
  <c r="D191" i="11"/>
  <c r="D192" i="11"/>
  <c r="J248" i="11" l="1"/>
  <c r="H248" i="11"/>
  <c r="J247" i="11"/>
  <c r="H247" i="11"/>
  <c r="J246" i="11"/>
  <c r="H246" i="11"/>
  <c r="S344" i="11"/>
  <c r="S343" i="11"/>
  <c r="S339" i="11"/>
  <c r="S346" i="11"/>
  <c r="S342" i="11"/>
  <c r="S345" i="11"/>
  <c r="S341" i="11"/>
  <c r="S337" i="11"/>
  <c r="J352" i="11"/>
  <c r="H352" i="11"/>
  <c r="L352" i="11"/>
  <c r="R352" i="11" s="1"/>
  <c r="O352" i="11" s="1"/>
  <c r="I352" i="11"/>
  <c r="J351" i="11"/>
  <c r="L351" i="11"/>
  <c r="R351" i="11" s="1"/>
  <c r="O351" i="11" s="1"/>
  <c r="I351" i="11"/>
  <c r="H351" i="11"/>
  <c r="J350" i="11"/>
  <c r="L350" i="11"/>
  <c r="I350" i="11"/>
  <c r="H350" i="11"/>
  <c r="J349" i="11"/>
  <c r="L349" i="11"/>
  <c r="H349" i="11"/>
  <c r="I349" i="11"/>
  <c r="J348" i="11"/>
  <c r="H348" i="11"/>
  <c r="L348" i="11"/>
  <c r="I348" i="11"/>
  <c r="J347" i="11"/>
  <c r="L347" i="11"/>
  <c r="H347" i="11"/>
  <c r="I347" i="11"/>
  <c r="J346" i="11"/>
  <c r="L346" i="11"/>
  <c r="H346" i="11"/>
  <c r="I346" i="11"/>
  <c r="J345" i="11"/>
  <c r="H345" i="11"/>
  <c r="L345" i="11"/>
  <c r="I345" i="11"/>
  <c r="J321" i="11"/>
  <c r="L321" i="11"/>
  <c r="H321" i="11"/>
  <c r="I321" i="11"/>
  <c r="J320" i="11"/>
  <c r="I320" i="11"/>
  <c r="L320" i="11"/>
  <c r="H320" i="11"/>
  <c r="J428" i="11"/>
  <c r="L428" i="11"/>
  <c r="I428" i="11"/>
  <c r="J433" i="11"/>
  <c r="L433" i="11"/>
  <c r="H433" i="11"/>
  <c r="I433" i="11"/>
  <c r="J430" i="11"/>
  <c r="H430" i="11"/>
  <c r="L430" i="11"/>
  <c r="I430" i="11"/>
  <c r="J429" i="11"/>
  <c r="L429" i="11"/>
  <c r="H429" i="11"/>
  <c r="I429" i="11"/>
  <c r="H428" i="11"/>
  <c r="J427" i="11"/>
  <c r="H427" i="11"/>
  <c r="L427" i="11"/>
  <c r="I427" i="11"/>
  <c r="J209" i="11"/>
  <c r="H209" i="11"/>
  <c r="J426" i="11"/>
  <c r="L426" i="11"/>
  <c r="H426" i="11"/>
  <c r="I426" i="11"/>
  <c r="J425" i="11"/>
  <c r="H425" i="11"/>
  <c r="I425" i="11"/>
  <c r="L425" i="11"/>
  <c r="J424" i="11"/>
  <c r="L424" i="11"/>
  <c r="H424" i="11"/>
  <c r="I424" i="11"/>
  <c r="J423" i="11"/>
  <c r="L423" i="11"/>
  <c r="H423" i="11"/>
  <c r="I423" i="11"/>
  <c r="J455" i="11"/>
  <c r="H455" i="11"/>
  <c r="L455" i="11"/>
  <c r="I455" i="11"/>
  <c r="J454" i="11"/>
  <c r="I454" i="11"/>
  <c r="L454" i="11"/>
  <c r="H454" i="11"/>
  <c r="J453" i="11"/>
  <c r="H453" i="11"/>
  <c r="I453" i="11"/>
  <c r="L453" i="11"/>
  <c r="J452" i="11"/>
  <c r="L452" i="11"/>
  <c r="H452" i="11"/>
  <c r="I452" i="11"/>
  <c r="J451" i="11"/>
  <c r="L451" i="11"/>
  <c r="H451" i="11"/>
  <c r="I451" i="11"/>
  <c r="J450" i="11"/>
  <c r="L450" i="11"/>
  <c r="I450" i="11"/>
  <c r="H450" i="11"/>
  <c r="J449" i="11"/>
  <c r="L449" i="11"/>
  <c r="H449" i="11"/>
  <c r="I449" i="11"/>
  <c r="J374" i="11"/>
  <c r="L374" i="11"/>
  <c r="H374" i="11"/>
  <c r="I374" i="11"/>
  <c r="J373" i="11"/>
  <c r="L373" i="11"/>
  <c r="H373" i="11"/>
  <c r="I373" i="11"/>
  <c r="J372" i="11"/>
  <c r="L372" i="11"/>
  <c r="H372" i="11"/>
  <c r="I372" i="11"/>
  <c r="J371" i="11"/>
  <c r="L371" i="11"/>
  <c r="H371" i="11"/>
  <c r="I371" i="11"/>
  <c r="I55" i="11"/>
  <c r="J77" i="8"/>
  <c r="H77" i="8"/>
  <c r="J76" i="8"/>
  <c r="H76" i="8"/>
  <c r="J75" i="8"/>
  <c r="H75" i="8"/>
  <c r="J74" i="8"/>
  <c r="H74" i="8"/>
  <c r="J73" i="8"/>
  <c r="H73" i="8"/>
  <c r="J72" i="8"/>
  <c r="H72" i="8"/>
  <c r="S363" i="11"/>
  <c r="J44" i="8"/>
  <c r="H44" i="8"/>
  <c r="J43" i="8"/>
  <c r="H43" i="8"/>
  <c r="J42" i="8"/>
  <c r="H42" i="8"/>
  <c r="J41" i="8"/>
  <c r="H41" i="8"/>
  <c r="H40" i="8"/>
  <c r="S391" i="11"/>
  <c r="S396" i="11"/>
  <c r="T367" i="11"/>
  <c r="S372" i="11"/>
  <c r="T397" i="11"/>
  <c r="T468" i="11"/>
  <c r="T394" i="11"/>
  <c r="S478" i="11"/>
  <c r="T478" i="11"/>
  <c r="S482" i="11"/>
  <c r="T482" i="11"/>
  <c r="T368" i="11"/>
  <c r="S370" i="11"/>
  <c r="S393" i="11"/>
  <c r="T399" i="11"/>
  <c r="T472" i="11"/>
  <c r="S474" i="11"/>
  <c r="S389" i="11"/>
  <c r="T402" i="11"/>
  <c r="S402" i="11"/>
  <c r="S378" i="11"/>
  <c r="T378" i="11"/>
  <c r="T400" i="11"/>
  <c r="S400" i="11"/>
  <c r="T480" i="11"/>
  <c r="S480" i="11"/>
  <c r="T364" i="11"/>
  <c r="T390" i="11"/>
  <c r="S395" i="11"/>
  <c r="S398" i="11"/>
  <c r="S471" i="11"/>
  <c r="S476" i="11"/>
  <c r="S376" i="11"/>
  <c r="S404" i="11"/>
  <c r="S456" i="11"/>
  <c r="I467" i="11"/>
  <c r="L467" i="11"/>
  <c r="H467" i="11"/>
  <c r="J467" i="11"/>
  <c r="L484" i="11"/>
  <c r="H484" i="11"/>
  <c r="R484" i="11"/>
  <c r="O484" i="11" s="1"/>
  <c r="I484" i="11"/>
  <c r="J484" i="11"/>
  <c r="T485" i="11"/>
  <c r="S485" i="11"/>
  <c r="J468" i="11"/>
  <c r="L468" i="11"/>
  <c r="H468" i="11"/>
  <c r="I468" i="11"/>
  <c r="H473" i="11"/>
  <c r="J473" i="11"/>
  <c r="I473" i="11"/>
  <c r="L473" i="11"/>
  <c r="I483" i="11"/>
  <c r="L483" i="11"/>
  <c r="R483" i="11"/>
  <c r="O483" i="11" s="1"/>
  <c r="J483" i="11"/>
  <c r="H483" i="11"/>
  <c r="J472" i="11"/>
  <c r="I472" i="11"/>
  <c r="L472" i="11"/>
  <c r="H472" i="11"/>
  <c r="I474" i="11"/>
  <c r="L474" i="11"/>
  <c r="H474" i="11"/>
  <c r="J474" i="11"/>
  <c r="T486" i="11"/>
  <c r="S486" i="11"/>
  <c r="I469" i="11"/>
  <c r="H469" i="11"/>
  <c r="J469" i="11"/>
  <c r="L469" i="11"/>
  <c r="L470" i="11"/>
  <c r="H470" i="11"/>
  <c r="I470" i="11"/>
  <c r="J470" i="11"/>
  <c r="I471" i="11"/>
  <c r="J471" i="11"/>
  <c r="L471" i="11"/>
  <c r="H471" i="11"/>
  <c r="P487" i="11"/>
  <c r="J487" i="11"/>
  <c r="L487" i="11"/>
  <c r="H487" i="11"/>
  <c r="Q487" i="11"/>
  <c r="I487" i="11"/>
  <c r="R487" i="11"/>
  <c r="O487" i="11" s="1"/>
  <c r="S470" i="11"/>
  <c r="S469" i="11"/>
  <c r="S473" i="11"/>
  <c r="S475" i="11"/>
  <c r="S477" i="11"/>
  <c r="S479" i="11"/>
  <c r="S481" i="11"/>
  <c r="I448" i="11"/>
  <c r="J448" i="11"/>
  <c r="L448" i="11"/>
  <c r="H448" i="11"/>
  <c r="H457" i="11"/>
  <c r="R457" i="11"/>
  <c r="J457" i="11"/>
  <c r="I457" i="11"/>
  <c r="L457" i="11"/>
  <c r="T460" i="11"/>
  <c r="S460" i="11"/>
  <c r="I441" i="11"/>
  <c r="L441" i="11"/>
  <c r="H441" i="11"/>
  <c r="J441" i="11"/>
  <c r="L444" i="11"/>
  <c r="H444" i="11"/>
  <c r="J444" i="11"/>
  <c r="I444" i="11"/>
  <c r="I445" i="11"/>
  <c r="L445" i="11"/>
  <c r="H445" i="11"/>
  <c r="J445" i="11"/>
  <c r="J443" i="11"/>
  <c r="L443" i="11"/>
  <c r="I443" i="11"/>
  <c r="H443" i="11"/>
  <c r="H447" i="11"/>
  <c r="J447" i="11"/>
  <c r="I447" i="11"/>
  <c r="L447" i="11"/>
  <c r="J442" i="11"/>
  <c r="I442" i="11"/>
  <c r="L442" i="11"/>
  <c r="H442" i="11"/>
  <c r="J446" i="11"/>
  <c r="I446" i="11"/>
  <c r="L446" i="11"/>
  <c r="H446" i="11"/>
  <c r="L458" i="11"/>
  <c r="H458" i="11"/>
  <c r="R458" i="11"/>
  <c r="O458" i="11" s="1"/>
  <c r="J458" i="11"/>
  <c r="I458" i="11"/>
  <c r="P461" i="11"/>
  <c r="J461" i="11"/>
  <c r="I461" i="11"/>
  <c r="R461" i="11"/>
  <c r="O461" i="11" s="1"/>
  <c r="L461" i="11"/>
  <c r="H461" i="11"/>
  <c r="Q461" i="11"/>
  <c r="S459" i="11"/>
  <c r="L432" i="11"/>
  <c r="H432" i="11"/>
  <c r="J432" i="11"/>
  <c r="I432" i="11"/>
  <c r="I422" i="11"/>
  <c r="L422" i="11"/>
  <c r="H422" i="11"/>
  <c r="J422" i="11"/>
  <c r="T434" i="11"/>
  <c r="S434" i="11"/>
  <c r="J416" i="11"/>
  <c r="I416" i="11"/>
  <c r="L416" i="11"/>
  <c r="H416" i="11"/>
  <c r="J421" i="11"/>
  <c r="I421" i="11"/>
  <c r="L421" i="11"/>
  <c r="H421" i="11"/>
  <c r="J431" i="11"/>
  <c r="I431" i="11"/>
  <c r="L431" i="11"/>
  <c r="H431" i="11"/>
  <c r="I415" i="11"/>
  <c r="L415" i="11"/>
  <c r="H415" i="11"/>
  <c r="J415" i="11"/>
  <c r="J420" i="11"/>
  <c r="I420" i="11"/>
  <c r="L420" i="11"/>
  <c r="H420" i="11"/>
  <c r="J417" i="11"/>
  <c r="I417" i="11"/>
  <c r="L417" i="11"/>
  <c r="H417" i="11"/>
  <c r="L418" i="11"/>
  <c r="H418" i="11"/>
  <c r="J418" i="11"/>
  <c r="I418" i="11"/>
  <c r="I419" i="11"/>
  <c r="L419" i="11"/>
  <c r="H419" i="11"/>
  <c r="J419" i="11"/>
  <c r="P435" i="11"/>
  <c r="J435" i="11"/>
  <c r="I435" i="11"/>
  <c r="R435" i="11"/>
  <c r="L435" i="11"/>
  <c r="H435" i="11"/>
  <c r="Q435" i="11"/>
  <c r="J390" i="11"/>
  <c r="I390" i="11"/>
  <c r="L390" i="11"/>
  <c r="H390" i="11"/>
  <c r="J395" i="11"/>
  <c r="H395" i="11"/>
  <c r="I395" i="11"/>
  <c r="L395" i="11"/>
  <c r="J391" i="11"/>
  <c r="L391" i="11"/>
  <c r="I391" i="11"/>
  <c r="H391" i="11"/>
  <c r="I396" i="11"/>
  <c r="L396" i="11"/>
  <c r="H396" i="11"/>
  <c r="J396" i="11"/>
  <c r="H405" i="11"/>
  <c r="R405" i="11"/>
  <c r="O405" i="11" s="1"/>
  <c r="J405" i="11"/>
  <c r="I405" i="11"/>
  <c r="L405" i="11"/>
  <c r="T408" i="11"/>
  <c r="S408" i="11"/>
  <c r="L392" i="11"/>
  <c r="H392" i="11"/>
  <c r="I392" i="11"/>
  <c r="J392" i="11"/>
  <c r="I393" i="11"/>
  <c r="L393" i="11"/>
  <c r="H393" i="11"/>
  <c r="J393" i="11"/>
  <c r="I389" i="11"/>
  <c r="J389" i="11"/>
  <c r="L389" i="11"/>
  <c r="H389" i="11"/>
  <c r="J394" i="11"/>
  <c r="I394" i="11"/>
  <c r="L394" i="11"/>
  <c r="H394" i="11"/>
  <c r="L406" i="11"/>
  <c r="H406" i="11"/>
  <c r="I406" i="11"/>
  <c r="R406" i="11"/>
  <c r="O406" i="11" s="1"/>
  <c r="J406" i="11"/>
  <c r="P409" i="11"/>
  <c r="J409" i="11"/>
  <c r="I409" i="11"/>
  <c r="R409" i="11"/>
  <c r="O409" i="11" s="1"/>
  <c r="L409" i="11"/>
  <c r="H409" i="11"/>
  <c r="Q409" i="11"/>
  <c r="S392" i="11"/>
  <c r="S401" i="11"/>
  <c r="S403" i="11"/>
  <c r="S407" i="11"/>
  <c r="I370" i="11"/>
  <c r="L370" i="11"/>
  <c r="H370" i="11"/>
  <c r="J370" i="11"/>
  <c r="S382" i="11"/>
  <c r="T382" i="11"/>
  <c r="J364" i="11"/>
  <c r="I364" i="11"/>
  <c r="L364" i="11"/>
  <c r="H364" i="11"/>
  <c r="J369" i="11"/>
  <c r="I369" i="11"/>
  <c r="L369" i="11"/>
  <c r="H369" i="11"/>
  <c r="H379" i="11"/>
  <c r="R379" i="11"/>
  <c r="O379" i="11" s="1"/>
  <c r="J379" i="11"/>
  <c r="I379" i="11"/>
  <c r="L379" i="11"/>
  <c r="I363" i="11"/>
  <c r="J363" i="11"/>
  <c r="L363" i="11"/>
  <c r="H363" i="11"/>
  <c r="L380" i="11"/>
  <c r="H380" i="11"/>
  <c r="R380" i="11"/>
  <c r="O380" i="11" s="1"/>
  <c r="I380" i="11"/>
  <c r="J380" i="11"/>
  <c r="J368" i="11"/>
  <c r="I368" i="11"/>
  <c r="L368" i="11"/>
  <c r="H368" i="11"/>
  <c r="T381" i="11"/>
  <c r="S381" i="11"/>
  <c r="J365" i="11"/>
  <c r="I365" i="11"/>
  <c r="L365" i="11"/>
  <c r="H365" i="11"/>
  <c r="L366" i="11"/>
  <c r="H366" i="11"/>
  <c r="I366" i="11"/>
  <c r="J366" i="11"/>
  <c r="I367" i="11"/>
  <c r="L367" i="11"/>
  <c r="H367" i="11"/>
  <c r="J367" i="11"/>
  <c r="P383" i="11"/>
  <c r="J383" i="11"/>
  <c r="R383" i="11"/>
  <c r="O383" i="11" s="1"/>
  <c r="I383" i="11"/>
  <c r="L383" i="11"/>
  <c r="H383" i="11"/>
  <c r="Q383" i="11"/>
  <c r="S365" i="11"/>
  <c r="T366" i="11"/>
  <c r="S369" i="11"/>
  <c r="S371" i="11"/>
  <c r="S373" i="11"/>
  <c r="S375" i="11"/>
  <c r="S377" i="11"/>
  <c r="I344" i="11"/>
  <c r="L344" i="11"/>
  <c r="H344" i="11"/>
  <c r="J344" i="11"/>
  <c r="L353" i="11"/>
  <c r="H353" i="11"/>
  <c r="R353" i="11"/>
  <c r="O353" i="11" s="1"/>
  <c r="J353" i="11"/>
  <c r="I353" i="11"/>
  <c r="J338" i="11"/>
  <c r="L338" i="11"/>
  <c r="I338" i="11"/>
  <c r="H338" i="11"/>
  <c r="T355" i="11"/>
  <c r="S355" i="11"/>
  <c r="I337" i="11"/>
  <c r="L337" i="11"/>
  <c r="H337" i="11"/>
  <c r="J337" i="11"/>
  <c r="L339" i="11"/>
  <c r="J339" i="11"/>
  <c r="I339" i="11"/>
  <c r="H339" i="11"/>
  <c r="L340" i="11"/>
  <c r="H340" i="11"/>
  <c r="J340" i="11"/>
  <c r="I340" i="11"/>
  <c r="I341" i="11"/>
  <c r="L341" i="11"/>
  <c r="H341" i="11"/>
  <c r="J341" i="11"/>
  <c r="L343" i="11"/>
  <c r="J343" i="11"/>
  <c r="I343" i="11"/>
  <c r="H343" i="11"/>
  <c r="J342" i="11"/>
  <c r="I342" i="11"/>
  <c r="L342" i="11"/>
  <c r="H342" i="11"/>
  <c r="S356" i="11"/>
  <c r="T356" i="11"/>
  <c r="L354" i="11"/>
  <c r="H354" i="11"/>
  <c r="R354" i="11"/>
  <c r="O354" i="11" s="1"/>
  <c r="I354" i="11"/>
  <c r="J354" i="11"/>
  <c r="R357" i="11"/>
  <c r="O357" i="11" s="1"/>
  <c r="T340" i="11"/>
  <c r="I357" i="11"/>
  <c r="Q357" i="11"/>
  <c r="H357" i="11"/>
  <c r="L357" i="11"/>
  <c r="J357" i="11"/>
  <c r="J42" i="10"/>
  <c r="H42" i="10"/>
  <c r="J41" i="10"/>
  <c r="H41" i="10"/>
  <c r="J40" i="10"/>
  <c r="H40" i="10"/>
  <c r="J46" i="9"/>
  <c r="H46" i="9"/>
  <c r="J45" i="9"/>
  <c r="H45" i="9"/>
  <c r="J64" i="9"/>
  <c r="H64" i="9"/>
  <c r="J78" i="7"/>
  <c r="H78" i="7"/>
  <c r="J77" i="7"/>
  <c r="H77" i="7"/>
  <c r="J76" i="7"/>
  <c r="H76" i="7"/>
  <c r="J75" i="7"/>
  <c r="H75" i="7"/>
  <c r="J74" i="7"/>
  <c r="H74" i="7"/>
  <c r="J63" i="11"/>
  <c r="H63" i="11"/>
  <c r="I63" i="11"/>
  <c r="J62" i="11"/>
  <c r="H62" i="11"/>
  <c r="I62" i="11"/>
  <c r="J61" i="11"/>
  <c r="H61" i="11"/>
  <c r="I61" i="11"/>
  <c r="J59" i="11"/>
  <c r="H59" i="11"/>
  <c r="I59" i="11"/>
  <c r="J56" i="11"/>
  <c r="I56" i="11"/>
  <c r="H56" i="11"/>
  <c r="H55" i="11"/>
  <c r="J54" i="11"/>
  <c r="H54" i="11"/>
  <c r="I54" i="11"/>
  <c r="J104" i="11"/>
  <c r="H104" i="11"/>
  <c r="I104" i="11"/>
  <c r="J103" i="11"/>
  <c r="H103" i="11"/>
  <c r="I103" i="11"/>
  <c r="J102" i="11"/>
  <c r="I102" i="11"/>
  <c r="H102" i="11"/>
  <c r="J101" i="11"/>
  <c r="H101" i="11"/>
  <c r="I101" i="11"/>
  <c r="J21" i="11"/>
  <c r="H21" i="11"/>
  <c r="I21" i="11"/>
  <c r="J20" i="11"/>
  <c r="H20" i="11"/>
  <c r="I20" i="11"/>
  <c r="J19" i="11"/>
  <c r="H19" i="11"/>
  <c r="I19" i="11"/>
  <c r="J319" i="11"/>
  <c r="L319" i="11"/>
  <c r="I319" i="11"/>
  <c r="H319" i="11"/>
  <c r="J208" i="11"/>
  <c r="H208" i="11"/>
  <c r="J154" i="11"/>
  <c r="H154" i="11"/>
  <c r="I154" i="11"/>
  <c r="J207" i="11"/>
  <c r="H207" i="11"/>
  <c r="J206" i="11"/>
  <c r="H206" i="11"/>
  <c r="J205" i="11"/>
  <c r="H205" i="11"/>
  <c r="J204" i="11"/>
  <c r="H204" i="11"/>
  <c r="J95" i="8"/>
  <c r="H95" i="8"/>
  <c r="J71" i="8"/>
  <c r="H71" i="8"/>
  <c r="J16" i="8"/>
  <c r="H16" i="8"/>
  <c r="J329" i="11"/>
  <c r="R329" i="11"/>
  <c r="O329" i="11" s="1"/>
  <c r="H329" i="11"/>
  <c r="I329" i="11"/>
  <c r="L329" i="11"/>
  <c r="J318" i="11"/>
  <c r="L318" i="11"/>
  <c r="H318" i="11"/>
  <c r="I318" i="11"/>
  <c r="T331" i="11"/>
  <c r="S331" i="11"/>
  <c r="L313" i="11"/>
  <c r="H313" i="11"/>
  <c r="I313" i="11"/>
  <c r="J313" i="11"/>
  <c r="L317" i="11"/>
  <c r="H317" i="11"/>
  <c r="J317" i="11"/>
  <c r="I317" i="11"/>
  <c r="R328" i="11"/>
  <c r="L328" i="11"/>
  <c r="H328" i="11"/>
  <c r="J328" i="11"/>
  <c r="I328" i="11"/>
  <c r="L315" i="11"/>
  <c r="H315" i="11"/>
  <c r="J315" i="11"/>
  <c r="I315" i="11"/>
  <c r="J314" i="11"/>
  <c r="I314" i="11"/>
  <c r="L314" i="11"/>
  <c r="H314" i="11"/>
  <c r="T330" i="11"/>
  <c r="S330" i="11"/>
  <c r="J312" i="11"/>
  <c r="I312" i="11"/>
  <c r="L312" i="11"/>
  <c r="H312" i="11"/>
  <c r="J316" i="11"/>
  <c r="L316" i="11"/>
  <c r="H316" i="11"/>
  <c r="I316" i="11"/>
  <c r="P332" i="11"/>
  <c r="J332" i="11"/>
  <c r="R332" i="11"/>
  <c r="O332" i="11" s="1"/>
  <c r="H332" i="11"/>
  <c r="Q332" i="11"/>
  <c r="I332" i="11"/>
  <c r="L332" i="11"/>
  <c r="S323" i="11"/>
  <c r="S324" i="11"/>
  <c r="S326" i="11"/>
  <c r="S327" i="11"/>
  <c r="T325" i="11"/>
  <c r="J52" i="7"/>
  <c r="H52" i="7"/>
  <c r="J51" i="7"/>
  <c r="H51" i="7"/>
  <c r="J50" i="7"/>
  <c r="H50" i="7"/>
  <c r="J44" i="9"/>
  <c r="H44" i="9"/>
  <c r="J43" i="9"/>
  <c r="H43" i="9"/>
  <c r="J42" i="9"/>
  <c r="H42" i="9"/>
  <c r="J41" i="9"/>
  <c r="H41" i="9"/>
  <c r="J40" i="9"/>
  <c r="H40" i="9"/>
  <c r="J136" i="11"/>
  <c r="I136" i="11"/>
  <c r="S142" i="11"/>
  <c r="T142" i="11"/>
  <c r="S141" i="11"/>
  <c r="T141" i="11"/>
  <c r="T140" i="11"/>
  <c r="S140" i="11"/>
  <c r="J139" i="11"/>
  <c r="H139" i="11"/>
  <c r="I139" i="11"/>
  <c r="J138" i="11"/>
  <c r="I138" i="11"/>
  <c r="H138" i="11"/>
  <c r="J137" i="11"/>
  <c r="H137" i="11"/>
  <c r="I137" i="11"/>
  <c r="H136" i="11"/>
  <c r="J135" i="11"/>
  <c r="I135" i="11"/>
  <c r="J133" i="11"/>
  <c r="I133" i="11"/>
  <c r="H133" i="11"/>
  <c r="J130" i="11"/>
  <c r="H130" i="11"/>
  <c r="I130" i="11"/>
  <c r="H129" i="11"/>
  <c r="J129" i="11"/>
  <c r="I129" i="11"/>
  <c r="J53" i="11"/>
  <c r="H53" i="11"/>
  <c r="I53" i="11"/>
  <c r="J52" i="11"/>
  <c r="H52" i="11"/>
  <c r="I52" i="11"/>
  <c r="J51" i="11"/>
  <c r="H51" i="11"/>
  <c r="I51" i="11"/>
  <c r="J50" i="11"/>
  <c r="H50" i="11"/>
  <c r="I50" i="11"/>
  <c r="J49" i="11"/>
  <c r="I49" i="11"/>
  <c r="H49" i="11"/>
  <c r="J48" i="11"/>
  <c r="H48" i="11"/>
  <c r="I48" i="11"/>
  <c r="J128" i="11"/>
  <c r="H128" i="11"/>
  <c r="I128" i="11"/>
  <c r="J127" i="11"/>
  <c r="I127" i="11"/>
  <c r="H127" i="11"/>
  <c r="J126" i="11"/>
  <c r="H126" i="11"/>
  <c r="I126" i="11"/>
  <c r="J125" i="11"/>
  <c r="H125" i="11"/>
  <c r="I125" i="11"/>
  <c r="J124" i="11"/>
  <c r="I124" i="11"/>
  <c r="H124" i="11"/>
  <c r="J123" i="11"/>
  <c r="I123" i="11"/>
  <c r="H123" i="11"/>
  <c r="J122" i="11"/>
  <c r="H122" i="11"/>
  <c r="I122" i="11"/>
  <c r="H100" i="11"/>
  <c r="I100" i="11"/>
  <c r="J100" i="11"/>
  <c r="J99" i="11"/>
  <c r="H99" i="11"/>
  <c r="I99" i="11"/>
  <c r="H18" i="11"/>
  <c r="I18" i="11"/>
  <c r="J18" i="11"/>
  <c r="H17" i="11"/>
  <c r="I17" i="11"/>
  <c r="J17" i="11"/>
  <c r="H16" i="11"/>
  <c r="I16" i="11"/>
  <c r="J16" i="11"/>
  <c r="H98" i="11"/>
  <c r="I98" i="11"/>
  <c r="J98" i="11"/>
  <c r="S258" i="11"/>
  <c r="T258" i="11"/>
  <c r="T352" i="11" l="1"/>
  <c r="S352" i="11"/>
  <c r="S350" i="11"/>
  <c r="T349" i="11"/>
  <c r="T351" i="11"/>
  <c r="S351" i="11"/>
  <c r="T348" i="11"/>
  <c r="O435" i="11"/>
  <c r="T435" i="11" s="1"/>
  <c r="O415" i="11"/>
  <c r="O432" i="11"/>
  <c r="O433" i="11"/>
  <c r="T431" i="11"/>
  <c r="S430" i="11"/>
  <c r="S427" i="11"/>
  <c r="T426" i="11"/>
  <c r="O457" i="11"/>
  <c r="S457" i="11" s="1"/>
  <c r="O448" i="11"/>
  <c r="O449" i="11"/>
  <c r="O450" i="11"/>
  <c r="O451" i="11"/>
  <c r="O447" i="11"/>
  <c r="O446" i="11"/>
  <c r="O445" i="11"/>
  <c r="O444" i="11"/>
  <c r="O443" i="11"/>
  <c r="O442" i="11"/>
  <c r="O441" i="11"/>
  <c r="O455" i="11"/>
  <c r="O454" i="11"/>
  <c r="T454" i="11" s="1"/>
  <c r="O467" i="11"/>
  <c r="O452" i="11"/>
  <c r="S452" i="11" s="1"/>
  <c r="O453" i="11"/>
  <c r="R374" i="11"/>
  <c r="T374" i="11" s="1"/>
  <c r="S374" i="11"/>
  <c r="T484" i="11"/>
  <c r="S484" i="11"/>
  <c r="S483" i="11"/>
  <c r="T483" i="11"/>
  <c r="T487" i="11"/>
  <c r="S487" i="11"/>
  <c r="T458" i="11"/>
  <c r="S458" i="11"/>
  <c r="T461" i="11"/>
  <c r="S461" i="11"/>
  <c r="T409" i="11"/>
  <c r="S409" i="11"/>
  <c r="T406" i="11"/>
  <c r="S406" i="11"/>
  <c r="S405" i="11"/>
  <c r="T405" i="11"/>
  <c r="S379" i="11"/>
  <c r="T379" i="11"/>
  <c r="T380" i="11"/>
  <c r="S380" i="11"/>
  <c r="T383" i="11"/>
  <c r="S383" i="11"/>
  <c r="T354" i="11"/>
  <c r="S354" i="11"/>
  <c r="T357" i="11"/>
  <c r="S357" i="11"/>
  <c r="S353" i="11"/>
  <c r="T353" i="11"/>
  <c r="O321" i="11"/>
  <c r="O328" i="11"/>
  <c r="T328" i="11" s="1"/>
  <c r="O320" i="11"/>
  <c r="O322" i="11"/>
  <c r="T332" i="11"/>
  <c r="S332" i="11"/>
  <c r="T329" i="11"/>
  <c r="S329" i="11"/>
  <c r="C179" i="10"/>
  <c r="C180" i="10"/>
  <c r="C181" i="10"/>
  <c r="C182" i="10"/>
  <c r="C183" i="10"/>
  <c r="C184" i="10"/>
  <c r="C185" i="10"/>
  <c r="C186" i="10"/>
  <c r="C187" i="10"/>
  <c r="C188" i="10"/>
  <c r="C189" i="10"/>
  <c r="C190" i="10"/>
  <c r="C191" i="10"/>
  <c r="C192" i="10"/>
  <c r="C193" i="10"/>
  <c r="C194" i="10"/>
  <c r="C195" i="10"/>
  <c r="C196" i="10"/>
  <c r="C197" i="10"/>
  <c r="C178" i="10"/>
  <c r="C245" i="11"/>
  <c r="C239" i="11"/>
  <c r="C252" i="11"/>
  <c r="C253" i="11"/>
  <c r="C241" i="11"/>
  <c r="C240" i="11"/>
  <c r="C249" i="11"/>
  <c r="C244" i="11"/>
  <c r="C248" i="11"/>
  <c r="I248" i="11" s="1"/>
  <c r="C246" i="11"/>
  <c r="I246" i="11" s="1"/>
  <c r="C255" i="11"/>
  <c r="C256" i="11"/>
  <c r="C243" i="11"/>
  <c r="C247" i="11"/>
  <c r="I247" i="11" s="1"/>
  <c r="C251" i="11"/>
  <c r="C242" i="11"/>
  <c r="C257" i="11"/>
  <c r="C258" i="11"/>
  <c r="C250" i="11"/>
  <c r="C208" i="11"/>
  <c r="C216" i="11"/>
  <c r="C217" i="11"/>
  <c r="C218" i="11"/>
  <c r="C197" i="11"/>
  <c r="C210" i="11"/>
  <c r="I209" i="11" s="1"/>
  <c r="C199" i="11"/>
  <c r="C213" i="11"/>
  <c r="C219" i="11"/>
  <c r="C220" i="11"/>
  <c r="C221" i="11"/>
  <c r="C222" i="11"/>
  <c r="C198" i="11"/>
  <c r="C215" i="11"/>
  <c r="C223" i="11"/>
  <c r="C224" i="11"/>
  <c r="C207" i="11"/>
  <c r="C205" i="11"/>
  <c r="C206" i="11"/>
  <c r="C204" i="11"/>
  <c r="C214" i="11"/>
  <c r="C201" i="11"/>
  <c r="C209" i="11"/>
  <c r="C212" i="11"/>
  <c r="C225" i="11"/>
  <c r="C226" i="11"/>
  <c r="C227" i="11"/>
  <c r="C228" i="11"/>
  <c r="C229" i="11"/>
  <c r="C230" i="11"/>
  <c r="C211" i="11"/>
  <c r="C203" i="11"/>
  <c r="C202" i="11"/>
  <c r="C231" i="11"/>
  <c r="C232" i="11"/>
  <c r="C233" i="11"/>
  <c r="C234" i="11"/>
  <c r="C200" i="11"/>
  <c r="P217" i="11"/>
  <c r="Q217" i="11"/>
  <c r="R217" i="11"/>
  <c r="O217" i="11" s="1"/>
  <c r="P218" i="11"/>
  <c r="Q218" i="11"/>
  <c r="R218" i="11"/>
  <c r="O218" i="11" s="1"/>
  <c r="P219" i="11"/>
  <c r="Q219" i="11"/>
  <c r="R219" i="11"/>
  <c r="O219" i="11" s="1"/>
  <c r="P220" i="11"/>
  <c r="Q220" i="11"/>
  <c r="R220" i="11"/>
  <c r="O220" i="11" s="1"/>
  <c r="P221" i="11"/>
  <c r="Q221" i="11"/>
  <c r="R221" i="11"/>
  <c r="O221" i="11" s="1"/>
  <c r="P222" i="11"/>
  <c r="Q222" i="11"/>
  <c r="R222" i="11"/>
  <c r="O222" i="11" s="1"/>
  <c r="S222" i="11" s="1"/>
  <c r="P223" i="11"/>
  <c r="Q223" i="11"/>
  <c r="R223" i="11"/>
  <c r="O223" i="11" s="1"/>
  <c r="S223" i="11" s="1"/>
  <c r="P224" i="11"/>
  <c r="Q224" i="11"/>
  <c r="R224" i="11"/>
  <c r="O224" i="11" s="1"/>
  <c r="P225" i="11"/>
  <c r="Q225" i="11"/>
  <c r="R225" i="11"/>
  <c r="O225" i="11" s="1"/>
  <c r="P226" i="11"/>
  <c r="Q226" i="11"/>
  <c r="R226" i="11"/>
  <c r="O226" i="11" s="1"/>
  <c r="P227" i="11"/>
  <c r="Q227" i="11"/>
  <c r="R227" i="11"/>
  <c r="O227" i="11" s="1"/>
  <c r="P228" i="11"/>
  <c r="Q228" i="11"/>
  <c r="R228" i="11"/>
  <c r="O228" i="11" s="1"/>
  <c r="P229" i="11"/>
  <c r="Q229" i="11"/>
  <c r="R229" i="11"/>
  <c r="O229" i="11" s="1"/>
  <c r="P230" i="11"/>
  <c r="Q230" i="11"/>
  <c r="R230" i="11"/>
  <c r="O230" i="11" s="1"/>
  <c r="S230" i="11" s="1"/>
  <c r="P231" i="11"/>
  <c r="Q231" i="11"/>
  <c r="R231" i="11"/>
  <c r="O231" i="11" s="1"/>
  <c r="S231" i="11" s="1"/>
  <c r="P232" i="11"/>
  <c r="Q232" i="11"/>
  <c r="R232" i="11"/>
  <c r="O232" i="11" s="1"/>
  <c r="P233" i="11"/>
  <c r="Q233" i="11"/>
  <c r="R233" i="11"/>
  <c r="O233" i="11" s="1"/>
  <c r="P234" i="11"/>
  <c r="Q234" i="11"/>
  <c r="R234" i="11"/>
  <c r="O234" i="11" s="1"/>
  <c r="C181" i="11"/>
  <c r="C175" i="11"/>
  <c r="C173" i="11"/>
  <c r="C178" i="11"/>
  <c r="C182" i="11"/>
  <c r="C185" i="11"/>
  <c r="C179" i="11"/>
  <c r="C183" i="11"/>
  <c r="C184" i="11"/>
  <c r="C180" i="11"/>
  <c r="C176" i="11"/>
  <c r="C174" i="11"/>
  <c r="C186" i="11"/>
  <c r="C187" i="11"/>
  <c r="C188" i="11"/>
  <c r="C189" i="11"/>
  <c r="C190" i="11"/>
  <c r="C191" i="11"/>
  <c r="C192" i="11"/>
  <c r="C177" i="11"/>
  <c r="C155" i="10"/>
  <c r="C156" i="10"/>
  <c r="C157" i="10"/>
  <c r="C158" i="10"/>
  <c r="C159" i="10"/>
  <c r="C160" i="10"/>
  <c r="C161" i="10"/>
  <c r="C162" i="10"/>
  <c r="C163" i="10"/>
  <c r="C164" i="10"/>
  <c r="C165" i="10"/>
  <c r="C166" i="10"/>
  <c r="C167" i="10"/>
  <c r="C168" i="10"/>
  <c r="C169" i="10"/>
  <c r="C170" i="10"/>
  <c r="C171" i="10"/>
  <c r="C172" i="10"/>
  <c r="C173" i="10"/>
  <c r="C154" i="10"/>
  <c r="C185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186" i="8"/>
  <c r="C89" i="8"/>
  <c r="C90" i="8"/>
  <c r="C91" i="8"/>
  <c r="C92" i="8"/>
  <c r="C93" i="8"/>
  <c r="C94" i="8"/>
  <c r="C95" i="8"/>
  <c r="I95" i="8" s="1"/>
  <c r="C96" i="8"/>
  <c r="C97" i="8"/>
  <c r="C98" i="8"/>
  <c r="C99" i="8"/>
  <c r="C100" i="8"/>
  <c r="C101" i="8"/>
  <c r="C102" i="8"/>
  <c r="C103" i="8"/>
  <c r="C104" i="8"/>
  <c r="C105" i="8"/>
  <c r="C106" i="8"/>
  <c r="C107" i="8"/>
  <c r="C88" i="8"/>
  <c r="C65" i="8"/>
  <c r="C68" i="8"/>
  <c r="C70" i="8"/>
  <c r="C66" i="8"/>
  <c r="C67" i="8"/>
  <c r="C69" i="8"/>
  <c r="C64" i="8"/>
  <c r="C72" i="8"/>
  <c r="I72" i="8" s="1"/>
  <c r="C73" i="8"/>
  <c r="I73" i="8" s="1"/>
  <c r="C74" i="8"/>
  <c r="I74" i="8" s="1"/>
  <c r="C75" i="8"/>
  <c r="I75" i="8" s="1"/>
  <c r="C76" i="8"/>
  <c r="I76" i="8" s="1"/>
  <c r="C77" i="8"/>
  <c r="I77" i="8" s="1"/>
  <c r="C78" i="8"/>
  <c r="C79" i="8"/>
  <c r="C80" i="8"/>
  <c r="C81" i="8"/>
  <c r="C82" i="8"/>
  <c r="C71" i="8"/>
  <c r="I71" i="8" s="1"/>
  <c r="C36" i="8"/>
  <c r="C55" i="8"/>
  <c r="C35" i="8"/>
  <c r="C40" i="8"/>
  <c r="I40" i="8" s="1"/>
  <c r="C47" i="8"/>
  <c r="C41" i="8"/>
  <c r="I41" i="8" s="1"/>
  <c r="C43" i="8"/>
  <c r="I43" i="8" s="1"/>
  <c r="C52" i="8"/>
  <c r="C33" i="8"/>
  <c r="C53" i="8"/>
  <c r="C34" i="8"/>
  <c r="C49" i="8"/>
  <c r="C51" i="8"/>
  <c r="C44" i="8"/>
  <c r="I44" i="8" s="1"/>
  <c r="C56" i="8"/>
  <c r="C37" i="8"/>
  <c r="C38" i="8"/>
  <c r="C54" i="8"/>
  <c r="C48" i="8"/>
  <c r="C42" i="8"/>
  <c r="I42" i="8" s="1"/>
  <c r="C46" i="8"/>
  <c r="C50" i="8"/>
  <c r="C39" i="8"/>
  <c r="C57" i="8"/>
  <c r="C58" i="8"/>
  <c r="C59" i="8"/>
  <c r="C45" i="8"/>
  <c r="S56" i="8"/>
  <c r="P57" i="8"/>
  <c r="Q57" i="8"/>
  <c r="R57" i="8"/>
  <c r="O57" i="8" s="1"/>
  <c r="P58" i="8"/>
  <c r="Q58" i="8"/>
  <c r="R58" i="8"/>
  <c r="O58" i="8" s="1"/>
  <c r="S58" i="8" s="1"/>
  <c r="P59" i="8"/>
  <c r="Q59" i="8"/>
  <c r="R59" i="8"/>
  <c r="O59" i="8" s="1"/>
  <c r="S59" i="8" s="1"/>
  <c r="D58" i="8"/>
  <c r="D59" i="8"/>
  <c r="C10" i="8"/>
  <c r="C11" i="8"/>
  <c r="C12" i="8"/>
  <c r="C13" i="8"/>
  <c r="C14" i="8"/>
  <c r="C15" i="8"/>
  <c r="C16" i="8"/>
  <c r="I16" i="8" s="1"/>
  <c r="C17" i="8"/>
  <c r="C18" i="8"/>
  <c r="C19" i="8"/>
  <c r="C20" i="8"/>
  <c r="C21" i="8"/>
  <c r="C22" i="8"/>
  <c r="C23" i="8"/>
  <c r="C24" i="8"/>
  <c r="C25" i="8"/>
  <c r="C26" i="8"/>
  <c r="C27" i="8"/>
  <c r="C28" i="8"/>
  <c r="C9" i="8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33" i="14"/>
  <c r="C155" i="14"/>
  <c r="C156" i="14"/>
  <c r="C157" i="14"/>
  <c r="C158" i="14"/>
  <c r="C159" i="14"/>
  <c r="C160" i="14"/>
  <c r="C161" i="14"/>
  <c r="C162" i="14"/>
  <c r="C163" i="14"/>
  <c r="C164" i="14"/>
  <c r="C165" i="14"/>
  <c r="C166" i="14"/>
  <c r="C167" i="14"/>
  <c r="C168" i="14"/>
  <c r="C169" i="14"/>
  <c r="C170" i="14"/>
  <c r="C171" i="14"/>
  <c r="C172" i="14"/>
  <c r="C173" i="14"/>
  <c r="C154" i="14"/>
  <c r="C82" i="10"/>
  <c r="C81" i="10"/>
  <c r="C84" i="10"/>
  <c r="C85" i="10"/>
  <c r="C86" i="10"/>
  <c r="C87" i="10"/>
  <c r="C88" i="10"/>
  <c r="C89" i="10"/>
  <c r="C90" i="10"/>
  <c r="C91" i="10"/>
  <c r="C92" i="10"/>
  <c r="C93" i="10"/>
  <c r="C94" i="10"/>
  <c r="C95" i="10"/>
  <c r="C96" i="10"/>
  <c r="C97" i="10"/>
  <c r="C98" i="10"/>
  <c r="C99" i="10"/>
  <c r="C100" i="10"/>
  <c r="C83" i="10"/>
  <c r="C58" i="10"/>
  <c r="C59" i="10"/>
  <c r="C60" i="10"/>
  <c r="C61" i="10"/>
  <c r="C62" i="10"/>
  <c r="C63" i="10"/>
  <c r="C64" i="10"/>
  <c r="C65" i="10"/>
  <c r="C66" i="10"/>
  <c r="C67" i="10"/>
  <c r="C68" i="10"/>
  <c r="C69" i="10"/>
  <c r="C70" i="10"/>
  <c r="C71" i="10"/>
  <c r="C72" i="10"/>
  <c r="C73" i="10"/>
  <c r="C74" i="10"/>
  <c r="C75" i="10"/>
  <c r="C76" i="10"/>
  <c r="C57" i="10"/>
  <c r="C36" i="10"/>
  <c r="C35" i="10"/>
  <c r="C40" i="10"/>
  <c r="I40" i="10" s="1"/>
  <c r="C41" i="10"/>
  <c r="I41" i="10" s="1"/>
  <c r="C42" i="10"/>
  <c r="I42" i="10" s="1"/>
  <c r="C43" i="10"/>
  <c r="C44" i="10"/>
  <c r="C45" i="10"/>
  <c r="C46" i="10"/>
  <c r="C47" i="10"/>
  <c r="C48" i="10"/>
  <c r="C49" i="10"/>
  <c r="C50" i="10"/>
  <c r="C51" i="10"/>
  <c r="C52" i="10"/>
  <c r="C38" i="10"/>
  <c r="C33" i="10"/>
  <c r="C39" i="10"/>
  <c r="C37" i="10"/>
  <c r="C34" i="10"/>
  <c r="C166" i="7"/>
  <c r="C167" i="7"/>
  <c r="C168" i="7"/>
  <c r="C169" i="7"/>
  <c r="C170" i="7"/>
  <c r="C171" i="7"/>
  <c r="C172" i="7"/>
  <c r="C173" i="7"/>
  <c r="C174" i="7"/>
  <c r="C175" i="7"/>
  <c r="C176" i="7"/>
  <c r="C177" i="7"/>
  <c r="C178" i="7"/>
  <c r="C179" i="7"/>
  <c r="C180" i="7"/>
  <c r="C181" i="7"/>
  <c r="C182" i="7"/>
  <c r="C183" i="7"/>
  <c r="C164" i="7"/>
  <c r="C165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91" i="7"/>
  <c r="C72" i="7"/>
  <c r="C73" i="7"/>
  <c r="C74" i="7"/>
  <c r="I74" i="7" s="1"/>
  <c r="C75" i="7"/>
  <c r="I75" i="7" s="1"/>
  <c r="C76" i="7"/>
  <c r="I76" i="7" s="1"/>
  <c r="C77" i="7"/>
  <c r="I77" i="7" s="1"/>
  <c r="C78" i="7"/>
  <c r="I78" i="7" s="1"/>
  <c r="C79" i="7"/>
  <c r="C80" i="7"/>
  <c r="C81" i="7"/>
  <c r="C82" i="7"/>
  <c r="C83" i="7"/>
  <c r="C84" i="7"/>
  <c r="C85" i="7"/>
  <c r="C86" i="7"/>
  <c r="C67" i="7"/>
  <c r="C68" i="7"/>
  <c r="C69" i="7"/>
  <c r="C70" i="7"/>
  <c r="C71" i="7"/>
  <c r="C47" i="7"/>
  <c r="C49" i="7"/>
  <c r="C52" i="7"/>
  <c r="I52" i="7" s="1"/>
  <c r="C51" i="7"/>
  <c r="I51" i="7" s="1"/>
  <c r="C48" i="7"/>
  <c r="C50" i="7"/>
  <c r="I50" i="7" s="1"/>
  <c r="C43" i="7"/>
  <c r="C44" i="7"/>
  <c r="C53" i="7"/>
  <c r="C45" i="7"/>
  <c r="C54" i="7"/>
  <c r="C46" i="7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81" i="9"/>
  <c r="C82" i="9"/>
  <c r="C83" i="9"/>
  <c r="C84" i="9"/>
  <c r="C64" i="9"/>
  <c r="I64" i="9" s="1"/>
  <c r="C57" i="9"/>
  <c r="C68" i="9"/>
  <c r="C62" i="9"/>
  <c r="C59" i="9"/>
  <c r="C67" i="9"/>
  <c r="C71" i="9"/>
  <c r="C72" i="9"/>
  <c r="C73" i="9"/>
  <c r="C74" i="9"/>
  <c r="C75" i="9"/>
  <c r="C76" i="9"/>
  <c r="C63" i="9"/>
  <c r="C61" i="9"/>
  <c r="C65" i="9"/>
  <c r="C70" i="9"/>
  <c r="C66" i="9"/>
  <c r="C58" i="9"/>
  <c r="C60" i="9"/>
  <c r="C69" i="9"/>
  <c r="I40" i="9"/>
  <c r="C42" i="9"/>
  <c r="I42" i="9" s="1"/>
  <c r="C43" i="9"/>
  <c r="I43" i="9" s="1"/>
  <c r="C46" i="9"/>
  <c r="I46" i="9" s="1"/>
  <c r="C47" i="9"/>
  <c r="C48" i="9"/>
  <c r="C49" i="9"/>
  <c r="C50" i="9"/>
  <c r="C51" i="9"/>
  <c r="C52" i="9"/>
  <c r="C33" i="9"/>
  <c r="C34" i="9"/>
  <c r="C35" i="9"/>
  <c r="C36" i="9"/>
  <c r="C44" i="9"/>
  <c r="I44" i="9" s="1"/>
  <c r="C45" i="9"/>
  <c r="I45" i="9" s="1"/>
  <c r="C41" i="9"/>
  <c r="I41" i="9" s="1"/>
  <c r="P80" i="11"/>
  <c r="Q80" i="11"/>
  <c r="R80" i="11"/>
  <c r="O80" i="11" s="1"/>
  <c r="P81" i="11"/>
  <c r="Q81" i="11"/>
  <c r="R81" i="11"/>
  <c r="O81" i="11" s="1"/>
  <c r="P82" i="11"/>
  <c r="Q82" i="11"/>
  <c r="R82" i="11"/>
  <c r="O82" i="11" s="1"/>
  <c r="P83" i="11"/>
  <c r="Q83" i="11"/>
  <c r="R83" i="11"/>
  <c r="O83" i="11" s="1"/>
  <c r="P84" i="11"/>
  <c r="Q84" i="11"/>
  <c r="R84" i="11"/>
  <c r="O84" i="11" s="1"/>
  <c r="P85" i="11"/>
  <c r="Q85" i="11"/>
  <c r="R85" i="11"/>
  <c r="O85" i="11" s="1"/>
  <c r="S85" i="11" s="1"/>
  <c r="P86" i="11"/>
  <c r="Q86" i="11"/>
  <c r="R86" i="11"/>
  <c r="O86" i="11" s="1"/>
  <c r="S86" i="11" s="1"/>
  <c r="P73" i="11"/>
  <c r="Q73" i="11"/>
  <c r="R73" i="11"/>
  <c r="O73" i="11" s="1"/>
  <c r="P74" i="11"/>
  <c r="Q74" i="11"/>
  <c r="R74" i="11"/>
  <c r="O74" i="11" s="1"/>
  <c r="P75" i="11"/>
  <c r="Q75" i="11"/>
  <c r="R75" i="11"/>
  <c r="O75" i="11" s="1"/>
  <c r="P76" i="11"/>
  <c r="Q76" i="11"/>
  <c r="R76" i="11"/>
  <c r="O76" i="11" s="1"/>
  <c r="P77" i="11"/>
  <c r="Q77" i="11"/>
  <c r="R77" i="11"/>
  <c r="O77" i="11" s="1"/>
  <c r="P78" i="11"/>
  <c r="Q78" i="11"/>
  <c r="R78" i="11"/>
  <c r="O78" i="11" s="1"/>
  <c r="S78" i="11" s="1"/>
  <c r="P79" i="11"/>
  <c r="Q79" i="11"/>
  <c r="R79" i="11"/>
  <c r="O79" i="11" s="1"/>
  <c r="S79" i="11" s="1"/>
  <c r="D73" i="11"/>
  <c r="D74" i="11"/>
  <c r="D75" i="11"/>
  <c r="D76" i="11"/>
  <c r="D77" i="11"/>
  <c r="D78" i="11"/>
  <c r="D79" i="11"/>
  <c r="P64" i="11"/>
  <c r="Q64" i="11"/>
  <c r="R64" i="11"/>
  <c r="P65" i="11"/>
  <c r="Q65" i="11"/>
  <c r="R65" i="11"/>
  <c r="P66" i="11"/>
  <c r="Q66" i="11"/>
  <c r="R66" i="11"/>
  <c r="S66" i="11" s="1"/>
  <c r="P67" i="11"/>
  <c r="Q67" i="11"/>
  <c r="R67" i="11"/>
  <c r="S67" i="11" s="1"/>
  <c r="P68" i="11"/>
  <c r="Q68" i="11"/>
  <c r="R68" i="11"/>
  <c r="O68" i="11" s="1"/>
  <c r="P69" i="11"/>
  <c r="Q69" i="11"/>
  <c r="R69" i="11"/>
  <c r="O69" i="11" s="1"/>
  <c r="P70" i="11"/>
  <c r="Q70" i="11"/>
  <c r="R70" i="11"/>
  <c r="O70" i="11" s="1"/>
  <c r="P71" i="11"/>
  <c r="Q71" i="11"/>
  <c r="R71" i="11"/>
  <c r="O71" i="11" s="1"/>
  <c r="P72" i="11"/>
  <c r="Q72" i="11"/>
  <c r="R72" i="11"/>
  <c r="O72" i="11" s="1"/>
  <c r="D68" i="11"/>
  <c r="D69" i="11"/>
  <c r="D70" i="11"/>
  <c r="D71" i="11"/>
  <c r="D72" i="11"/>
  <c r="D29" i="11"/>
  <c r="D30" i="11"/>
  <c r="D31" i="11"/>
  <c r="D32" i="11"/>
  <c r="D33" i="11"/>
  <c r="D34" i="11"/>
  <c r="D35" i="11"/>
  <c r="D36" i="11"/>
  <c r="P29" i="11"/>
  <c r="Q29" i="11"/>
  <c r="R29" i="11"/>
  <c r="O29" i="11" s="1"/>
  <c r="P30" i="11"/>
  <c r="Q30" i="11"/>
  <c r="R30" i="11"/>
  <c r="O30" i="11" s="1"/>
  <c r="P31" i="11"/>
  <c r="Q31" i="11"/>
  <c r="R31" i="11"/>
  <c r="O31" i="11" s="1"/>
  <c r="P32" i="11"/>
  <c r="Q32" i="11"/>
  <c r="R32" i="11"/>
  <c r="O32" i="11" s="1"/>
  <c r="P33" i="11"/>
  <c r="Q33" i="11"/>
  <c r="R33" i="11"/>
  <c r="O33" i="11" s="1"/>
  <c r="P34" i="11"/>
  <c r="Q34" i="11"/>
  <c r="R34" i="11"/>
  <c r="O34" i="11" s="1"/>
  <c r="S34" i="11" s="1"/>
  <c r="P35" i="11"/>
  <c r="Q35" i="11"/>
  <c r="R35" i="11"/>
  <c r="O35" i="11" s="1"/>
  <c r="P36" i="11"/>
  <c r="Q36" i="11"/>
  <c r="R36" i="11"/>
  <c r="O36" i="11" s="1"/>
  <c r="G300" i="8"/>
  <c r="K300" i="8" s="1"/>
  <c r="D300" i="8"/>
  <c r="C300" i="8"/>
  <c r="R299" i="8"/>
  <c r="O299" i="8" s="1"/>
  <c r="Q299" i="8"/>
  <c r="P299" i="8"/>
  <c r="L299" i="8"/>
  <c r="D299" i="8"/>
  <c r="C299" i="8"/>
  <c r="K298" i="8"/>
  <c r="I298" i="8" s="1"/>
  <c r="G298" i="8"/>
  <c r="D298" i="8"/>
  <c r="C298" i="8"/>
  <c r="G297" i="8"/>
  <c r="K297" i="8" s="1"/>
  <c r="D297" i="8"/>
  <c r="C297" i="8"/>
  <c r="R296" i="8"/>
  <c r="O296" i="8" s="1"/>
  <c r="T296" i="8" s="1"/>
  <c r="Q296" i="8"/>
  <c r="P296" i="8"/>
  <c r="L296" i="8"/>
  <c r="D296" i="8"/>
  <c r="C296" i="8"/>
  <c r="R295" i="8"/>
  <c r="O295" i="8" s="1"/>
  <c r="Q295" i="8"/>
  <c r="P295" i="8"/>
  <c r="L295" i="8"/>
  <c r="D295" i="8"/>
  <c r="C295" i="8"/>
  <c r="R294" i="8"/>
  <c r="O294" i="8" s="1"/>
  <c r="T294" i="8" s="1"/>
  <c r="Q294" i="8"/>
  <c r="P294" i="8"/>
  <c r="L294" i="8"/>
  <c r="D294" i="8"/>
  <c r="C294" i="8"/>
  <c r="R293" i="8"/>
  <c r="O293" i="8" s="1"/>
  <c r="T293" i="8" s="1"/>
  <c r="Q293" i="8"/>
  <c r="P293" i="8"/>
  <c r="L293" i="8"/>
  <c r="D293" i="8"/>
  <c r="C293" i="8"/>
  <c r="R292" i="8"/>
  <c r="O292" i="8" s="1"/>
  <c r="T292" i="8" s="1"/>
  <c r="Q292" i="8"/>
  <c r="P292" i="8"/>
  <c r="L292" i="8"/>
  <c r="D292" i="8"/>
  <c r="C292" i="8"/>
  <c r="R291" i="8"/>
  <c r="O291" i="8" s="1"/>
  <c r="T291" i="8" s="1"/>
  <c r="Q291" i="8"/>
  <c r="P291" i="8"/>
  <c r="L291" i="8"/>
  <c r="D291" i="8"/>
  <c r="C291" i="8"/>
  <c r="R290" i="8"/>
  <c r="O290" i="8" s="1"/>
  <c r="T290" i="8" s="1"/>
  <c r="Q290" i="8"/>
  <c r="P290" i="8"/>
  <c r="L290" i="8"/>
  <c r="D290" i="8"/>
  <c r="C290" i="8"/>
  <c r="R289" i="8"/>
  <c r="O289" i="8" s="1"/>
  <c r="Q289" i="8"/>
  <c r="P289" i="8"/>
  <c r="L289" i="8"/>
  <c r="D289" i="8"/>
  <c r="C289" i="8"/>
  <c r="R288" i="8"/>
  <c r="O288" i="8" s="1"/>
  <c r="Q288" i="8"/>
  <c r="P288" i="8"/>
  <c r="L288" i="8"/>
  <c r="D288" i="8"/>
  <c r="C288" i="8"/>
  <c r="G287" i="8"/>
  <c r="K287" i="8" s="1"/>
  <c r="D287" i="8"/>
  <c r="C287" i="8"/>
  <c r="G286" i="8"/>
  <c r="K286" i="8" s="1"/>
  <c r="D286" i="8"/>
  <c r="C286" i="8"/>
  <c r="G285" i="8"/>
  <c r="K285" i="8" s="1"/>
  <c r="D285" i="8"/>
  <c r="C285" i="8"/>
  <c r="G284" i="8"/>
  <c r="K284" i="8" s="1"/>
  <c r="G283" i="8"/>
  <c r="K283" i="8" s="1"/>
  <c r="G282" i="8"/>
  <c r="K282" i="8" s="1"/>
  <c r="G281" i="8"/>
  <c r="K281" i="8" s="1"/>
  <c r="J281" i="8" s="1"/>
  <c r="G276" i="8"/>
  <c r="K276" i="8" s="1"/>
  <c r="D276" i="8"/>
  <c r="C276" i="8"/>
  <c r="R275" i="8"/>
  <c r="O275" i="8" s="1"/>
  <c r="T275" i="8" s="1"/>
  <c r="Q275" i="8"/>
  <c r="P275" i="8"/>
  <c r="L275" i="8"/>
  <c r="D275" i="8"/>
  <c r="C275" i="8"/>
  <c r="G274" i="8"/>
  <c r="K274" i="8" s="1"/>
  <c r="I274" i="8" s="1"/>
  <c r="D274" i="8"/>
  <c r="C274" i="8"/>
  <c r="G273" i="8"/>
  <c r="K273" i="8" s="1"/>
  <c r="D273" i="8"/>
  <c r="C273" i="8"/>
  <c r="R272" i="8"/>
  <c r="O272" i="8" s="1"/>
  <c r="Q272" i="8"/>
  <c r="P272" i="8"/>
  <c r="L272" i="8"/>
  <c r="D272" i="8"/>
  <c r="C272" i="8"/>
  <c r="R271" i="8"/>
  <c r="O271" i="8" s="1"/>
  <c r="Q271" i="8"/>
  <c r="P271" i="8"/>
  <c r="L271" i="8"/>
  <c r="D271" i="8"/>
  <c r="C271" i="8"/>
  <c r="R270" i="8"/>
  <c r="O270" i="8" s="1"/>
  <c r="S270" i="8" s="1"/>
  <c r="Q270" i="8"/>
  <c r="P270" i="8"/>
  <c r="L270" i="8"/>
  <c r="D270" i="8"/>
  <c r="C270" i="8"/>
  <c r="R269" i="8"/>
  <c r="O269" i="8" s="1"/>
  <c r="Q269" i="8"/>
  <c r="P269" i="8"/>
  <c r="L269" i="8"/>
  <c r="D269" i="8"/>
  <c r="C269" i="8"/>
  <c r="R268" i="8"/>
  <c r="O268" i="8" s="1"/>
  <c r="T268" i="8" s="1"/>
  <c r="Q268" i="8"/>
  <c r="P268" i="8"/>
  <c r="L268" i="8"/>
  <c r="D268" i="8"/>
  <c r="C268" i="8"/>
  <c r="R267" i="8"/>
  <c r="O267" i="8" s="1"/>
  <c r="T267" i="8" s="1"/>
  <c r="Q267" i="8"/>
  <c r="P267" i="8"/>
  <c r="L267" i="8"/>
  <c r="D267" i="8"/>
  <c r="C267" i="8"/>
  <c r="R266" i="8"/>
  <c r="O266" i="8" s="1"/>
  <c r="T266" i="8" s="1"/>
  <c r="Q266" i="8"/>
  <c r="P266" i="8"/>
  <c r="L266" i="8"/>
  <c r="D266" i="8"/>
  <c r="C266" i="8"/>
  <c r="R265" i="8"/>
  <c r="O265" i="8" s="1"/>
  <c r="T265" i="8" s="1"/>
  <c r="Q265" i="8"/>
  <c r="P265" i="8"/>
  <c r="L265" i="8"/>
  <c r="D265" i="8"/>
  <c r="C265" i="8"/>
  <c r="R264" i="8"/>
  <c r="O264" i="8" s="1"/>
  <c r="Q264" i="8"/>
  <c r="P264" i="8"/>
  <c r="L264" i="8"/>
  <c r="D264" i="8"/>
  <c r="C264" i="8"/>
  <c r="G263" i="8"/>
  <c r="K263" i="8" s="1"/>
  <c r="D263" i="8"/>
  <c r="C263" i="8"/>
  <c r="G262" i="8"/>
  <c r="K262" i="8" s="1"/>
  <c r="D262" i="8"/>
  <c r="C262" i="8"/>
  <c r="G261" i="8"/>
  <c r="K261" i="8" s="1"/>
  <c r="D261" i="8"/>
  <c r="G260" i="8"/>
  <c r="K260" i="8" s="1"/>
  <c r="D260" i="8"/>
  <c r="G259" i="8"/>
  <c r="K259" i="8" s="1"/>
  <c r="D259" i="8"/>
  <c r="G258" i="8"/>
  <c r="K258" i="8" s="1"/>
  <c r="D258" i="8"/>
  <c r="G257" i="8"/>
  <c r="K257" i="8" s="1"/>
  <c r="J257" i="8" s="1"/>
  <c r="D257" i="8"/>
  <c r="G107" i="8"/>
  <c r="K107" i="8" s="1"/>
  <c r="D107" i="8"/>
  <c r="R106" i="8"/>
  <c r="O106" i="8" s="1"/>
  <c r="Q106" i="8"/>
  <c r="P106" i="8"/>
  <c r="L106" i="8"/>
  <c r="D106" i="8"/>
  <c r="G105" i="8"/>
  <c r="K105" i="8" s="1"/>
  <c r="D105" i="8"/>
  <c r="G104" i="8"/>
  <c r="K104" i="8" s="1"/>
  <c r="D104" i="8"/>
  <c r="R103" i="8"/>
  <c r="O103" i="8" s="1"/>
  <c r="Q103" i="8"/>
  <c r="P103" i="8"/>
  <c r="L103" i="8"/>
  <c r="D103" i="8"/>
  <c r="R102" i="8"/>
  <c r="O102" i="8" s="1"/>
  <c r="Q102" i="8"/>
  <c r="P102" i="8"/>
  <c r="L102" i="8"/>
  <c r="D102" i="8"/>
  <c r="R101" i="8"/>
  <c r="O101" i="8" s="1"/>
  <c r="T101" i="8" s="1"/>
  <c r="Q101" i="8"/>
  <c r="P101" i="8"/>
  <c r="L101" i="8"/>
  <c r="D101" i="8"/>
  <c r="R100" i="8"/>
  <c r="O100" i="8" s="1"/>
  <c r="Q100" i="8"/>
  <c r="P100" i="8"/>
  <c r="L100" i="8"/>
  <c r="D100" i="8"/>
  <c r="R99" i="8"/>
  <c r="O99" i="8" s="1"/>
  <c r="T99" i="8" s="1"/>
  <c r="Q99" i="8"/>
  <c r="P99" i="8"/>
  <c r="L99" i="8"/>
  <c r="D99" i="8"/>
  <c r="R98" i="8"/>
  <c r="O98" i="8" s="1"/>
  <c r="T98" i="8" s="1"/>
  <c r="Q98" i="8"/>
  <c r="P98" i="8"/>
  <c r="L98" i="8"/>
  <c r="D98" i="8"/>
  <c r="R97" i="8"/>
  <c r="O97" i="8" s="1"/>
  <c r="T97" i="8" s="1"/>
  <c r="Q97" i="8"/>
  <c r="P97" i="8"/>
  <c r="L97" i="8"/>
  <c r="D97" i="8"/>
  <c r="R96" i="8"/>
  <c r="O96" i="8" s="1"/>
  <c r="T96" i="8" s="1"/>
  <c r="Q96" i="8"/>
  <c r="P96" i="8"/>
  <c r="L96" i="8"/>
  <c r="D96" i="8"/>
  <c r="G94" i="8"/>
  <c r="K94" i="8" s="1"/>
  <c r="G93" i="8"/>
  <c r="K93" i="8" s="1"/>
  <c r="G92" i="8"/>
  <c r="K92" i="8" s="1"/>
  <c r="D92" i="8"/>
  <c r="G91" i="8"/>
  <c r="K91" i="8" s="1"/>
  <c r="D91" i="8"/>
  <c r="G90" i="8"/>
  <c r="K90" i="8" s="1"/>
  <c r="D90" i="8"/>
  <c r="G89" i="8"/>
  <c r="K89" i="8" s="1"/>
  <c r="D89" i="8"/>
  <c r="G88" i="8"/>
  <c r="K88" i="8" s="1"/>
  <c r="J88" i="8" s="1"/>
  <c r="D88" i="8"/>
  <c r="P29" i="7"/>
  <c r="Q29" i="7"/>
  <c r="R29" i="7"/>
  <c r="O29" i="7" s="1"/>
  <c r="P30" i="7"/>
  <c r="Q30" i="7"/>
  <c r="R30" i="7"/>
  <c r="O30" i="7" s="1"/>
  <c r="P31" i="7"/>
  <c r="Q31" i="7"/>
  <c r="R31" i="7"/>
  <c r="O31" i="7" s="1"/>
  <c r="P32" i="7"/>
  <c r="Q32" i="7"/>
  <c r="R32" i="7"/>
  <c r="O32" i="7" s="1"/>
  <c r="P33" i="7"/>
  <c r="Q33" i="7"/>
  <c r="R33" i="7"/>
  <c r="O33" i="7" s="1"/>
  <c r="P34" i="7"/>
  <c r="Q34" i="7"/>
  <c r="R34" i="7"/>
  <c r="O34" i="7" s="1"/>
  <c r="S34" i="7" s="1"/>
  <c r="P35" i="7"/>
  <c r="Q35" i="7"/>
  <c r="R35" i="7"/>
  <c r="O35" i="7" s="1"/>
  <c r="S35" i="7" s="1"/>
  <c r="P36" i="7"/>
  <c r="Q36" i="7"/>
  <c r="R36" i="7"/>
  <c r="O36" i="7" s="1"/>
  <c r="P37" i="7"/>
  <c r="Q37" i="7"/>
  <c r="R37" i="7"/>
  <c r="O37" i="7" s="1"/>
  <c r="P38" i="7"/>
  <c r="Q38" i="7"/>
  <c r="R38" i="7"/>
  <c r="O38" i="7" s="1"/>
  <c r="C29" i="7"/>
  <c r="D29" i="7"/>
  <c r="C30" i="7"/>
  <c r="D30" i="7"/>
  <c r="C31" i="7"/>
  <c r="D31" i="7"/>
  <c r="C32" i="7"/>
  <c r="D32" i="7"/>
  <c r="C33" i="7"/>
  <c r="D33" i="7"/>
  <c r="C34" i="7"/>
  <c r="D34" i="7"/>
  <c r="C35" i="7"/>
  <c r="D35" i="7"/>
  <c r="C36" i="7"/>
  <c r="D36" i="7"/>
  <c r="C37" i="7"/>
  <c r="D37" i="7"/>
  <c r="C38" i="7"/>
  <c r="D38" i="7"/>
  <c r="G307" i="11"/>
  <c r="K307" i="11" s="1"/>
  <c r="J307" i="11" s="1"/>
  <c r="D307" i="11"/>
  <c r="C307" i="11"/>
  <c r="R306" i="11"/>
  <c r="O306" i="11" s="1"/>
  <c r="Q306" i="11"/>
  <c r="P306" i="11"/>
  <c r="L306" i="11"/>
  <c r="D306" i="11"/>
  <c r="C306" i="11"/>
  <c r="G305" i="11"/>
  <c r="K305" i="11" s="1"/>
  <c r="I305" i="11" s="1"/>
  <c r="D305" i="11"/>
  <c r="C305" i="11"/>
  <c r="G304" i="11"/>
  <c r="K304" i="11" s="1"/>
  <c r="D304" i="11"/>
  <c r="C304" i="11"/>
  <c r="R303" i="11"/>
  <c r="O303" i="11" s="1"/>
  <c r="Q303" i="11"/>
  <c r="P303" i="11"/>
  <c r="L303" i="11"/>
  <c r="D303" i="11"/>
  <c r="C303" i="11"/>
  <c r="R302" i="11"/>
  <c r="O302" i="11" s="1"/>
  <c r="Q302" i="11"/>
  <c r="P302" i="11"/>
  <c r="L302" i="11"/>
  <c r="D302" i="11"/>
  <c r="C302" i="11"/>
  <c r="R301" i="11"/>
  <c r="O301" i="11" s="1"/>
  <c r="Q301" i="11"/>
  <c r="P301" i="11"/>
  <c r="L301" i="11"/>
  <c r="D301" i="11"/>
  <c r="C301" i="11"/>
  <c r="R300" i="11"/>
  <c r="O300" i="11" s="1"/>
  <c r="Q300" i="11"/>
  <c r="P300" i="11"/>
  <c r="L300" i="11"/>
  <c r="D300" i="11"/>
  <c r="C300" i="11"/>
  <c r="R299" i="11"/>
  <c r="O299" i="11" s="1"/>
  <c r="Q299" i="11"/>
  <c r="P299" i="11"/>
  <c r="L299" i="11"/>
  <c r="D299" i="11"/>
  <c r="C299" i="11"/>
  <c r="R298" i="11"/>
  <c r="O298" i="11" s="1"/>
  <c r="T298" i="11" s="1"/>
  <c r="Q298" i="11"/>
  <c r="P298" i="11"/>
  <c r="L298" i="11"/>
  <c r="D298" i="11"/>
  <c r="C298" i="11"/>
  <c r="R297" i="11"/>
  <c r="O297" i="11" s="1"/>
  <c r="T297" i="11" s="1"/>
  <c r="P297" i="11"/>
  <c r="L297" i="11"/>
  <c r="D297" i="11"/>
  <c r="C297" i="11"/>
  <c r="R296" i="11"/>
  <c r="O296" i="11" s="1"/>
  <c r="T296" i="11" s="1"/>
  <c r="P296" i="11"/>
  <c r="L296" i="11"/>
  <c r="D296" i="11"/>
  <c r="C296" i="11"/>
  <c r="R295" i="11"/>
  <c r="O295" i="11" s="1"/>
  <c r="P295" i="11"/>
  <c r="L295" i="11"/>
  <c r="D295" i="11"/>
  <c r="C295" i="11"/>
  <c r="G294" i="11"/>
  <c r="K294" i="11" s="1"/>
  <c r="D294" i="11"/>
  <c r="C294" i="11"/>
  <c r="G293" i="11"/>
  <c r="K293" i="11" s="1"/>
  <c r="C293" i="11"/>
  <c r="G292" i="11"/>
  <c r="K292" i="11" s="1"/>
  <c r="J292" i="11" s="1"/>
  <c r="C292" i="11"/>
  <c r="G291" i="11"/>
  <c r="K291" i="11" s="1"/>
  <c r="C291" i="11"/>
  <c r="G290" i="11"/>
  <c r="K290" i="11" s="1"/>
  <c r="G289" i="11"/>
  <c r="K289" i="11" s="1"/>
  <c r="G288" i="11"/>
  <c r="K288" i="11" s="1"/>
  <c r="J288" i="11" s="1"/>
  <c r="G283" i="11"/>
  <c r="K283" i="11" s="1"/>
  <c r="D283" i="11"/>
  <c r="R282" i="11"/>
  <c r="O282" i="11" s="1"/>
  <c r="Q282" i="11"/>
  <c r="P282" i="11"/>
  <c r="L282" i="11"/>
  <c r="D282" i="11"/>
  <c r="G281" i="11"/>
  <c r="K281" i="11" s="1"/>
  <c r="I281" i="11" s="1"/>
  <c r="D281" i="11"/>
  <c r="G280" i="11"/>
  <c r="K280" i="11" s="1"/>
  <c r="D280" i="11"/>
  <c r="R279" i="11"/>
  <c r="O279" i="11" s="1"/>
  <c r="Q279" i="11"/>
  <c r="P279" i="11"/>
  <c r="L279" i="11"/>
  <c r="D279" i="11"/>
  <c r="R278" i="11"/>
  <c r="O278" i="11" s="1"/>
  <c r="Q278" i="11"/>
  <c r="P278" i="11"/>
  <c r="L278" i="11"/>
  <c r="D278" i="11"/>
  <c r="R277" i="11"/>
  <c r="O277" i="11" s="1"/>
  <c r="Q277" i="11"/>
  <c r="P277" i="11"/>
  <c r="L277" i="11"/>
  <c r="D277" i="11"/>
  <c r="R276" i="11"/>
  <c r="O276" i="11" s="1"/>
  <c r="Q276" i="11"/>
  <c r="P276" i="11"/>
  <c r="L276" i="11"/>
  <c r="D276" i="11"/>
  <c r="R275" i="11"/>
  <c r="O275" i="11" s="1"/>
  <c r="S275" i="11" s="1"/>
  <c r="Q275" i="11"/>
  <c r="P275" i="11"/>
  <c r="L275" i="11"/>
  <c r="D275" i="11"/>
  <c r="R274" i="11"/>
  <c r="O274" i="11" s="1"/>
  <c r="T274" i="11" s="1"/>
  <c r="Q274" i="11"/>
  <c r="P274" i="11"/>
  <c r="L274" i="11"/>
  <c r="D274" i="11"/>
  <c r="R273" i="11"/>
  <c r="O273" i="11" s="1"/>
  <c r="T273" i="11" s="1"/>
  <c r="Q273" i="11"/>
  <c r="P273" i="11"/>
  <c r="L273" i="11"/>
  <c r="D273" i="11"/>
  <c r="R272" i="11"/>
  <c r="O272" i="11" s="1"/>
  <c r="S272" i="11" s="1"/>
  <c r="Q272" i="11"/>
  <c r="P272" i="11"/>
  <c r="L272" i="11"/>
  <c r="D272" i="11"/>
  <c r="R271" i="11"/>
  <c r="O271" i="11" s="1"/>
  <c r="P271" i="11"/>
  <c r="L271" i="11"/>
  <c r="G270" i="11"/>
  <c r="K270" i="11" s="1"/>
  <c r="G269" i="11"/>
  <c r="K269" i="11" s="1"/>
  <c r="G268" i="11"/>
  <c r="K268" i="11" s="1"/>
  <c r="J268" i="11" s="1"/>
  <c r="G267" i="11"/>
  <c r="K267" i="11" s="1"/>
  <c r="J267" i="11" s="1"/>
  <c r="G266" i="11"/>
  <c r="K266" i="11" s="1"/>
  <c r="G265" i="11"/>
  <c r="K265" i="11" s="1"/>
  <c r="G264" i="11"/>
  <c r="K264" i="11" s="1"/>
  <c r="G259" i="11"/>
  <c r="K259" i="11" s="1"/>
  <c r="R257" i="11"/>
  <c r="O257" i="11" s="1"/>
  <c r="T257" i="11" s="1"/>
  <c r="Q257" i="11"/>
  <c r="P257" i="11"/>
  <c r="L257" i="11"/>
  <c r="G256" i="11"/>
  <c r="K256" i="11" s="1"/>
  <c r="I256" i="11" s="1"/>
  <c r="G255" i="11"/>
  <c r="K255" i="11" s="1"/>
  <c r="L254" i="11"/>
  <c r="L253" i="11"/>
  <c r="L252" i="11"/>
  <c r="L251" i="11"/>
  <c r="L250" i="11"/>
  <c r="L249" i="11"/>
  <c r="G245" i="11"/>
  <c r="K245" i="11" s="1"/>
  <c r="G244" i="11"/>
  <c r="K244" i="11" s="1"/>
  <c r="G243" i="11"/>
  <c r="K243" i="11" s="1"/>
  <c r="J243" i="11" s="1"/>
  <c r="G242" i="11"/>
  <c r="K242" i="11" s="1"/>
  <c r="G241" i="11"/>
  <c r="K241" i="11" s="1"/>
  <c r="G240" i="11"/>
  <c r="K240" i="11" s="1"/>
  <c r="G239" i="11"/>
  <c r="K239" i="11" s="1"/>
  <c r="J239" i="11" s="1"/>
  <c r="G216" i="11"/>
  <c r="K216" i="11" s="1"/>
  <c r="L215" i="11"/>
  <c r="G214" i="11"/>
  <c r="K214" i="11" s="1"/>
  <c r="D214" i="11"/>
  <c r="G213" i="11"/>
  <c r="K213" i="11" s="1"/>
  <c r="D201" i="11"/>
  <c r="L212" i="11"/>
  <c r="D204" i="11"/>
  <c r="L211" i="11"/>
  <c r="D205" i="11"/>
  <c r="L210" i="11"/>
  <c r="D206" i="11"/>
  <c r="D209" i="11"/>
  <c r="D207" i="11"/>
  <c r="D215" i="11"/>
  <c r="D198" i="11"/>
  <c r="D213" i="11"/>
  <c r="D199" i="11"/>
  <c r="G203" i="11"/>
  <c r="K203" i="11" s="1"/>
  <c r="D210" i="11"/>
  <c r="G202" i="11"/>
  <c r="K202" i="11" s="1"/>
  <c r="G201" i="11"/>
  <c r="K201" i="11" s="1"/>
  <c r="J201" i="11" s="1"/>
  <c r="G200" i="11"/>
  <c r="K200" i="11" s="1"/>
  <c r="G199" i="11"/>
  <c r="K199" i="11" s="1"/>
  <c r="G198" i="11"/>
  <c r="K198" i="11" s="1"/>
  <c r="G197" i="11"/>
  <c r="K197" i="11" s="1"/>
  <c r="J197" i="11" s="1"/>
  <c r="G192" i="11"/>
  <c r="K192" i="11" s="1"/>
  <c r="J192" i="11" s="1"/>
  <c r="R191" i="11"/>
  <c r="O191" i="11" s="1"/>
  <c r="Q191" i="11"/>
  <c r="P191" i="11"/>
  <c r="L191" i="11"/>
  <c r="G190" i="11"/>
  <c r="K190" i="11" s="1"/>
  <c r="I190" i="11" s="1"/>
  <c r="G189" i="11"/>
  <c r="K189" i="11" s="1"/>
  <c r="Q189" i="11" s="1"/>
  <c r="R188" i="11"/>
  <c r="O188" i="11" s="1"/>
  <c r="Q188" i="11"/>
  <c r="P188" i="11"/>
  <c r="L188" i="11"/>
  <c r="R187" i="11"/>
  <c r="O187" i="11" s="1"/>
  <c r="Q187" i="11"/>
  <c r="P187" i="11"/>
  <c r="L187" i="11"/>
  <c r="R186" i="11"/>
  <c r="O186" i="11" s="1"/>
  <c r="Q186" i="11"/>
  <c r="P186" i="11"/>
  <c r="L186" i="11"/>
  <c r="R185" i="11"/>
  <c r="O185" i="11" s="1"/>
  <c r="L185" i="11"/>
  <c r="S184" i="11"/>
  <c r="L184" i="11"/>
  <c r="T183" i="11"/>
  <c r="L183" i="11"/>
  <c r="T182" i="11"/>
  <c r="L182" i="11"/>
  <c r="T181" i="11"/>
  <c r="L181" i="11"/>
  <c r="D179" i="11"/>
  <c r="L180" i="11"/>
  <c r="D178" i="11"/>
  <c r="G179" i="11"/>
  <c r="K179" i="11" s="1"/>
  <c r="G178" i="11"/>
  <c r="K178" i="11" s="1"/>
  <c r="G177" i="11"/>
  <c r="K177" i="11" s="1"/>
  <c r="J177" i="11" s="1"/>
  <c r="G176" i="11"/>
  <c r="K176" i="11" s="1"/>
  <c r="G175" i="11"/>
  <c r="K175" i="11" s="1"/>
  <c r="G174" i="11"/>
  <c r="K174" i="11" s="1"/>
  <c r="G173" i="11"/>
  <c r="K173" i="11" s="1"/>
  <c r="J173" i="11" s="1"/>
  <c r="G166" i="11"/>
  <c r="K166" i="11" s="1"/>
  <c r="D166" i="11"/>
  <c r="R165" i="11"/>
  <c r="O165" i="11" s="1"/>
  <c r="S165" i="11" s="1"/>
  <c r="Q165" i="11"/>
  <c r="P165" i="11"/>
  <c r="L165" i="11"/>
  <c r="D165" i="11"/>
  <c r="G164" i="11"/>
  <c r="K164" i="11" s="1"/>
  <c r="G163" i="11"/>
  <c r="K163" i="11" s="1"/>
  <c r="L162" i="11"/>
  <c r="L161" i="11"/>
  <c r="L160" i="11"/>
  <c r="L159" i="11"/>
  <c r="L158" i="11"/>
  <c r="L157" i="11"/>
  <c r="L156" i="11"/>
  <c r="L155" i="11"/>
  <c r="G153" i="11"/>
  <c r="K153" i="11" s="1"/>
  <c r="G152" i="11"/>
  <c r="K152" i="11" s="1"/>
  <c r="G151" i="11"/>
  <c r="K151" i="11" s="1"/>
  <c r="J151" i="11" s="1"/>
  <c r="G150" i="11"/>
  <c r="K150" i="11" s="1"/>
  <c r="J150" i="11" s="1"/>
  <c r="G149" i="11"/>
  <c r="K149" i="11" s="1"/>
  <c r="G148" i="11"/>
  <c r="K148" i="11" s="1"/>
  <c r="G147" i="11"/>
  <c r="K147" i="11" s="1"/>
  <c r="J147" i="11" s="1"/>
  <c r="G134" i="11"/>
  <c r="K134" i="11" s="1"/>
  <c r="J134" i="11" s="1"/>
  <c r="G132" i="11"/>
  <c r="K132" i="11" s="1"/>
  <c r="G131" i="11"/>
  <c r="K131" i="11" s="1"/>
  <c r="G121" i="11"/>
  <c r="K121" i="11" s="1"/>
  <c r="G120" i="11"/>
  <c r="G119" i="11"/>
  <c r="G118" i="11"/>
  <c r="G117" i="11"/>
  <c r="G116" i="11"/>
  <c r="G115" i="11"/>
  <c r="K115" i="11" s="1"/>
  <c r="J115" i="11" s="1"/>
  <c r="G110" i="11"/>
  <c r="K110" i="11" s="1"/>
  <c r="J110" i="11" s="1"/>
  <c r="D110" i="11"/>
  <c r="R109" i="11"/>
  <c r="O109" i="11" s="1"/>
  <c r="Q109" i="11"/>
  <c r="P109" i="11"/>
  <c r="L109" i="11"/>
  <c r="D109" i="11"/>
  <c r="G108" i="11"/>
  <c r="K108" i="11" s="1"/>
  <c r="I108" i="11" s="1"/>
  <c r="D108" i="11"/>
  <c r="G107" i="11"/>
  <c r="K107" i="11" s="1"/>
  <c r="D107" i="11"/>
  <c r="R106" i="11"/>
  <c r="O106" i="11" s="1"/>
  <c r="Q106" i="11"/>
  <c r="P106" i="11"/>
  <c r="L106" i="11"/>
  <c r="D106" i="11"/>
  <c r="R105" i="11"/>
  <c r="O105" i="11" s="1"/>
  <c r="Q105" i="11"/>
  <c r="P105" i="11"/>
  <c r="L105" i="11"/>
  <c r="D105" i="11"/>
  <c r="G97" i="11"/>
  <c r="K97" i="11" s="1"/>
  <c r="G96" i="11"/>
  <c r="K96" i="11" s="1"/>
  <c r="G95" i="11"/>
  <c r="K95" i="11" s="1"/>
  <c r="J95" i="11" s="1"/>
  <c r="G94" i="11"/>
  <c r="K94" i="11" s="1"/>
  <c r="G93" i="11"/>
  <c r="K93" i="11" s="1"/>
  <c r="G92" i="11"/>
  <c r="K92" i="11" s="1"/>
  <c r="G91" i="11"/>
  <c r="G60" i="11"/>
  <c r="K60" i="11" s="1"/>
  <c r="D66" i="11"/>
  <c r="G58" i="11"/>
  <c r="K58" i="11" s="1"/>
  <c r="D65" i="11"/>
  <c r="G57" i="11"/>
  <c r="K57" i="11" s="1"/>
  <c r="G47" i="11"/>
  <c r="K47" i="11" s="1"/>
  <c r="D58" i="11"/>
  <c r="G46" i="11"/>
  <c r="K46" i="11" s="1"/>
  <c r="G45" i="11"/>
  <c r="K45" i="11" s="1"/>
  <c r="J45" i="11" s="1"/>
  <c r="G44" i="11"/>
  <c r="K44" i="11" s="1"/>
  <c r="G43" i="11"/>
  <c r="K43" i="11" s="1"/>
  <c r="G42" i="11"/>
  <c r="K42" i="11" s="1"/>
  <c r="G41" i="11"/>
  <c r="K41" i="11" s="1"/>
  <c r="J41" i="11" s="1"/>
  <c r="G28" i="11"/>
  <c r="K28" i="11" s="1"/>
  <c r="J28" i="11" s="1"/>
  <c r="D28" i="11"/>
  <c r="R27" i="11"/>
  <c r="O27" i="11" s="1"/>
  <c r="Q27" i="11"/>
  <c r="P27" i="11"/>
  <c r="L27" i="11"/>
  <c r="D27" i="11"/>
  <c r="G26" i="11"/>
  <c r="K26" i="11" s="1"/>
  <c r="I26" i="11" s="1"/>
  <c r="D26" i="11"/>
  <c r="G25" i="11"/>
  <c r="K25" i="11" s="1"/>
  <c r="D25" i="11"/>
  <c r="R24" i="11"/>
  <c r="O24" i="11" s="1"/>
  <c r="Q24" i="11"/>
  <c r="P24" i="11"/>
  <c r="L24" i="11"/>
  <c r="D24" i="11"/>
  <c r="R23" i="11"/>
  <c r="O23" i="11" s="1"/>
  <c r="Q23" i="11"/>
  <c r="P23" i="11"/>
  <c r="L23" i="11"/>
  <c r="D23" i="11"/>
  <c r="O22" i="11"/>
  <c r="Q22" i="11"/>
  <c r="P22" i="11"/>
  <c r="L22" i="11"/>
  <c r="G15" i="11"/>
  <c r="K15" i="11" s="1"/>
  <c r="G14" i="11"/>
  <c r="K14" i="11" s="1"/>
  <c r="G13" i="11"/>
  <c r="K13" i="11" s="1"/>
  <c r="J13" i="11" s="1"/>
  <c r="G12" i="11"/>
  <c r="K12" i="11" s="1"/>
  <c r="G11" i="11"/>
  <c r="K11" i="11" s="1"/>
  <c r="G10" i="11"/>
  <c r="K10" i="11" s="1"/>
  <c r="G9" i="11"/>
  <c r="K9" i="11" s="1"/>
  <c r="J9" i="11" s="1"/>
  <c r="G245" i="14"/>
  <c r="K245" i="14" s="1"/>
  <c r="D245" i="14"/>
  <c r="C245" i="14"/>
  <c r="R244" i="14"/>
  <c r="O244" i="14" s="1"/>
  <c r="Q244" i="14"/>
  <c r="P244" i="14"/>
  <c r="L244" i="14"/>
  <c r="D244" i="14"/>
  <c r="C244" i="14"/>
  <c r="G243" i="14"/>
  <c r="K243" i="14" s="1"/>
  <c r="I243" i="14" s="1"/>
  <c r="D243" i="14"/>
  <c r="C243" i="14"/>
  <c r="G242" i="14"/>
  <c r="K242" i="14" s="1"/>
  <c r="D242" i="14"/>
  <c r="C242" i="14"/>
  <c r="R241" i="14"/>
  <c r="O241" i="14" s="1"/>
  <c r="Q241" i="14"/>
  <c r="P241" i="14"/>
  <c r="L241" i="14"/>
  <c r="D241" i="14"/>
  <c r="C241" i="14"/>
  <c r="R240" i="14"/>
  <c r="O240" i="14" s="1"/>
  <c r="Q240" i="14"/>
  <c r="P240" i="14"/>
  <c r="L240" i="14"/>
  <c r="D240" i="14"/>
  <c r="C240" i="14"/>
  <c r="R239" i="14"/>
  <c r="O239" i="14" s="1"/>
  <c r="Q239" i="14"/>
  <c r="P239" i="14"/>
  <c r="L239" i="14"/>
  <c r="D239" i="14"/>
  <c r="C239" i="14"/>
  <c r="R238" i="14"/>
  <c r="O238" i="14" s="1"/>
  <c r="Q238" i="14"/>
  <c r="P238" i="14"/>
  <c r="L238" i="14"/>
  <c r="D238" i="14"/>
  <c r="C238" i="14"/>
  <c r="R237" i="14"/>
  <c r="O237" i="14" s="1"/>
  <c r="S237" i="14" s="1"/>
  <c r="Q237" i="14"/>
  <c r="P237" i="14"/>
  <c r="L237" i="14"/>
  <c r="D237" i="14"/>
  <c r="C237" i="14"/>
  <c r="R236" i="14"/>
  <c r="O236" i="14" s="1"/>
  <c r="T236" i="14" s="1"/>
  <c r="Q236" i="14"/>
  <c r="P236" i="14"/>
  <c r="L236" i="14"/>
  <c r="D236" i="14"/>
  <c r="C236" i="14"/>
  <c r="R235" i="14"/>
  <c r="O235" i="14" s="1"/>
  <c r="T235" i="14" s="1"/>
  <c r="Q235" i="14"/>
  <c r="P235" i="14"/>
  <c r="L235" i="14"/>
  <c r="D235" i="14"/>
  <c r="C235" i="14"/>
  <c r="R234" i="14"/>
  <c r="O234" i="14" s="1"/>
  <c r="Q234" i="14"/>
  <c r="P234" i="14"/>
  <c r="L234" i="14"/>
  <c r="D234" i="14"/>
  <c r="C234" i="14"/>
  <c r="R233" i="14"/>
  <c r="O233" i="14" s="1"/>
  <c r="Q233" i="14"/>
  <c r="P233" i="14"/>
  <c r="L233" i="14"/>
  <c r="D233" i="14"/>
  <c r="C233" i="14"/>
  <c r="G232" i="14"/>
  <c r="K232" i="14" s="1"/>
  <c r="D232" i="14"/>
  <c r="C232" i="14"/>
  <c r="G231" i="14"/>
  <c r="K231" i="14" s="1"/>
  <c r="C231" i="14"/>
  <c r="G230" i="14"/>
  <c r="K230" i="14" s="1"/>
  <c r="C230" i="14"/>
  <c r="G229" i="14"/>
  <c r="K229" i="14" s="1"/>
  <c r="J229" i="14" s="1"/>
  <c r="C229" i="14"/>
  <c r="G228" i="14"/>
  <c r="K228" i="14" s="1"/>
  <c r="G227" i="14"/>
  <c r="K227" i="14" s="1"/>
  <c r="G226" i="14"/>
  <c r="K226" i="14" s="1"/>
  <c r="J226" i="14" s="1"/>
  <c r="G221" i="14"/>
  <c r="K221" i="14" s="1"/>
  <c r="D221" i="14"/>
  <c r="C221" i="14"/>
  <c r="R220" i="14"/>
  <c r="O220" i="14" s="1"/>
  <c r="S220" i="14" s="1"/>
  <c r="Q220" i="14"/>
  <c r="P220" i="14"/>
  <c r="L220" i="14"/>
  <c r="D220" i="14"/>
  <c r="C220" i="14"/>
  <c r="G219" i="14"/>
  <c r="K219" i="14" s="1"/>
  <c r="I219" i="14" s="1"/>
  <c r="D219" i="14"/>
  <c r="C219" i="14"/>
  <c r="G218" i="14"/>
  <c r="K218" i="14" s="1"/>
  <c r="Q218" i="14" s="1"/>
  <c r="D218" i="14"/>
  <c r="C218" i="14"/>
  <c r="R217" i="14"/>
  <c r="O217" i="14" s="1"/>
  <c r="Q217" i="14"/>
  <c r="P217" i="14"/>
  <c r="L217" i="14"/>
  <c r="D217" i="14"/>
  <c r="C217" i="14"/>
  <c r="R216" i="14"/>
  <c r="O216" i="14" s="1"/>
  <c r="Q216" i="14"/>
  <c r="P216" i="14"/>
  <c r="L216" i="14"/>
  <c r="D216" i="14"/>
  <c r="C216" i="14"/>
  <c r="R215" i="14"/>
  <c r="O215" i="14" s="1"/>
  <c r="T215" i="14" s="1"/>
  <c r="Q215" i="14"/>
  <c r="P215" i="14"/>
  <c r="L215" i="14"/>
  <c r="D215" i="14"/>
  <c r="R214" i="14"/>
  <c r="O214" i="14" s="1"/>
  <c r="S214" i="14" s="1"/>
  <c r="Q214" i="14"/>
  <c r="P214" i="14"/>
  <c r="L214" i="14"/>
  <c r="D214" i="14"/>
  <c r="R213" i="14"/>
  <c r="O213" i="14" s="1"/>
  <c r="S213" i="14" s="1"/>
  <c r="Q213" i="14"/>
  <c r="P213" i="14"/>
  <c r="L213" i="14"/>
  <c r="D213" i="14"/>
  <c r="R212" i="14"/>
  <c r="O212" i="14" s="1"/>
  <c r="T212" i="14" s="1"/>
  <c r="Q212" i="14"/>
  <c r="P212" i="14"/>
  <c r="L212" i="14"/>
  <c r="D212" i="14"/>
  <c r="R211" i="14"/>
  <c r="O211" i="14" s="1"/>
  <c r="T211" i="14" s="1"/>
  <c r="Q211" i="14"/>
  <c r="P211" i="14"/>
  <c r="L211" i="14"/>
  <c r="D211" i="14"/>
  <c r="R210" i="14"/>
  <c r="O210" i="14" s="1"/>
  <c r="Q210" i="14"/>
  <c r="P210" i="14"/>
  <c r="L210" i="14"/>
  <c r="D210" i="14"/>
  <c r="R209" i="14"/>
  <c r="O209" i="14" s="1"/>
  <c r="Q209" i="14"/>
  <c r="P209" i="14"/>
  <c r="L209" i="14"/>
  <c r="D209" i="14"/>
  <c r="G208" i="14"/>
  <c r="K208" i="14" s="1"/>
  <c r="D208" i="14"/>
  <c r="G207" i="14"/>
  <c r="K207" i="14" s="1"/>
  <c r="G206" i="14"/>
  <c r="K206" i="14" s="1"/>
  <c r="J206" i="14" s="1"/>
  <c r="G205" i="14"/>
  <c r="K205" i="14" s="1"/>
  <c r="J205" i="14" s="1"/>
  <c r="G204" i="14"/>
  <c r="K204" i="14" s="1"/>
  <c r="G203" i="14"/>
  <c r="K203" i="14" s="1"/>
  <c r="G202" i="14"/>
  <c r="K202" i="14" s="1"/>
  <c r="J202" i="14" s="1"/>
  <c r="G197" i="14"/>
  <c r="K197" i="14" s="1"/>
  <c r="J197" i="14" s="1"/>
  <c r="D197" i="14"/>
  <c r="C197" i="14"/>
  <c r="R196" i="14"/>
  <c r="O196" i="14" s="1"/>
  <c r="Q196" i="14"/>
  <c r="P196" i="14"/>
  <c r="L196" i="14"/>
  <c r="D196" i="14"/>
  <c r="C196" i="14"/>
  <c r="G195" i="14"/>
  <c r="K195" i="14" s="1"/>
  <c r="I195" i="14" s="1"/>
  <c r="D195" i="14"/>
  <c r="C195" i="14"/>
  <c r="G194" i="14"/>
  <c r="K194" i="14" s="1"/>
  <c r="D194" i="14"/>
  <c r="C194" i="14"/>
  <c r="R193" i="14"/>
  <c r="O193" i="14" s="1"/>
  <c r="Q193" i="14"/>
  <c r="P193" i="14"/>
  <c r="L193" i="14"/>
  <c r="D193" i="14"/>
  <c r="C193" i="14"/>
  <c r="R192" i="14"/>
  <c r="O192" i="14" s="1"/>
  <c r="Q192" i="14"/>
  <c r="P192" i="14"/>
  <c r="L192" i="14"/>
  <c r="D192" i="14"/>
  <c r="C192" i="14"/>
  <c r="R191" i="14"/>
  <c r="O191" i="14" s="1"/>
  <c r="Q191" i="14"/>
  <c r="P191" i="14"/>
  <c r="L191" i="14"/>
  <c r="D191" i="14"/>
  <c r="C191" i="14"/>
  <c r="R190" i="14"/>
  <c r="O190" i="14" s="1"/>
  <c r="Q190" i="14"/>
  <c r="P190" i="14"/>
  <c r="L190" i="14"/>
  <c r="D190" i="14"/>
  <c r="C190" i="14"/>
  <c r="R189" i="14"/>
  <c r="O189" i="14" s="1"/>
  <c r="Q189" i="14"/>
  <c r="P189" i="14"/>
  <c r="L189" i="14"/>
  <c r="D189" i="14"/>
  <c r="C189" i="14"/>
  <c r="R188" i="14"/>
  <c r="O188" i="14" s="1"/>
  <c r="T188" i="14" s="1"/>
  <c r="Q188" i="14"/>
  <c r="P188" i="14"/>
  <c r="L188" i="14"/>
  <c r="D188" i="14"/>
  <c r="C188" i="14"/>
  <c r="R187" i="14"/>
  <c r="O187" i="14" s="1"/>
  <c r="T187" i="14" s="1"/>
  <c r="Q187" i="14"/>
  <c r="P187" i="14"/>
  <c r="L187" i="14"/>
  <c r="D187" i="14"/>
  <c r="C187" i="14"/>
  <c r="R186" i="14"/>
  <c r="O186" i="14" s="1"/>
  <c r="T186" i="14" s="1"/>
  <c r="Q186" i="14"/>
  <c r="P186" i="14"/>
  <c r="L186" i="14"/>
  <c r="D186" i="14"/>
  <c r="C186" i="14"/>
  <c r="R185" i="14"/>
  <c r="O185" i="14" s="1"/>
  <c r="Q185" i="14"/>
  <c r="P185" i="14"/>
  <c r="L185" i="14"/>
  <c r="D185" i="14"/>
  <c r="C185" i="14"/>
  <c r="G184" i="14"/>
  <c r="K184" i="14" s="1"/>
  <c r="D184" i="14"/>
  <c r="C184" i="14"/>
  <c r="G183" i="14"/>
  <c r="K183" i="14" s="1"/>
  <c r="C183" i="14"/>
  <c r="G182" i="14"/>
  <c r="K182" i="14" s="1"/>
  <c r="J182" i="14" s="1"/>
  <c r="C182" i="14"/>
  <c r="G181" i="14"/>
  <c r="K181" i="14" s="1"/>
  <c r="C181" i="14"/>
  <c r="G180" i="14"/>
  <c r="K180" i="14" s="1"/>
  <c r="C180" i="14"/>
  <c r="G179" i="14"/>
  <c r="K179" i="14" s="1"/>
  <c r="C179" i="14"/>
  <c r="G178" i="14"/>
  <c r="C178" i="14"/>
  <c r="G173" i="14"/>
  <c r="K173" i="14" s="1"/>
  <c r="J173" i="14" s="1"/>
  <c r="D173" i="14"/>
  <c r="R172" i="14"/>
  <c r="O172" i="14" s="1"/>
  <c r="T172" i="14" s="1"/>
  <c r="Q172" i="14"/>
  <c r="P172" i="14"/>
  <c r="L172" i="14"/>
  <c r="D172" i="14"/>
  <c r="G171" i="14"/>
  <c r="K171" i="14" s="1"/>
  <c r="D171" i="14"/>
  <c r="G170" i="14"/>
  <c r="K170" i="14" s="1"/>
  <c r="D170" i="14"/>
  <c r="R169" i="14"/>
  <c r="O169" i="14" s="1"/>
  <c r="Q169" i="14"/>
  <c r="P169" i="14"/>
  <c r="L169" i="14"/>
  <c r="D169" i="14"/>
  <c r="R168" i="14"/>
  <c r="O168" i="14" s="1"/>
  <c r="Q168" i="14"/>
  <c r="P168" i="14"/>
  <c r="L168" i="14"/>
  <c r="D168" i="14"/>
  <c r="R167" i="14"/>
  <c r="O167" i="14" s="1"/>
  <c r="Q167" i="14"/>
  <c r="P167" i="14"/>
  <c r="L167" i="14"/>
  <c r="D167" i="14"/>
  <c r="R166" i="14"/>
  <c r="O166" i="14" s="1"/>
  <c r="T166" i="14" s="1"/>
  <c r="Q166" i="14"/>
  <c r="P166" i="14"/>
  <c r="L166" i="14"/>
  <c r="D166" i="14"/>
  <c r="R165" i="14"/>
  <c r="O165" i="14" s="1"/>
  <c r="S165" i="14" s="1"/>
  <c r="Q165" i="14"/>
  <c r="P165" i="14"/>
  <c r="L165" i="14"/>
  <c r="D165" i="14"/>
  <c r="R164" i="14"/>
  <c r="O164" i="14" s="1"/>
  <c r="T164" i="14" s="1"/>
  <c r="Q164" i="14"/>
  <c r="P164" i="14"/>
  <c r="L164" i="14"/>
  <c r="D164" i="14"/>
  <c r="R163" i="14"/>
  <c r="O163" i="14" s="1"/>
  <c r="T163" i="14" s="1"/>
  <c r="Q163" i="14"/>
  <c r="P163" i="14"/>
  <c r="L163" i="14"/>
  <c r="D163" i="14"/>
  <c r="R162" i="14"/>
  <c r="O162" i="14" s="1"/>
  <c r="T162" i="14" s="1"/>
  <c r="Q162" i="14"/>
  <c r="P162" i="14"/>
  <c r="L162" i="14"/>
  <c r="D162" i="14"/>
  <c r="R161" i="14"/>
  <c r="O161" i="14" s="1"/>
  <c r="Q161" i="14"/>
  <c r="P161" i="14"/>
  <c r="L161" i="14"/>
  <c r="D161" i="14"/>
  <c r="G160" i="14"/>
  <c r="K160" i="14" s="1"/>
  <c r="D160" i="14"/>
  <c r="G159" i="14"/>
  <c r="K159" i="14" s="1"/>
  <c r="G158" i="14"/>
  <c r="K158" i="14" s="1"/>
  <c r="J158" i="14" s="1"/>
  <c r="G157" i="14"/>
  <c r="K157" i="14" s="1"/>
  <c r="G156" i="14"/>
  <c r="K156" i="14" s="1"/>
  <c r="G155" i="14"/>
  <c r="K155" i="14" s="1"/>
  <c r="G154" i="14"/>
  <c r="K154" i="14" s="1"/>
  <c r="J154" i="14" s="1"/>
  <c r="G149" i="14"/>
  <c r="K149" i="14" s="1"/>
  <c r="J149" i="14" s="1"/>
  <c r="D149" i="14"/>
  <c r="C149" i="14"/>
  <c r="R148" i="14"/>
  <c r="O148" i="14" s="1"/>
  <c r="T148" i="14" s="1"/>
  <c r="Q148" i="14"/>
  <c r="P148" i="14"/>
  <c r="L148" i="14"/>
  <c r="D148" i="14"/>
  <c r="C148" i="14"/>
  <c r="G147" i="14"/>
  <c r="K147" i="14" s="1"/>
  <c r="D147" i="14"/>
  <c r="C147" i="14"/>
  <c r="G146" i="14"/>
  <c r="K146" i="14" s="1"/>
  <c r="D146" i="14"/>
  <c r="C146" i="14"/>
  <c r="R145" i="14"/>
  <c r="O145" i="14" s="1"/>
  <c r="Q145" i="14"/>
  <c r="P145" i="14"/>
  <c r="L145" i="14"/>
  <c r="D145" i="14"/>
  <c r="C145" i="14"/>
  <c r="R144" i="14"/>
  <c r="O144" i="14" s="1"/>
  <c r="Q144" i="14"/>
  <c r="P144" i="14"/>
  <c r="L144" i="14"/>
  <c r="D144" i="14"/>
  <c r="C144" i="14"/>
  <c r="R143" i="14"/>
  <c r="O143" i="14" s="1"/>
  <c r="Q143" i="14"/>
  <c r="P143" i="14"/>
  <c r="L143" i="14"/>
  <c r="D143" i="14"/>
  <c r="C143" i="14"/>
  <c r="R142" i="14"/>
  <c r="O142" i="14" s="1"/>
  <c r="Q142" i="14"/>
  <c r="P142" i="14"/>
  <c r="L142" i="14"/>
  <c r="D142" i="14"/>
  <c r="C142" i="14"/>
  <c r="R141" i="14"/>
  <c r="O141" i="14" s="1"/>
  <c r="Q141" i="14"/>
  <c r="P141" i="14"/>
  <c r="L141" i="14"/>
  <c r="D141" i="14"/>
  <c r="C141" i="14"/>
  <c r="R140" i="14"/>
  <c r="O140" i="14" s="1"/>
  <c r="T140" i="14" s="1"/>
  <c r="Q140" i="14"/>
  <c r="P140" i="14"/>
  <c r="L140" i="14"/>
  <c r="D140" i="14"/>
  <c r="C140" i="14"/>
  <c r="R139" i="14"/>
  <c r="O139" i="14" s="1"/>
  <c r="T139" i="14" s="1"/>
  <c r="Q139" i="14"/>
  <c r="P139" i="14"/>
  <c r="L139" i="14"/>
  <c r="D139" i="14"/>
  <c r="C139" i="14"/>
  <c r="R138" i="14"/>
  <c r="O138" i="14" s="1"/>
  <c r="T138" i="14" s="1"/>
  <c r="Q138" i="14"/>
  <c r="P138" i="14"/>
  <c r="L138" i="14"/>
  <c r="D138" i="14"/>
  <c r="C138" i="14"/>
  <c r="R137" i="14"/>
  <c r="O137" i="14" s="1"/>
  <c r="Q137" i="14"/>
  <c r="P137" i="14"/>
  <c r="L137" i="14"/>
  <c r="D137" i="14"/>
  <c r="C137" i="14"/>
  <c r="G136" i="14"/>
  <c r="K136" i="14" s="1"/>
  <c r="D136" i="14"/>
  <c r="C136" i="14"/>
  <c r="G135" i="14"/>
  <c r="K135" i="14" s="1"/>
  <c r="C135" i="14"/>
  <c r="G134" i="14"/>
  <c r="K134" i="14" s="1"/>
  <c r="J134" i="14" s="1"/>
  <c r="C134" i="14"/>
  <c r="G133" i="14"/>
  <c r="K133" i="14" s="1"/>
  <c r="C133" i="14"/>
  <c r="G132" i="14"/>
  <c r="K132" i="14" s="1"/>
  <c r="C132" i="14"/>
  <c r="G131" i="14"/>
  <c r="K131" i="14" s="1"/>
  <c r="C131" i="14"/>
  <c r="G130" i="14"/>
  <c r="K130" i="14" s="1"/>
  <c r="J130" i="14" s="1"/>
  <c r="C130" i="14"/>
  <c r="G124" i="14"/>
  <c r="K124" i="14" s="1"/>
  <c r="J124" i="14" s="1"/>
  <c r="D124" i="14"/>
  <c r="R123" i="14"/>
  <c r="O123" i="14" s="1"/>
  <c r="Q123" i="14"/>
  <c r="P123" i="14"/>
  <c r="L123" i="14"/>
  <c r="D123" i="14"/>
  <c r="G122" i="14"/>
  <c r="K122" i="14" s="1"/>
  <c r="D122" i="14"/>
  <c r="G121" i="14"/>
  <c r="K121" i="14" s="1"/>
  <c r="D121" i="14"/>
  <c r="R120" i="14"/>
  <c r="O120" i="14" s="1"/>
  <c r="Q120" i="14"/>
  <c r="P120" i="14"/>
  <c r="L120" i="14"/>
  <c r="D120" i="14"/>
  <c r="R119" i="14"/>
  <c r="O119" i="14" s="1"/>
  <c r="Q119" i="14"/>
  <c r="P119" i="14"/>
  <c r="L119" i="14"/>
  <c r="D119" i="14"/>
  <c r="R118" i="14"/>
  <c r="O118" i="14" s="1"/>
  <c r="Q118" i="14"/>
  <c r="P118" i="14"/>
  <c r="L118" i="14"/>
  <c r="D118" i="14"/>
  <c r="R117" i="14"/>
  <c r="O117" i="14" s="1"/>
  <c r="Q117" i="14"/>
  <c r="P117" i="14"/>
  <c r="L117" i="14"/>
  <c r="D117" i="14"/>
  <c r="R116" i="14"/>
  <c r="O116" i="14" s="1"/>
  <c r="Q116" i="14"/>
  <c r="P116" i="14"/>
  <c r="L116" i="14"/>
  <c r="D116" i="14"/>
  <c r="R115" i="14"/>
  <c r="O115" i="14" s="1"/>
  <c r="T115" i="14" s="1"/>
  <c r="Q115" i="14"/>
  <c r="P115" i="14"/>
  <c r="L115" i="14"/>
  <c r="D115" i="14"/>
  <c r="R114" i="14"/>
  <c r="O114" i="14" s="1"/>
  <c r="T114" i="14" s="1"/>
  <c r="Q114" i="14"/>
  <c r="P114" i="14"/>
  <c r="L114" i="14"/>
  <c r="D114" i="14"/>
  <c r="R113" i="14"/>
  <c r="O113" i="14" s="1"/>
  <c r="T113" i="14" s="1"/>
  <c r="Q113" i="14"/>
  <c r="P113" i="14"/>
  <c r="L113" i="14"/>
  <c r="D113" i="14"/>
  <c r="R112" i="14"/>
  <c r="O112" i="14" s="1"/>
  <c r="Q112" i="14"/>
  <c r="P112" i="14"/>
  <c r="L112" i="14"/>
  <c r="D112" i="14"/>
  <c r="G111" i="14"/>
  <c r="K111" i="14" s="1"/>
  <c r="D111" i="14"/>
  <c r="G110" i="14"/>
  <c r="K110" i="14" s="1"/>
  <c r="G109" i="14"/>
  <c r="K109" i="14" s="1"/>
  <c r="J109" i="14" s="1"/>
  <c r="G108" i="14"/>
  <c r="K108" i="14" s="1"/>
  <c r="G107" i="14"/>
  <c r="K107" i="14" s="1"/>
  <c r="G106" i="14"/>
  <c r="K106" i="14" s="1"/>
  <c r="G105" i="14"/>
  <c r="K105" i="14" s="1"/>
  <c r="J105" i="14" s="1"/>
  <c r="G100" i="14"/>
  <c r="K100" i="14" s="1"/>
  <c r="J100" i="14" s="1"/>
  <c r="D100" i="14"/>
  <c r="C100" i="14"/>
  <c r="R99" i="14"/>
  <c r="O99" i="14" s="1"/>
  <c r="Q99" i="14"/>
  <c r="P99" i="14"/>
  <c r="L99" i="14"/>
  <c r="D99" i="14"/>
  <c r="C99" i="14"/>
  <c r="G98" i="14"/>
  <c r="K98" i="14" s="1"/>
  <c r="D98" i="14"/>
  <c r="C98" i="14"/>
  <c r="G97" i="14"/>
  <c r="K97" i="14" s="1"/>
  <c r="D97" i="14"/>
  <c r="C97" i="14"/>
  <c r="R96" i="14"/>
  <c r="O96" i="14" s="1"/>
  <c r="Q96" i="14"/>
  <c r="P96" i="14"/>
  <c r="L96" i="14"/>
  <c r="D96" i="14"/>
  <c r="C96" i="14"/>
  <c r="R95" i="14"/>
  <c r="O95" i="14" s="1"/>
  <c r="Q95" i="14"/>
  <c r="P95" i="14"/>
  <c r="L95" i="14"/>
  <c r="D95" i="14"/>
  <c r="C95" i="14"/>
  <c r="R94" i="14"/>
  <c r="O94" i="14" s="1"/>
  <c r="Q94" i="14"/>
  <c r="P94" i="14"/>
  <c r="L94" i="14"/>
  <c r="D94" i="14"/>
  <c r="C94" i="14"/>
  <c r="R93" i="14"/>
  <c r="O93" i="14" s="1"/>
  <c r="T93" i="14" s="1"/>
  <c r="Q93" i="14"/>
  <c r="P93" i="14"/>
  <c r="L93" i="14"/>
  <c r="D93" i="14"/>
  <c r="C93" i="14"/>
  <c r="R92" i="14"/>
  <c r="O92" i="14" s="1"/>
  <c r="S92" i="14" s="1"/>
  <c r="Q92" i="14"/>
  <c r="P92" i="14"/>
  <c r="L92" i="14"/>
  <c r="D92" i="14"/>
  <c r="C92" i="14"/>
  <c r="R91" i="14"/>
  <c r="O91" i="14" s="1"/>
  <c r="T91" i="14" s="1"/>
  <c r="Q91" i="14"/>
  <c r="P91" i="14"/>
  <c r="L91" i="14"/>
  <c r="D91" i="14"/>
  <c r="C91" i="14"/>
  <c r="R90" i="14"/>
  <c r="O90" i="14" s="1"/>
  <c r="T90" i="14" s="1"/>
  <c r="Q90" i="14"/>
  <c r="P90" i="14"/>
  <c r="L90" i="14"/>
  <c r="D90" i="14"/>
  <c r="C90" i="14"/>
  <c r="R89" i="14"/>
  <c r="O89" i="14" s="1"/>
  <c r="T89" i="14" s="1"/>
  <c r="Q89" i="14"/>
  <c r="P89" i="14"/>
  <c r="L89" i="14"/>
  <c r="D89" i="14"/>
  <c r="C89" i="14"/>
  <c r="R88" i="14"/>
  <c r="O88" i="14" s="1"/>
  <c r="Q88" i="14"/>
  <c r="P88" i="14"/>
  <c r="L88" i="14"/>
  <c r="D88" i="14"/>
  <c r="C88" i="14"/>
  <c r="G87" i="14"/>
  <c r="K87" i="14" s="1"/>
  <c r="D87" i="14"/>
  <c r="C87" i="14"/>
  <c r="G86" i="14"/>
  <c r="K86" i="14" s="1"/>
  <c r="C86" i="14"/>
  <c r="G85" i="14"/>
  <c r="K85" i="14" s="1"/>
  <c r="J85" i="14" s="1"/>
  <c r="C85" i="14"/>
  <c r="G84" i="14"/>
  <c r="K84" i="14" s="1"/>
  <c r="C84" i="14"/>
  <c r="G83" i="14"/>
  <c r="K83" i="14" s="1"/>
  <c r="C83" i="14"/>
  <c r="G82" i="14"/>
  <c r="K82" i="14" s="1"/>
  <c r="C82" i="14"/>
  <c r="G81" i="14"/>
  <c r="K81" i="14" s="1"/>
  <c r="J81" i="14" s="1"/>
  <c r="C81" i="14"/>
  <c r="G76" i="14"/>
  <c r="K76" i="14" s="1"/>
  <c r="D76" i="14"/>
  <c r="C76" i="14"/>
  <c r="R75" i="14"/>
  <c r="O75" i="14" s="1"/>
  <c r="Q75" i="14"/>
  <c r="P75" i="14"/>
  <c r="L75" i="14"/>
  <c r="D75" i="14"/>
  <c r="C75" i="14"/>
  <c r="G74" i="14"/>
  <c r="K74" i="14" s="1"/>
  <c r="I74" i="14" s="1"/>
  <c r="D74" i="14"/>
  <c r="C74" i="14"/>
  <c r="G73" i="14"/>
  <c r="K73" i="14" s="1"/>
  <c r="D73" i="14"/>
  <c r="C73" i="14"/>
  <c r="R72" i="14"/>
  <c r="O72" i="14" s="1"/>
  <c r="Q72" i="14"/>
  <c r="P72" i="14"/>
  <c r="L72" i="14"/>
  <c r="D72" i="14"/>
  <c r="C72" i="14"/>
  <c r="R71" i="14"/>
  <c r="O71" i="14" s="1"/>
  <c r="Q71" i="14"/>
  <c r="P71" i="14"/>
  <c r="L71" i="14"/>
  <c r="D71" i="14"/>
  <c r="C71" i="14"/>
  <c r="R70" i="14"/>
  <c r="O70" i="14" s="1"/>
  <c r="Q70" i="14"/>
  <c r="P70" i="14"/>
  <c r="L70" i="14"/>
  <c r="D70" i="14"/>
  <c r="C70" i="14"/>
  <c r="R69" i="14"/>
  <c r="O69" i="14" s="1"/>
  <c r="Q69" i="14"/>
  <c r="P69" i="14"/>
  <c r="L69" i="14"/>
  <c r="D69" i="14"/>
  <c r="C69" i="14"/>
  <c r="R68" i="14"/>
  <c r="O68" i="14" s="1"/>
  <c r="S68" i="14" s="1"/>
  <c r="Q68" i="14"/>
  <c r="P68" i="14"/>
  <c r="L68" i="14"/>
  <c r="D68" i="14"/>
  <c r="C68" i="14"/>
  <c r="R67" i="14"/>
  <c r="O67" i="14" s="1"/>
  <c r="T67" i="14" s="1"/>
  <c r="Q67" i="14"/>
  <c r="P67" i="14"/>
  <c r="L67" i="14"/>
  <c r="D67" i="14"/>
  <c r="C67" i="14"/>
  <c r="R66" i="14"/>
  <c r="O66" i="14" s="1"/>
  <c r="T66" i="14" s="1"/>
  <c r="Q66" i="14"/>
  <c r="P66" i="14"/>
  <c r="L66" i="14"/>
  <c r="D66" i="14"/>
  <c r="C66" i="14"/>
  <c r="R65" i="14"/>
  <c r="O65" i="14" s="1"/>
  <c r="Q65" i="14"/>
  <c r="P65" i="14"/>
  <c r="L65" i="14"/>
  <c r="D65" i="14"/>
  <c r="C65" i="14"/>
  <c r="R64" i="14"/>
  <c r="O64" i="14" s="1"/>
  <c r="Q64" i="14"/>
  <c r="P64" i="14"/>
  <c r="L64" i="14"/>
  <c r="D64" i="14"/>
  <c r="C64" i="14"/>
  <c r="G63" i="14"/>
  <c r="K63" i="14" s="1"/>
  <c r="D63" i="14"/>
  <c r="G62" i="14"/>
  <c r="K62" i="14" s="1"/>
  <c r="G61" i="14"/>
  <c r="K61" i="14" s="1"/>
  <c r="G60" i="14"/>
  <c r="K60" i="14" s="1"/>
  <c r="J60" i="14" s="1"/>
  <c r="G59" i="14"/>
  <c r="K59" i="14" s="1"/>
  <c r="G58" i="14"/>
  <c r="K58" i="14" s="1"/>
  <c r="G57" i="14"/>
  <c r="K57" i="14" s="1"/>
  <c r="G52" i="14"/>
  <c r="K52" i="14" s="1"/>
  <c r="D52" i="14"/>
  <c r="R51" i="14"/>
  <c r="O51" i="14" s="1"/>
  <c r="S51" i="14" s="1"/>
  <c r="Q51" i="14"/>
  <c r="P51" i="14"/>
  <c r="L51" i="14"/>
  <c r="D51" i="14"/>
  <c r="G50" i="14"/>
  <c r="K50" i="14" s="1"/>
  <c r="I50" i="14" s="1"/>
  <c r="D50" i="14"/>
  <c r="G49" i="14"/>
  <c r="K49" i="14" s="1"/>
  <c r="Q49" i="14" s="1"/>
  <c r="D49" i="14"/>
  <c r="R48" i="14"/>
  <c r="O48" i="14" s="1"/>
  <c r="Q48" i="14"/>
  <c r="P48" i="14"/>
  <c r="L48" i="14"/>
  <c r="D48" i="14"/>
  <c r="R47" i="14"/>
  <c r="O47" i="14" s="1"/>
  <c r="Q47" i="14"/>
  <c r="P47" i="14"/>
  <c r="L47" i="14"/>
  <c r="D47" i="14"/>
  <c r="R46" i="14"/>
  <c r="O46" i="14" s="1"/>
  <c r="Q46" i="14"/>
  <c r="P46" i="14"/>
  <c r="L46" i="14"/>
  <c r="D46" i="14"/>
  <c r="R45" i="14"/>
  <c r="O45" i="14" s="1"/>
  <c r="S45" i="14" s="1"/>
  <c r="Q45" i="14"/>
  <c r="P45" i="14"/>
  <c r="L45" i="14"/>
  <c r="D45" i="14"/>
  <c r="R44" i="14"/>
  <c r="O44" i="14" s="1"/>
  <c r="S44" i="14" s="1"/>
  <c r="Q44" i="14"/>
  <c r="P44" i="14"/>
  <c r="L44" i="14"/>
  <c r="D44" i="14"/>
  <c r="R43" i="14"/>
  <c r="O43" i="14" s="1"/>
  <c r="T43" i="14" s="1"/>
  <c r="Q43" i="14"/>
  <c r="P43" i="14"/>
  <c r="L43" i="14"/>
  <c r="D43" i="14"/>
  <c r="R42" i="14"/>
  <c r="O42" i="14" s="1"/>
  <c r="T42" i="14" s="1"/>
  <c r="Q42" i="14"/>
  <c r="P42" i="14"/>
  <c r="L42" i="14"/>
  <c r="D42" i="14"/>
  <c r="R41" i="14"/>
  <c r="O41" i="14" s="1"/>
  <c r="Q41" i="14"/>
  <c r="P41" i="14"/>
  <c r="L41" i="14"/>
  <c r="D41" i="14"/>
  <c r="R40" i="14"/>
  <c r="O40" i="14" s="1"/>
  <c r="Q40" i="14"/>
  <c r="P40" i="14"/>
  <c r="L40" i="14"/>
  <c r="D40" i="14"/>
  <c r="G39" i="14"/>
  <c r="K39" i="14" s="1"/>
  <c r="D39" i="14"/>
  <c r="G38" i="14"/>
  <c r="K38" i="14" s="1"/>
  <c r="G37" i="14"/>
  <c r="K37" i="14" s="1"/>
  <c r="G36" i="14"/>
  <c r="K36" i="14" s="1"/>
  <c r="J36" i="14" s="1"/>
  <c r="G35" i="14"/>
  <c r="K35" i="14" s="1"/>
  <c r="G34" i="14"/>
  <c r="K34" i="14" s="1"/>
  <c r="G33" i="14"/>
  <c r="K33" i="14" s="1"/>
  <c r="G28" i="14"/>
  <c r="K28" i="14" s="1"/>
  <c r="J28" i="14" s="1"/>
  <c r="D28" i="14"/>
  <c r="C28" i="14"/>
  <c r="R27" i="14"/>
  <c r="O27" i="14" s="1"/>
  <c r="Q27" i="14"/>
  <c r="P27" i="14"/>
  <c r="L27" i="14"/>
  <c r="D27" i="14"/>
  <c r="C27" i="14"/>
  <c r="G26" i="14"/>
  <c r="K26" i="14" s="1"/>
  <c r="D26" i="14"/>
  <c r="C26" i="14"/>
  <c r="G25" i="14"/>
  <c r="K25" i="14" s="1"/>
  <c r="D25" i="14"/>
  <c r="C25" i="14"/>
  <c r="R24" i="14"/>
  <c r="O24" i="14" s="1"/>
  <c r="Q24" i="14"/>
  <c r="P24" i="14"/>
  <c r="L24" i="14"/>
  <c r="D24" i="14"/>
  <c r="C24" i="14"/>
  <c r="R23" i="14"/>
  <c r="O23" i="14" s="1"/>
  <c r="Q23" i="14"/>
  <c r="P23" i="14"/>
  <c r="L23" i="14"/>
  <c r="D23" i="14"/>
  <c r="C23" i="14"/>
  <c r="R22" i="14"/>
  <c r="O22" i="14" s="1"/>
  <c r="Q22" i="14"/>
  <c r="P22" i="14"/>
  <c r="L22" i="14"/>
  <c r="D22" i="14"/>
  <c r="C22" i="14"/>
  <c r="R21" i="14"/>
  <c r="O21" i="14" s="1"/>
  <c r="T21" i="14" s="1"/>
  <c r="Q21" i="14"/>
  <c r="P21" i="14"/>
  <c r="L21" i="14"/>
  <c r="D21" i="14"/>
  <c r="C21" i="14"/>
  <c r="R20" i="14"/>
  <c r="O20" i="14" s="1"/>
  <c r="S20" i="14" s="1"/>
  <c r="Q20" i="14"/>
  <c r="P20" i="14"/>
  <c r="L20" i="14"/>
  <c r="D20" i="14"/>
  <c r="C20" i="14"/>
  <c r="R19" i="14"/>
  <c r="O19" i="14" s="1"/>
  <c r="T19" i="14" s="1"/>
  <c r="Q19" i="14"/>
  <c r="P19" i="14"/>
  <c r="L19" i="14"/>
  <c r="D19" i="14"/>
  <c r="C19" i="14"/>
  <c r="R18" i="14"/>
  <c r="O18" i="14" s="1"/>
  <c r="Q18" i="14"/>
  <c r="P18" i="14"/>
  <c r="L18" i="14"/>
  <c r="D18" i="14"/>
  <c r="C18" i="14"/>
  <c r="R17" i="14"/>
  <c r="O17" i="14" s="1"/>
  <c r="T17" i="14" s="1"/>
  <c r="Q17" i="14"/>
  <c r="P17" i="14"/>
  <c r="L17" i="14"/>
  <c r="D17" i="14"/>
  <c r="C17" i="14"/>
  <c r="R16" i="14"/>
  <c r="O16" i="14" s="1"/>
  <c r="Q16" i="14"/>
  <c r="P16" i="14"/>
  <c r="L16" i="14"/>
  <c r="D16" i="14"/>
  <c r="C16" i="14"/>
  <c r="G15" i="14"/>
  <c r="K15" i="14" s="1"/>
  <c r="D15" i="14"/>
  <c r="C15" i="14"/>
  <c r="G14" i="14"/>
  <c r="K14" i="14" s="1"/>
  <c r="C14" i="14"/>
  <c r="G13" i="14"/>
  <c r="K13" i="14" s="1"/>
  <c r="J13" i="14" s="1"/>
  <c r="C13" i="14"/>
  <c r="G12" i="14"/>
  <c r="K12" i="14" s="1"/>
  <c r="C12" i="14"/>
  <c r="G11" i="14"/>
  <c r="K11" i="14" s="1"/>
  <c r="C11" i="14"/>
  <c r="G10" i="14"/>
  <c r="K10" i="14" s="1"/>
  <c r="C10" i="14"/>
  <c r="G9" i="14"/>
  <c r="C9" i="14"/>
  <c r="G245" i="10"/>
  <c r="K245" i="10" s="1"/>
  <c r="D245" i="10"/>
  <c r="C245" i="10"/>
  <c r="R244" i="10"/>
  <c r="O244" i="10" s="1"/>
  <c r="Q244" i="10"/>
  <c r="P244" i="10"/>
  <c r="L244" i="10"/>
  <c r="D244" i="10"/>
  <c r="C244" i="10"/>
  <c r="G243" i="10"/>
  <c r="K243" i="10" s="1"/>
  <c r="I243" i="10" s="1"/>
  <c r="D243" i="10"/>
  <c r="C243" i="10"/>
  <c r="G242" i="10"/>
  <c r="K242" i="10" s="1"/>
  <c r="D242" i="10"/>
  <c r="C242" i="10"/>
  <c r="R241" i="10"/>
  <c r="O241" i="10" s="1"/>
  <c r="Q241" i="10"/>
  <c r="P241" i="10"/>
  <c r="L241" i="10"/>
  <c r="D241" i="10"/>
  <c r="C241" i="10"/>
  <c r="R240" i="10"/>
  <c r="O240" i="10" s="1"/>
  <c r="Q240" i="10"/>
  <c r="P240" i="10"/>
  <c r="L240" i="10"/>
  <c r="D240" i="10"/>
  <c r="C240" i="10"/>
  <c r="R239" i="10"/>
  <c r="O239" i="10" s="1"/>
  <c r="Q239" i="10"/>
  <c r="P239" i="10"/>
  <c r="L239" i="10"/>
  <c r="D239" i="10"/>
  <c r="C239" i="10"/>
  <c r="R238" i="10"/>
  <c r="O238" i="10" s="1"/>
  <c r="S238" i="10" s="1"/>
  <c r="Q238" i="10"/>
  <c r="P238" i="10"/>
  <c r="L238" i="10"/>
  <c r="D238" i="10"/>
  <c r="C238" i="10"/>
  <c r="R237" i="10"/>
  <c r="O237" i="10" s="1"/>
  <c r="S237" i="10" s="1"/>
  <c r="Q237" i="10"/>
  <c r="P237" i="10"/>
  <c r="L237" i="10"/>
  <c r="D237" i="10"/>
  <c r="C237" i="10"/>
  <c r="R236" i="10"/>
  <c r="O236" i="10" s="1"/>
  <c r="Q236" i="10"/>
  <c r="P236" i="10"/>
  <c r="L236" i="10"/>
  <c r="D236" i="10"/>
  <c r="C236" i="10"/>
  <c r="R235" i="10"/>
  <c r="O235" i="10" s="1"/>
  <c r="T235" i="10" s="1"/>
  <c r="Q235" i="10"/>
  <c r="P235" i="10"/>
  <c r="L235" i="10"/>
  <c r="D235" i="10"/>
  <c r="C235" i="10"/>
  <c r="R234" i="10"/>
  <c r="O234" i="10" s="1"/>
  <c r="Q234" i="10"/>
  <c r="P234" i="10"/>
  <c r="L234" i="10"/>
  <c r="D234" i="10"/>
  <c r="C234" i="10"/>
  <c r="R233" i="10"/>
  <c r="O233" i="10" s="1"/>
  <c r="Q233" i="10"/>
  <c r="P233" i="10"/>
  <c r="L233" i="10"/>
  <c r="D233" i="10"/>
  <c r="C233" i="10"/>
  <c r="K232" i="10"/>
  <c r="G232" i="10"/>
  <c r="D232" i="10"/>
  <c r="C232" i="10"/>
  <c r="G231" i="10"/>
  <c r="K231" i="10" s="1"/>
  <c r="C231" i="10"/>
  <c r="G230" i="10"/>
  <c r="K230" i="10" s="1"/>
  <c r="C230" i="10"/>
  <c r="G229" i="10"/>
  <c r="K229" i="10" s="1"/>
  <c r="C229" i="10"/>
  <c r="G228" i="10"/>
  <c r="K228" i="10" s="1"/>
  <c r="C228" i="10"/>
  <c r="G227" i="10"/>
  <c r="K227" i="10" s="1"/>
  <c r="C227" i="10"/>
  <c r="G226" i="10"/>
  <c r="K226" i="10" s="1"/>
  <c r="J226" i="10" s="1"/>
  <c r="C226" i="10"/>
  <c r="G221" i="10"/>
  <c r="K221" i="10" s="1"/>
  <c r="D221" i="10"/>
  <c r="R220" i="10"/>
  <c r="O220" i="10" s="1"/>
  <c r="Q220" i="10"/>
  <c r="P220" i="10"/>
  <c r="L220" i="10"/>
  <c r="D220" i="10"/>
  <c r="G219" i="10"/>
  <c r="K219" i="10" s="1"/>
  <c r="I219" i="10" s="1"/>
  <c r="D219" i="10"/>
  <c r="G218" i="10"/>
  <c r="K218" i="10" s="1"/>
  <c r="D218" i="10"/>
  <c r="R217" i="10"/>
  <c r="O217" i="10" s="1"/>
  <c r="Q217" i="10"/>
  <c r="P217" i="10"/>
  <c r="L217" i="10"/>
  <c r="D217" i="10"/>
  <c r="R216" i="10"/>
  <c r="O216" i="10" s="1"/>
  <c r="Q216" i="10"/>
  <c r="P216" i="10"/>
  <c r="L216" i="10"/>
  <c r="D216" i="10"/>
  <c r="R215" i="10"/>
  <c r="O215" i="10" s="1"/>
  <c r="Q215" i="10"/>
  <c r="P215" i="10"/>
  <c r="L215" i="10"/>
  <c r="D215" i="10"/>
  <c r="R214" i="10"/>
  <c r="O214" i="10" s="1"/>
  <c r="S214" i="10" s="1"/>
  <c r="Q214" i="10"/>
  <c r="P214" i="10"/>
  <c r="L214" i="10"/>
  <c r="D214" i="10"/>
  <c r="R213" i="10"/>
  <c r="O213" i="10" s="1"/>
  <c r="S213" i="10" s="1"/>
  <c r="Q213" i="10"/>
  <c r="P213" i="10"/>
  <c r="L213" i="10"/>
  <c r="D213" i="10"/>
  <c r="R212" i="10"/>
  <c r="O212" i="10" s="1"/>
  <c r="T212" i="10" s="1"/>
  <c r="Q212" i="10"/>
  <c r="P212" i="10"/>
  <c r="L212" i="10"/>
  <c r="D212" i="10"/>
  <c r="R211" i="10"/>
  <c r="O211" i="10" s="1"/>
  <c r="T211" i="10" s="1"/>
  <c r="Q211" i="10"/>
  <c r="P211" i="10"/>
  <c r="L211" i="10"/>
  <c r="D211" i="10"/>
  <c r="R210" i="10"/>
  <c r="O210" i="10" s="1"/>
  <c r="Q210" i="10"/>
  <c r="P210" i="10"/>
  <c r="L210" i="10"/>
  <c r="D210" i="10"/>
  <c r="R209" i="10"/>
  <c r="O209" i="10" s="1"/>
  <c r="Q209" i="10"/>
  <c r="P209" i="10"/>
  <c r="L209" i="10"/>
  <c r="D209" i="10"/>
  <c r="I208" i="10"/>
  <c r="G208" i="10"/>
  <c r="K208" i="10" s="1"/>
  <c r="D208" i="10"/>
  <c r="G207" i="10"/>
  <c r="K207" i="10" s="1"/>
  <c r="G206" i="10"/>
  <c r="K206" i="10" s="1"/>
  <c r="G205" i="10"/>
  <c r="K205" i="10" s="1"/>
  <c r="J205" i="10" s="1"/>
  <c r="G204" i="10"/>
  <c r="K204" i="10" s="1"/>
  <c r="G203" i="10"/>
  <c r="K203" i="10" s="1"/>
  <c r="G202" i="10"/>
  <c r="K202" i="10" s="1"/>
  <c r="G197" i="10"/>
  <c r="K197" i="10" s="1"/>
  <c r="D197" i="10"/>
  <c r="R196" i="10"/>
  <c r="O196" i="10" s="1"/>
  <c r="Q196" i="10"/>
  <c r="P196" i="10"/>
  <c r="L196" i="10"/>
  <c r="D196" i="10"/>
  <c r="G195" i="10"/>
  <c r="K195" i="10" s="1"/>
  <c r="I195" i="10" s="1"/>
  <c r="D195" i="10"/>
  <c r="K194" i="10"/>
  <c r="Q194" i="10" s="1"/>
  <c r="G194" i="10"/>
  <c r="D194" i="10"/>
  <c r="R193" i="10"/>
  <c r="O193" i="10" s="1"/>
  <c r="Q193" i="10"/>
  <c r="P193" i="10"/>
  <c r="L193" i="10"/>
  <c r="D193" i="10"/>
  <c r="R192" i="10"/>
  <c r="O192" i="10" s="1"/>
  <c r="Q192" i="10"/>
  <c r="P192" i="10"/>
  <c r="L192" i="10"/>
  <c r="D192" i="10"/>
  <c r="R191" i="10"/>
  <c r="O191" i="10" s="1"/>
  <c r="Q191" i="10"/>
  <c r="P191" i="10"/>
  <c r="L191" i="10"/>
  <c r="D191" i="10"/>
  <c r="R190" i="10"/>
  <c r="O190" i="10" s="1"/>
  <c r="Q190" i="10"/>
  <c r="P190" i="10"/>
  <c r="L190" i="10"/>
  <c r="D190" i="10"/>
  <c r="R189" i="10"/>
  <c r="O189" i="10" s="1"/>
  <c r="S189" i="10" s="1"/>
  <c r="Q189" i="10"/>
  <c r="P189" i="10"/>
  <c r="L189" i="10"/>
  <c r="D189" i="10"/>
  <c r="R188" i="10"/>
  <c r="O188" i="10" s="1"/>
  <c r="T188" i="10" s="1"/>
  <c r="Q188" i="10"/>
  <c r="P188" i="10"/>
  <c r="L188" i="10"/>
  <c r="D188" i="10"/>
  <c r="R187" i="10"/>
  <c r="O187" i="10" s="1"/>
  <c r="T187" i="10" s="1"/>
  <c r="Q187" i="10"/>
  <c r="P187" i="10"/>
  <c r="L187" i="10"/>
  <c r="D187" i="10"/>
  <c r="R186" i="10"/>
  <c r="O186" i="10" s="1"/>
  <c r="Q186" i="10"/>
  <c r="P186" i="10"/>
  <c r="L186" i="10"/>
  <c r="D186" i="10"/>
  <c r="R185" i="10"/>
  <c r="O185" i="10" s="1"/>
  <c r="Q185" i="10"/>
  <c r="P185" i="10"/>
  <c r="L185" i="10"/>
  <c r="D185" i="10"/>
  <c r="G184" i="10"/>
  <c r="K184" i="10" s="1"/>
  <c r="D184" i="10"/>
  <c r="G183" i="10"/>
  <c r="K183" i="10" s="1"/>
  <c r="K182" i="10"/>
  <c r="J182" i="10" s="1"/>
  <c r="G182" i="10"/>
  <c r="G181" i="10"/>
  <c r="K181" i="10" s="1"/>
  <c r="J181" i="10" s="1"/>
  <c r="K180" i="10"/>
  <c r="H180" i="10" s="1"/>
  <c r="G180" i="10"/>
  <c r="G179" i="10"/>
  <c r="K179" i="10" s="1"/>
  <c r="G178" i="10"/>
  <c r="K178" i="10" s="1"/>
  <c r="G173" i="10"/>
  <c r="K173" i="10" s="1"/>
  <c r="D173" i="10"/>
  <c r="R172" i="10"/>
  <c r="O172" i="10" s="1"/>
  <c r="Q172" i="10"/>
  <c r="P172" i="10"/>
  <c r="L172" i="10"/>
  <c r="D172" i="10"/>
  <c r="G171" i="10"/>
  <c r="K171" i="10" s="1"/>
  <c r="I171" i="10" s="1"/>
  <c r="D171" i="10"/>
  <c r="G170" i="10"/>
  <c r="K170" i="10" s="1"/>
  <c r="D170" i="10"/>
  <c r="R169" i="10"/>
  <c r="O169" i="10" s="1"/>
  <c r="Q169" i="10"/>
  <c r="P169" i="10"/>
  <c r="L169" i="10"/>
  <c r="D169" i="10"/>
  <c r="R168" i="10"/>
  <c r="O168" i="10" s="1"/>
  <c r="Q168" i="10"/>
  <c r="P168" i="10"/>
  <c r="L168" i="10"/>
  <c r="D168" i="10"/>
  <c r="R167" i="10"/>
  <c r="O167" i="10" s="1"/>
  <c r="Q167" i="10"/>
  <c r="P167" i="10"/>
  <c r="L167" i="10"/>
  <c r="D167" i="10"/>
  <c r="R166" i="10"/>
  <c r="O166" i="10" s="1"/>
  <c r="Q166" i="10"/>
  <c r="P166" i="10"/>
  <c r="L166" i="10"/>
  <c r="D166" i="10"/>
  <c r="R165" i="10"/>
  <c r="O165" i="10" s="1"/>
  <c r="S165" i="10" s="1"/>
  <c r="Q165" i="10"/>
  <c r="P165" i="10"/>
  <c r="L165" i="10"/>
  <c r="D165" i="10"/>
  <c r="R164" i="10"/>
  <c r="O164" i="10" s="1"/>
  <c r="Q164" i="10"/>
  <c r="P164" i="10"/>
  <c r="L164" i="10"/>
  <c r="D164" i="10"/>
  <c r="R163" i="10"/>
  <c r="O163" i="10" s="1"/>
  <c r="T163" i="10" s="1"/>
  <c r="Q163" i="10"/>
  <c r="P163" i="10"/>
  <c r="L163" i="10"/>
  <c r="D163" i="10"/>
  <c r="R162" i="10"/>
  <c r="O162" i="10" s="1"/>
  <c r="Q162" i="10"/>
  <c r="P162" i="10"/>
  <c r="L162" i="10"/>
  <c r="D162" i="10"/>
  <c r="R161" i="10"/>
  <c r="O161" i="10" s="1"/>
  <c r="Q161" i="10"/>
  <c r="P161" i="10"/>
  <c r="L161" i="10"/>
  <c r="D161" i="10"/>
  <c r="K160" i="10"/>
  <c r="P160" i="10" s="1"/>
  <c r="H160" i="10"/>
  <c r="G160" i="10"/>
  <c r="D160" i="10"/>
  <c r="G159" i="10"/>
  <c r="K159" i="10" s="1"/>
  <c r="G158" i="10"/>
  <c r="K158" i="10" s="1"/>
  <c r="G157" i="10"/>
  <c r="K157" i="10" s="1"/>
  <c r="J157" i="10" s="1"/>
  <c r="G156" i="10"/>
  <c r="K156" i="10" s="1"/>
  <c r="G155" i="10"/>
  <c r="K155" i="10" s="1"/>
  <c r="G154" i="10"/>
  <c r="K154" i="10" s="1"/>
  <c r="G149" i="10"/>
  <c r="K149" i="10" s="1"/>
  <c r="J149" i="10" s="1"/>
  <c r="D149" i="10"/>
  <c r="C149" i="10"/>
  <c r="R148" i="10"/>
  <c r="O148" i="10" s="1"/>
  <c r="T148" i="10" s="1"/>
  <c r="Q148" i="10"/>
  <c r="P148" i="10"/>
  <c r="L148" i="10"/>
  <c r="D148" i="10"/>
  <c r="C148" i="10"/>
  <c r="K147" i="10"/>
  <c r="I147" i="10" s="1"/>
  <c r="J147" i="10"/>
  <c r="G147" i="10"/>
  <c r="D147" i="10"/>
  <c r="C147" i="10"/>
  <c r="G146" i="10"/>
  <c r="K146" i="10" s="1"/>
  <c r="D146" i="10"/>
  <c r="C146" i="10"/>
  <c r="R145" i="10"/>
  <c r="O145" i="10" s="1"/>
  <c r="Q145" i="10"/>
  <c r="P145" i="10"/>
  <c r="L145" i="10"/>
  <c r="D145" i="10"/>
  <c r="C145" i="10"/>
  <c r="R144" i="10"/>
  <c r="O144" i="10" s="1"/>
  <c r="Q144" i="10"/>
  <c r="P144" i="10"/>
  <c r="L144" i="10"/>
  <c r="D144" i="10"/>
  <c r="C144" i="10"/>
  <c r="R143" i="10"/>
  <c r="O143" i="10" s="1"/>
  <c r="Q143" i="10"/>
  <c r="P143" i="10"/>
  <c r="L143" i="10"/>
  <c r="D143" i="10"/>
  <c r="C143" i="10"/>
  <c r="R142" i="10"/>
  <c r="O142" i="10" s="1"/>
  <c r="S142" i="10" s="1"/>
  <c r="Q142" i="10"/>
  <c r="P142" i="10"/>
  <c r="L142" i="10"/>
  <c r="D142" i="10"/>
  <c r="C142" i="10"/>
  <c r="R141" i="10"/>
  <c r="O141" i="10" s="1"/>
  <c r="S141" i="10" s="1"/>
  <c r="Q141" i="10"/>
  <c r="P141" i="10"/>
  <c r="L141" i="10"/>
  <c r="D141" i="10"/>
  <c r="C141" i="10"/>
  <c r="R140" i="10"/>
  <c r="O140" i="10" s="1"/>
  <c r="T140" i="10" s="1"/>
  <c r="Q140" i="10"/>
  <c r="P140" i="10"/>
  <c r="L140" i="10"/>
  <c r="D140" i="10"/>
  <c r="C140" i="10"/>
  <c r="R139" i="10"/>
  <c r="O139" i="10" s="1"/>
  <c r="T139" i="10" s="1"/>
  <c r="Q139" i="10"/>
  <c r="P139" i="10"/>
  <c r="L139" i="10"/>
  <c r="D139" i="10"/>
  <c r="C139" i="10"/>
  <c r="R138" i="10"/>
  <c r="O138" i="10" s="1"/>
  <c r="T138" i="10" s="1"/>
  <c r="Q138" i="10"/>
  <c r="P138" i="10"/>
  <c r="L138" i="10"/>
  <c r="D138" i="10"/>
  <c r="C138" i="10"/>
  <c r="R137" i="10"/>
  <c r="O137" i="10" s="1"/>
  <c r="Q137" i="10"/>
  <c r="P137" i="10"/>
  <c r="L137" i="10"/>
  <c r="D137" i="10"/>
  <c r="C137" i="10"/>
  <c r="G136" i="10"/>
  <c r="K136" i="10" s="1"/>
  <c r="D136" i="10"/>
  <c r="C136" i="10"/>
  <c r="G135" i="10"/>
  <c r="K135" i="10" s="1"/>
  <c r="C135" i="10"/>
  <c r="K134" i="10"/>
  <c r="J134" i="10" s="1"/>
  <c r="G134" i="10"/>
  <c r="C134" i="10"/>
  <c r="G133" i="10"/>
  <c r="K133" i="10" s="1"/>
  <c r="C133" i="10"/>
  <c r="G132" i="10"/>
  <c r="K132" i="10" s="1"/>
  <c r="C132" i="10"/>
  <c r="G131" i="10"/>
  <c r="K131" i="10" s="1"/>
  <c r="C131" i="10"/>
  <c r="K130" i="10"/>
  <c r="J130" i="10" s="1"/>
  <c r="G130" i="10"/>
  <c r="C130" i="10"/>
  <c r="G124" i="10"/>
  <c r="K124" i="10" s="1"/>
  <c r="J124" i="10" s="1"/>
  <c r="D124" i="10"/>
  <c r="C124" i="10"/>
  <c r="R123" i="10"/>
  <c r="O123" i="10" s="1"/>
  <c r="T123" i="10" s="1"/>
  <c r="Q123" i="10"/>
  <c r="P123" i="10"/>
  <c r="L123" i="10"/>
  <c r="D123" i="10"/>
  <c r="C123" i="10"/>
  <c r="G122" i="10"/>
  <c r="K122" i="10" s="1"/>
  <c r="D122" i="10"/>
  <c r="C122" i="10"/>
  <c r="J121" i="10"/>
  <c r="G121" i="10"/>
  <c r="K121" i="10" s="1"/>
  <c r="D121" i="10"/>
  <c r="C121" i="10"/>
  <c r="R120" i="10"/>
  <c r="O120" i="10" s="1"/>
  <c r="Q120" i="10"/>
  <c r="P120" i="10"/>
  <c r="L120" i="10"/>
  <c r="D120" i="10"/>
  <c r="C120" i="10"/>
  <c r="R119" i="10"/>
  <c r="O119" i="10" s="1"/>
  <c r="Q119" i="10"/>
  <c r="P119" i="10"/>
  <c r="L119" i="10"/>
  <c r="D119" i="10"/>
  <c r="C119" i="10"/>
  <c r="R118" i="10"/>
  <c r="O118" i="10" s="1"/>
  <c r="Q118" i="10"/>
  <c r="P118" i="10"/>
  <c r="L118" i="10"/>
  <c r="D118" i="10"/>
  <c r="C118" i="10"/>
  <c r="R117" i="10"/>
  <c r="O117" i="10" s="1"/>
  <c r="T117" i="10" s="1"/>
  <c r="Q117" i="10"/>
  <c r="P117" i="10"/>
  <c r="L117" i="10"/>
  <c r="D117" i="10"/>
  <c r="C117" i="10"/>
  <c r="R116" i="10"/>
  <c r="O116" i="10" s="1"/>
  <c r="Q116" i="10"/>
  <c r="P116" i="10"/>
  <c r="L116" i="10"/>
  <c r="D116" i="10"/>
  <c r="C116" i="10"/>
  <c r="R115" i="10"/>
  <c r="O115" i="10" s="1"/>
  <c r="T115" i="10" s="1"/>
  <c r="Q115" i="10"/>
  <c r="P115" i="10"/>
  <c r="L115" i="10"/>
  <c r="D115" i="10"/>
  <c r="C115" i="10"/>
  <c r="R114" i="10"/>
  <c r="O114" i="10" s="1"/>
  <c r="T114" i="10" s="1"/>
  <c r="Q114" i="10"/>
  <c r="P114" i="10"/>
  <c r="L114" i="10"/>
  <c r="D114" i="10"/>
  <c r="C114" i="10"/>
  <c r="R113" i="10"/>
  <c r="O113" i="10" s="1"/>
  <c r="T113" i="10" s="1"/>
  <c r="Q113" i="10"/>
  <c r="P113" i="10"/>
  <c r="L113" i="10"/>
  <c r="D113" i="10"/>
  <c r="C113" i="10"/>
  <c r="R112" i="10"/>
  <c r="O112" i="10" s="1"/>
  <c r="Q112" i="10"/>
  <c r="P112" i="10"/>
  <c r="L112" i="10"/>
  <c r="D112" i="10"/>
  <c r="C112" i="10"/>
  <c r="G111" i="10"/>
  <c r="K111" i="10" s="1"/>
  <c r="D111" i="10"/>
  <c r="C111" i="10"/>
  <c r="G110" i="10"/>
  <c r="K110" i="10" s="1"/>
  <c r="C110" i="10"/>
  <c r="G109" i="10"/>
  <c r="K109" i="10" s="1"/>
  <c r="J109" i="10" s="1"/>
  <c r="C109" i="10"/>
  <c r="G108" i="10"/>
  <c r="K108" i="10" s="1"/>
  <c r="J108" i="10" s="1"/>
  <c r="C108" i="10"/>
  <c r="G107" i="10"/>
  <c r="K107" i="10" s="1"/>
  <c r="C107" i="10"/>
  <c r="G106" i="10"/>
  <c r="K106" i="10" s="1"/>
  <c r="C106" i="10"/>
  <c r="K105" i="10"/>
  <c r="J105" i="10" s="1"/>
  <c r="G105" i="10"/>
  <c r="C105" i="10"/>
  <c r="G100" i="10"/>
  <c r="K100" i="10" s="1"/>
  <c r="D100" i="10"/>
  <c r="R99" i="10"/>
  <c r="O99" i="10" s="1"/>
  <c r="Q99" i="10"/>
  <c r="P99" i="10"/>
  <c r="L99" i="10"/>
  <c r="D99" i="10"/>
  <c r="G98" i="10"/>
  <c r="K98" i="10" s="1"/>
  <c r="I98" i="10" s="1"/>
  <c r="D98" i="10"/>
  <c r="J97" i="10"/>
  <c r="G97" i="10"/>
  <c r="K97" i="10" s="1"/>
  <c r="D97" i="10"/>
  <c r="R96" i="10"/>
  <c r="O96" i="10" s="1"/>
  <c r="Q96" i="10"/>
  <c r="P96" i="10"/>
  <c r="L96" i="10"/>
  <c r="D96" i="10"/>
  <c r="R95" i="10"/>
  <c r="O95" i="10" s="1"/>
  <c r="Q95" i="10"/>
  <c r="P95" i="10"/>
  <c r="L95" i="10"/>
  <c r="D95" i="10"/>
  <c r="R94" i="10"/>
  <c r="O94" i="10" s="1"/>
  <c r="Q94" i="10"/>
  <c r="P94" i="10"/>
  <c r="L94" i="10"/>
  <c r="D94" i="10"/>
  <c r="R93" i="10"/>
  <c r="O93" i="10" s="1"/>
  <c r="S93" i="10" s="1"/>
  <c r="Q93" i="10"/>
  <c r="P93" i="10"/>
  <c r="L93" i="10"/>
  <c r="D93" i="10"/>
  <c r="R92" i="10"/>
  <c r="O92" i="10" s="1"/>
  <c r="S92" i="10" s="1"/>
  <c r="Q92" i="10"/>
  <c r="P92" i="10"/>
  <c r="L92" i="10"/>
  <c r="D92" i="10"/>
  <c r="R91" i="10"/>
  <c r="O91" i="10" s="1"/>
  <c r="T91" i="10" s="1"/>
  <c r="Q91" i="10"/>
  <c r="P91" i="10"/>
  <c r="L91" i="10"/>
  <c r="D91" i="10"/>
  <c r="R90" i="10"/>
  <c r="O90" i="10" s="1"/>
  <c r="T90" i="10" s="1"/>
  <c r="Q90" i="10"/>
  <c r="P90" i="10"/>
  <c r="L90" i="10"/>
  <c r="D90" i="10"/>
  <c r="R89" i="10"/>
  <c r="O89" i="10" s="1"/>
  <c r="Q89" i="10"/>
  <c r="P89" i="10"/>
  <c r="L89" i="10"/>
  <c r="D89" i="10"/>
  <c r="R88" i="10"/>
  <c r="O88" i="10" s="1"/>
  <c r="Q88" i="10"/>
  <c r="P88" i="10"/>
  <c r="L88" i="10"/>
  <c r="D88" i="10"/>
  <c r="R87" i="10"/>
  <c r="O87" i="10" s="1"/>
  <c r="G87" i="10"/>
  <c r="K87" i="10" s="1"/>
  <c r="D87" i="10"/>
  <c r="G86" i="10"/>
  <c r="K86" i="10" s="1"/>
  <c r="G85" i="10"/>
  <c r="K85" i="10" s="1"/>
  <c r="G84" i="10"/>
  <c r="K84" i="10" s="1"/>
  <c r="J84" i="10" s="1"/>
  <c r="G83" i="10"/>
  <c r="K83" i="10" s="1"/>
  <c r="G82" i="10"/>
  <c r="K82" i="10" s="1"/>
  <c r="G81" i="10"/>
  <c r="K81" i="10" s="1"/>
  <c r="G76" i="10"/>
  <c r="K76" i="10" s="1"/>
  <c r="D76" i="10"/>
  <c r="R75" i="10"/>
  <c r="O75" i="10" s="1"/>
  <c r="Q75" i="10"/>
  <c r="P75" i="10"/>
  <c r="L75" i="10"/>
  <c r="D75" i="10"/>
  <c r="G74" i="10"/>
  <c r="K74" i="10" s="1"/>
  <c r="I74" i="10" s="1"/>
  <c r="D74" i="10"/>
  <c r="K73" i="10"/>
  <c r="Q73" i="10" s="1"/>
  <c r="J73" i="10"/>
  <c r="G73" i="10"/>
  <c r="D73" i="10"/>
  <c r="R72" i="10"/>
  <c r="O72" i="10" s="1"/>
  <c r="Q72" i="10"/>
  <c r="P72" i="10"/>
  <c r="L72" i="10"/>
  <c r="D72" i="10"/>
  <c r="R71" i="10"/>
  <c r="O71" i="10" s="1"/>
  <c r="Q71" i="10"/>
  <c r="P71" i="10"/>
  <c r="L71" i="10"/>
  <c r="D71" i="10"/>
  <c r="R70" i="10"/>
  <c r="O70" i="10" s="1"/>
  <c r="Q70" i="10"/>
  <c r="P70" i="10"/>
  <c r="L70" i="10"/>
  <c r="D70" i="10"/>
  <c r="R69" i="10"/>
  <c r="O69" i="10" s="1"/>
  <c r="Q69" i="10"/>
  <c r="P69" i="10"/>
  <c r="L69" i="10"/>
  <c r="D69" i="10"/>
  <c r="R68" i="10"/>
  <c r="O68" i="10" s="1"/>
  <c r="S68" i="10" s="1"/>
  <c r="Q68" i="10"/>
  <c r="P68" i="10"/>
  <c r="L68" i="10"/>
  <c r="D68" i="10"/>
  <c r="R67" i="10"/>
  <c r="O67" i="10" s="1"/>
  <c r="T67" i="10" s="1"/>
  <c r="Q67" i="10"/>
  <c r="P67" i="10"/>
  <c r="L67" i="10"/>
  <c r="D67" i="10"/>
  <c r="R66" i="10"/>
  <c r="O66" i="10" s="1"/>
  <c r="T66" i="10" s="1"/>
  <c r="Q66" i="10"/>
  <c r="P66" i="10"/>
  <c r="L66" i="10"/>
  <c r="D66" i="10"/>
  <c r="R65" i="10"/>
  <c r="O65" i="10" s="1"/>
  <c r="Q65" i="10"/>
  <c r="P65" i="10"/>
  <c r="L65" i="10"/>
  <c r="D65" i="10"/>
  <c r="R64" i="10"/>
  <c r="O64" i="10" s="1"/>
  <c r="Q64" i="10"/>
  <c r="P64" i="10"/>
  <c r="L64" i="10"/>
  <c r="D64" i="10"/>
  <c r="G63" i="10"/>
  <c r="K63" i="10" s="1"/>
  <c r="D63" i="10"/>
  <c r="G62" i="10"/>
  <c r="K62" i="10" s="1"/>
  <c r="K61" i="10"/>
  <c r="J61" i="10" s="1"/>
  <c r="G61" i="10"/>
  <c r="G60" i="10"/>
  <c r="K60" i="10" s="1"/>
  <c r="J60" i="10" s="1"/>
  <c r="G59" i="10"/>
  <c r="K59" i="10" s="1"/>
  <c r="G58" i="10"/>
  <c r="K58" i="10" s="1"/>
  <c r="G57" i="10"/>
  <c r="K57" i="10" s="1"/>
  <c r="G52" i="10"/>
  <c r="K52" i="10" s="1"/>
  <c r="D52" i="10"/>
  <c r="R51" i="10"/>
  <c r="O51" i="10" s="1"/>
  <c r="Q51" i="10"/>
  <c r="P51" i="10"/>
  <c r="L51" i="10"/>
  <c r="D51" i="10"/>
  <c r="K50" i="10"/>
  <c r="I50" i="10" s="1"/>
  <c r="G50" i="10"/>
  <c r="D50" i="10"/>
  <c r="G49" i="10"/>
  <c r="K49" i="10" s="1"/>
  <c r="D49" i="10"/>
  <c r="R48" i="10"/>
  <c r="O48" i="10" s="1"/>
  <c r="Q48" i="10"/>
  <c r="P48" i="10"/>
  <c r="L48" i="10"/>
  <c r="D48" i="10"/>
  <c r="R47" i="10"/>
  <c r="O47" i="10" s="1"/>
  <c r="Q47" i="10"/>
  <c r="P47" i="10"/>
  <c r="L47" i="10"/>
  <c r="D47" i="10"/>
  <c r="R46" i="10"/>
  <c r="O46" i="10" s="1"/>
  <c r="Q46" i="10"/>
  <c r="P46" i="10"/>
  <c r="L46" i="10"/>
  <c r="D46" i="10"/>
  <c r="R45" i="10"/>
  <c r="O45" i="10" s="1"/>
  <c r="S45" i="10" s="1"/>
  <c r="Q45" i="10"/>
  <c r="P45" i="10"/>
  <c r="L45" i="10"/>
  <c r="D45" i="10"/>
  <c r="R44" i="10"/>
  <c r="O44" i="10" s="1"/>
  <c r="S44" i="10" s="1"/>
  <c r="Q44" i="10"/>
  <c r="P44" i="10"/>
  <c r="L44" i="10"/>
  <c r="D44" i="10"/>
  <c r="R43" i="10"/>
  <c r="O43" i="10" s="1"/>
  <c r="T43" i="10" s="1"/>
  <c r="Q43" i="10"/>
  <c r="P43" i="10"/>
  <c r="L43" i="10"/>
  <c r="D43" i="10"/>
  <c r="D42" i="10"/>
  <c r="D41" i="10"/>
  <c r="D40" i="10"/>
  <c r="G39" i="10"/>
  <c r="K39" i="10" s="1"/>
  <c r="G38" i="10"/>
  <c r="K38" i="10" s="1"/>
  <c r="G37" i="10"/>
  <c r="K37" i="10" s="1"/>
  <c r="G36" i="10"/>
  <c r="K36" i="10" s="1"/>
  <c r="J36" i="10" s="1"/>
  <c r="G35" i="10"/>
  <c r="K35" i="10" s="1"/>
  <c r="G34" i="10"/>
  <c r="K34" i="10" s="1"/>
  <c r="G33" i="10"/>
  <c r="K33" i="10" s="1"/>
  <c r="G28" i="10"/>
  <c r="K28" i="10" s="1"/>
  <c r="J28" i="10" s="1"/>
  <c r="D28" i="10"/>
  <c r="C28" i="10"/>
  <c r="R27" i="10"/>
  <c r="O27" i="10" s="1"/>
  <c r="S27" i="10" s="1"/>
  <c r="Q27" i="10"/>
  <c r="P27" i="10"/>
  <c r="L27" i="10"/>
  <c r="D27" i="10"/>
  <c r="C27" i="10"/>
  <c r="G26" i="10"/>
  <c r="K26" i="10" s="1"/>
  <c r="D26" i="10"/>
  <c r="C26" i="10"/>
  <c r="K25" i="10"/>
  <c r="H25" i="10"/>
  <c r="G25" i="10"/>
  <c r="D25" i="10"/>
  <c r="C25" i="10"/>
  <c r="R24" i="10"/>
  <c r="O24" i="10" s="1"/>
  <c r="Q24" i="10"/>
  <c r="P24" i="10"/>
  <c r="L24" i="10"/>
  <c r="D24" i="10"/>
  <c r="C24" i="10"/>
  <c r="R23" i="10"/>
  <c r="O23" i="10" s="1"/>
  <c r="Q23" i="10"/>
  <c r="P23" i="10"/>
  <c r="L23" i="10"/>
  <c r="D23" i="10"/>
  <c r="C23" i="10"/>
  <c r="R22" i="10"/>
  <c r="O22" i="10" s="1"/>
  <c r="Q22" i="10"/>
  <c r="P22" i="10"/>
  <c r="L22" i="10"/>
  <c r="D22" i="10"/>
  <c r="C22" i="10"/>
  <c r="R21" i="10"/>
  <c r="O21" i="10" s="1"/>
  <c r="T21" i="10" s="1"/>
  <c r="Q21" i="10"/>
  <c r="P21" i="10"/>
  <c r="L21" i="10"/>
  <c r="D21" i="10"/>
  <c r="C21" i="10"/>
  <c r="R20" i="10"/>
  <c r="O20" i="10" s="1"/>
  <c r="Q20" i="10"/>
  <c r="P20" i="10"/>
  <c r="L20" i="10"/>
  <c r="D20" i="10"/>
  <c r="C20" i="10"/>
  <c r="R19" i="10"/>
  <c r="O19" i="10" s="1"/>
  <c r="Q19" i="10"/>
  <c r="P19" i="10"/>
  <c r="L19" i="10"/>
  <c r="D19" i="10"/>
  <c r="C19" i="10"/>
  <c r="R18" i="10"/>
  <c r="O18" i="10" s="1"/>
  <c r="T18" i="10" s="1"/>
  <c r="Q18" i="10"/>
  <c r="P18" i="10"/>
  <c r="L18" i="10"/>
  <c r="D18" i="10"/>
  <c r="C18" i="10"/>
  <c r="R17" i="10"/>
  <c r="O17" i="10" s="1"/>
  <c r="T17" i="10" s="1"/>
  <c r="Q17" i="10"/>
  <c r="P17" i="10"/>
  <c r="L17" i="10"/>
  <c r="D17" i="10"/>
  <c r="C17" i="10"/>
  <c r="R16" i="10"/>
  <c r="O16" i="10" s="1"/>
  <c r="Q16" i="10"/>
  <c r="P16" i="10"/>
  <c r="L16" i="10"/>
  <c r="D16" i="10"/>
  <c r="C16" i="10"/>
  <c r="G15" i="10"/>
  <c r="K15" i="10" s="1"/>
  <c r="D15" i="10"/>
  <c r="C15" i="10"/>
  <c r="G14" i="10"/>
  <c r="K14" i="10" s="1"/>
  <c r="C14" i="10"/>
  <c r="G13" i="10"/>
  <c r="K13" i="10" s="1"/>
  <c r="J13" i="10" s="1"/>
  <c r="C13" i="10"/>
  <c r="G12" i="10"/>
  <c r="K12" i="10" s="1"/>
  <c r="C12" i="10"/>
  <c r="G11" i="10"/>
  <c r="K11" i="10" s="1"/>
  <c r="C11" i="10"/>
  <c r="G10" i="10"/>
  <c r="K10" i="10" s="1"/>
  <c r="C10" i="10"/>
  <c r="G9" i="10"/>
  <c r="K9" i="10" s="1"/>
  <c r="J9" i="10" s="1"/>
  <c r="C9" i="10"/>
  <c r="K366" i="9"/>
  <c r="J366" i="9" s="1"/>
  <c r="G366" i="9"/>
  <c r="D366" i="9"/>
  <c r="C366" i="9"/>
  <c r="R365" i="9"/>
  <c r="O365" i="9" s="1"/>
  <c r="Q365" i="9"/>
  <c r="P365" i="9"/>
  <c r="L365" i="9"/>
  <c r="D365" i="9"/>
  <c r="C365" i="9"/>
  <c r="K364" i="9"/>
  <c r="I364" i="9" s="1"/>
  <c r="G364" i="9"/>
  <c r="D364" i="9"/>
  <c r="C364" i="9"/>
  <c r="G363" i="9"/>
  <c r="K363" i="9" s="1"/>
  <c r="D363" i="9"/>
  <c r="C363" i="9"/>
  <c r="R362" i="9"/>
  <c r="O362" i="9" s="1"/>
  <c r="Q362" i="9"/>
  <c r="P362" i="9"/>
  <c r="L362" i="9"/>
  <c r="D362" i="9"/>
  <c r="R361" i="9"/>
  <c r="O361" i="9" s="1"/>
  <c r="Q361" i="9"/>
  <c r="P361" i="9"/>
  <c r="L361" i="9"/>
  <c r="D361" i="9"/>
  <c r="R360" i="9"/>
  <c r="O360" i="9" s="1"/>
  <c r="Q360" i="9"/>
  <c r="P360" i="9"/>
  <c r="L360" i="9"/>
  <c r="D360" i="9"/>
  <c r="R359" i="9"/>
  <c r="O359" i="9" s="1"/>
  <c r="Q359" i="9"/>
  <c r="P359" i="9"/>
  <c r="L359" i="9"/>
  <c r="D359" i="9"/>
  <c r="R358" i="9"/>
  <c r="O358" i="9" s="1"/>
  <c r="Q358" i="9"/>
  <c r="P358" i="9"/>
  <c r="L358" i="9"/>
  <c r="D358" i="9"/>
  <c r="R357" i="9"/>
  <c r="O357" i="9" s="1"/>
  <c r="Q357" i="9"/>
  <c r="P357" i="9"/>
  <c r="L357" i="9"/>
  <c r="D357" i="9"/>
  <c r="R356" i="9"/>
  <c r="O356" i="9" s="1"/>
  <c r="T356" i="9" s="1"/>
  <c r="Q356" i="9"/>
  <c r="P356" i="9"/>
  <c r="L356" i="9"/>
  <c r="D356" i="9"/>
  <c r="R355" i="9"/>
  <c r="O355" i="9" s="1"/>
  <c r="T355" i="9" s="1"/>
  <c r="Q355" i="9"/>
  <c r="P355" i="9"/>
  <c r="L355" i="9"/>
  <c r="D355" i="9"/>
  <c r="R354" i="9"/>
  <c r="O354" i="9" s="1"/>
  <c r="T354" i="9" s="1"/>
  <c r="Q354" i="9"/>
  <c r="P354" i="9"/>
  <c r="L354" i="9"/>
  <c r="D354" i="9"/>
  <c r="G353" i="9"/>
  <c r="K353" i="9" s="1"/>
  <c r="D353" i="9"/>
  <c r="G352" i="9"/>
  <c r="K352" i="9" s="1"/>
  <c r="G351" i="9"/>
  <c r="K351" i="9" s="1"/>
  <c r="J351" i="9" s="1"/>
  <c r="G350" i="9"/>
  <c r="K350" i="9" s="1"/>
  <c r="G349" i="9"/>
  <c r="K349" i="9" s="1"/>
  <c r="G348" i="9"/>
  <c r="K348" i="9" s="1"/>
  <c r="G347" i="9"/>
  <c r="K347" i="9" s="1"/>
  <c r="J347" i="9" s="1"/>
  <c r="K342" i="9"/>
  <c r="J342" i="9" s="1"/>
  <c r="G342" i="9"/>
  <c r="D342" i="9"/>
  <c r="C342" i="9"/>
  <c r="R341" i="9"/>
  <c r="O341" i="9" s="1"/>
  <c r="Q341" i="9"/>
  <c r="P341" i="9"/>
  <c r="L341" i="9"/>
  <c r="D341" i="9"/>
  <c r="C341" i="9"/>
  <c r="K340" i="9"/>
  <c r="G340" i="9"/>
  <c r="D340" i="9"/>
  <c r="C340" i="9"/>
  <c r="R339" i="9"/>
  <c r="O339" i="9" s="1"/>
  <c r="K339" i="9"/>
  <c r="Q339" i="9" s="1"/>
  <c r="G339" i="9"/>
  <c r="D339" i="9"/>
  <c r="C339" i="9"/>
  <c r="R338" i="9"/>
  <c r="O338" i="9" s="1"/>
  <c r="Q338" i="9"/>
  <c r="P338" i="9"/>
  <c r="L338" i="9"/>
  <c r="D338" i="9"/>
  <c r="C338" i="9"/>
  <c r="R337" i="9"/>
  <c r="O337" i="9" s="1"/>
  <c r="Q337" i="9"/>
  <c r="P337" i="9"/>
  <c r="L337" i="9"/>
  <c r="D337" i="9"/>
  <c r="C337" i="9"/>
  <c r="R336" i="9"/>
  <c r="O336" i="9" s="1"/>
  <c r="Q336" i="9"/>
  <c r="P336" i="9"/>
  <c r="L336" i="9"/>
  <c r="D336" i="9"/>
  <c r="R335" i="9"/>
  <c r="O335" i="9" s="1"/>
  <c r="T335" i="9" s="1"/>
  <c r="Q335" i="9"/>
  <c r="P335" i="9"/>
  <c r="L335" i="9"/>
  <c r="D335" i="9"/>
  <c r="R334" i="9"/>
  <c r="O334" i="9" s="1"/>
  <c r="S334" i="9" s="1"/>
  <c r="Q334" i="9"/>
  <c r="P334" i="9"/>
  <c r="L334" i="9"/>
  <c r="D334" i="9"/>
  <c r="R333" i="9"/>
  <c r="O333" i="9" s="1"/>
  <c r="T333" i="9" s="1"/>
  <c r="Q333" i="9"/>
  <c r="P333" i="9"/>
  <c r="L333" i="9"/>
  <c r="D333" i="9"/>
  <c r="R332" i="9"/>
  <c r="O332" i="9" s="1"/>
  <c r="Q332" i="9"/>
  <c r="P332" i="9"/>
  <c r="L332" i="9"/>
  <c r="D332" i="9"/>
  <c r="R331" i="9"/>
  <c r="O331" i="9" s="1"/>
  <c r="T331" i="9" s="1"/>
  <c r="Q331" i="9"/>
  <c r="P331" i="9"/>
  <c r="L331" i="9"/>
  <c r="D331" i="9"/>
  <c r="R330" i="9"/>
  <c r="O330" i="9" s="1"/>
  <c r="Q330" i="9"/>
  <c r="P330" i="9"/>
  <c r="L330" i="9"/>
  <c r="D330" i="9"/>
  <c r="G329" i="9"/>
  <c r="K329" i="9" s="1"/>
  <c r="D329" i="9"/>
  <c r="G328" i="9"/>
  <c r="K328" i="9" s="1"/>
  <c r="G327" i="9"/>
  <c r="K327" i="9" s="1"/>
  <c r="J327" i="9" s="1"/>
  <c r="G326" i="9"/>
  <c r="K326" i="9" s="1"/>
  <c r="G325" i="9"/>
  <c r="K325" i="9" s="1"/>
  <c r="G324" i="9"/>
  <c r="K324" i="9" s="1"/>
  <c r="G323" i="9"/>
  <c r="K323" i="9" s="1"/>
  <c r="J323" i="9" s="1"/>
  <c r="K318" i="9"/>
  <c r="J318" i="9" s="1"/>
  <c r="G318" i="9"/>
  <c r="D318" i="9"/>
  <c r="C318" i="9"/>
  <c r="R317" i="9"/>
  <c r="O317" i="9" s="1"/>
  <c r="T317" i="9" s="1"/>
  <c r="Q317" i="9"/>
  <c r="P317" i="9"/>
  <c r="L317" i="9"/>
  <c r="D317" i="9"/>
  <c r="C317" i="9"/>
  <c r="K316" i="9"/>
  <c r="G316" i="9"/>
  <c r="D316" i="9"/>
  <c r="C316" i="9"/>
  <c r="R315" i="9"/>
  <c r="O315" i="9" s="1"/>
  <c r="K315" i="9"/>
  <c r="I315" i="9"/>
  <c r="G315" i="9"/>
  <c r="D315" i="9"/>
  <c r="C315" i="9"/>
  <c r="R314" i="9"/>
  <c r="O314" i="9" s="1"/>
  <c r="Q314" i="9"/>
  <c r="P314" i="9"/>
  <c r="L314" i="9"/>
  <c r="D314" i="9"/>
  <c r="C314" i="9"/>
  <c r="R313" i="9"/>
  <c r="O313" i="9" s="1"/>
  <c r="Q313" i="9"/>
  <c r="P313" i="9"/>
  <c r="L313" i="9"/>
  <c r="D313" i="9"/>
  <c r="C313" i="9"/>
  <c r="R312" i="9"/>
  <c r="O312" i="9" s="1"/>
  <c r="Q312" i="9"/>
  <c r="P312" i="9"/>
  <c r="L312" i="9"/>
  <c r="D312" i="9"/>
  <c r="C312" i="9"/>
  <c r="R311" i="9"/>
  <c r="O311" i="9" s="1"/>
  <c r="Q311" i="9"/>
  <c r="P311" i="9"/>
  <c r="L311" i="9"/>
  <c r="D311" i="9"/>
  <c r="C311" i="9"/>
  <c r="R310" i="9"/>
  <c r="O310" i="9" s="1"/>
  <c r="S310" i="9" s="1"/>
  <c r="Q310" i="9"/>
  <c r="P310" i="9"/>
  <c r="L310" i="9"/>
  <c r="D310" i="9"/>
  <c r="C310" i="9"/>
  <c r="R309" i="9"/>
  <c r="O309" i="9" s="1"/>
  <c r="T309" i="9" s="1"/>
  <c r="Q309" i="9"/>
  <c r="P309" i="9"/>
  <c r="L309" i="9"/>
  <c r="D309" i="9"/>
  <c r="C309" i="9"/>
  <c r="R308" i="9"/>
  <c r="O308" i="9" s="1"/>
  <c r="T308" i="9" s="1"/>
  <c r="Q308" i="9"/>
  <c r="P308" i="9"/>
  <c r="L308" i="9"/>
  <c r="D308" i="9"/>
  <c r="C308" i="9"/>
  <c r="R307" i="9"/>
  <c r="O307" i="9" s="1"/>
  <c r="T307" i="9" s="1"/>
  <c r="Q307" i="9"/>
  <c r="P307" i="9"/>
  <c r="L307" i="9"/>
  <c r="D307" i="9"/>
  <c r="C307" i="9"/>
  <c r="R306" i="9"/>
  <c r="O306" i="9" s="1"/>
  <c r="Q306" i="9"/>
  <c r="P306" i="9"/>
  <c r="L306" i="9"/>
  <c r="D306" i="9"/>
  <c r="C306" i="9"/>
  <c r="G305" i="9"/>
  <c r="K305" i="9" s="1"/>
  <c r="D305" i="9"/>
  <c r="C305" i="9"/>
  <c r="G304" i="9"/>
  <c r="K304" i="9" s="1"/>
  <c r="C304" i="9"/>
  <c r="G303" i="9"/>
  <c r="K303" i="9" s="1"/>
  <c r="J303" i="9" s="1"/>
  <c r="C303" i="9"/>
  <c r="G302" i="9"/>
  <c r="K302" i="9" s="1"/>
  <c r="J302" i="9" s="1"/>
  <c r="C302" i="9"/>
  <c r="G301" i="9"/>
  <c r="K301" i="9" s="1"/>
  <c r="C301" i="9"/>
  <c r="G300" i="9"/>
  <c r="K300" i="9" s="1"/>
  <c r="C300" i="9"/>
  <c r="G299" i="9"/>
  <c r="K299" i="9" s="1"/>
  <c r="J299" i="9" s="1"/>
  <c r="C299" i="9"/>
  <c r="G294" i="9"/>
  <c r="K294" i="9" s="1"/>
  <c r="D294" i="9"/>
  <c r="C294" i="9"/>
  <c r="R293" i="9"/>
  <c r="O293" i="9" s="1"/>
  <c r="S293" i="9" s="1"/>
  <c r="Q293" i="9"/>
  <c r="P293" i="9"/>
  <c r="L293" i="9"/>
  <c r="D293" i="9"/>
  <c r="C293" i="9"/>
  <c r="K292" i="9"/>
  <c r="I292" i="9" s="1"/>
  <c r="G292" i="9"/>
  <c r="D292" i="9"/>
  <c r="C292" i="9"/>
  <c r="K291" i="9"/>
  <c r="Q291" i="9" s="1"/>
  <c r="I291" i="9"/>
  <c r="G291" i="9"/>
  <c r="D291" i="9"/>
  <c r="C291" i="9"/>
  <c r="R290" i="9"/>
  <c r="O290" i="9" s="1"/>
  <c r="Q290" i="9"/>
  <c r="P290" i="9"/>
  <c r="L290" i="9"/>
  <c r="D290" i="9"/>
  <c r="C290" i="9"/>
  <c r="R289" i="9"/>
  <c r="O289" i="9" s="1"/>
  <c r="Q289" i="9"/>
  <c r="P289" i="9"/>
  <c r="L289" i="9"/>
  <c r="D289" i="9"/>
  <c r="C289" i="9"/>
  <c r="R288" i="9"/>
  <c r="O288" i="9" s="1"/>
  <c r="Q288" i="9"/>
  <c r="P288" i="9"/>
  <c r="L288" i="9"/>
  <c r="D288" i="9"/>
  <c r="R287" i="9"/>
  <c r="O287" i="9" s="1"/>
  <c r="S287" i="9" s="1"/>
  <c r="Q287" i="9"/>
  <c r="P287" i="9"/>
  <c r="L287" i="9"/>
  <c r="D287" i="9"/>
  <c r="R286" i="9"/>
  <c r="O286" i="9" s="1"/>
  <c r="S286" i="9" s="1"/>
  <c r="Q286" i="9"/>
  <c r="P286" i="9"/>
  <c r="L286" i="9"/>
  <c r="D286" i="9"/>
  <c r="R285" i="9"/>
  <c r="O285" i="9" s="1"/>
  <c r="T285" i="9" s="1"/>
  <c r="Q285" i="9"/>
  <c r="P285" i="9"/>
  <c r="L285" i="9"/>
  <c r="D285" i="9"/>
  <c r="R284" i="9"/>
  <c r="O284" i="9" s="1"/>
  <c r="T284" i="9" s="1"/>
  <c r="Q284" i="9"/>
  <c r="P284" i="9"/>
  <c r="L284" i="9"/>
  <c r="D284" i="9"/>
  <c r="R283" i="9"/>
  <c r="O283" i="9" s="1"/>
  <c r="Q283" i="9"/>
  <c r="P283" i="9"/>
  <c r="L283" i="9"/>
  <c r="D283" i="9"/>
  <c r="R282" i="9"/>
  <c r="O282" i="9" s="1"/>
  <c r="Q282" i="9"/>
  <c r="P282" i="9"/>
  <c r="L282" i="9"/>
  <c r="D282" i="9"/>
  <c r="G281" i="9"/>
  <c r="K281" i="9" s="1"/>
  <c r="D281" i="9"/>
  <c r="G280" i="9"/>
  <c r="K280" i="9" s="1"/>
  <c r="G279" i="9"/>
  <c r="K279" i="9" s="1"/>
  <c r="D279" i="9"/>
  <c r="G278" i="9"/>
  <c r="K278" i="9" s="1"/>
  <c r="J278" i="9" s="1"/>
  <c r="G277" i="9"/>
  <c r="K277" i="9" s="1"/>
  <c r="G276" i="9"/>
  <c r="K276" i="9" s="1"/>
  <c r="G275" i="9"/>
  <c r="K275" i="9" s="1"/>
  <c r="G270" i="9"/>
  <c r="K270" i="9" s="1"/>
  <c r="J270" i="9" s="1"/>
  <c r="D270" i="9"/>
  <c r="C270" i="9"/>
  <c r="R269" i="9"/>
  <c r="O269" i="9" s="1"/>
  <c r="Q269" i="9"/>
  <c r="P269" i="9"/>
  <c r="L269" i="9"/>
  <c r="D269" i="9"/>
  <c r="C269" i="9"/>
  <c r="G268" i="9"/>
  <c r="K268" i="9" s="1"/>
  <c r="I268" i="9" s="1"/>
  <c r="D268" i="9"/>
  <c r="C268" i="9"/>
  <c r="G267" i="9"/>
  <c r="K267" i="9" s="1"/>
  <c r="D267" i="9"/>
  <c r="C267" i="9"/>
  <c r="R266" i="9"/>
  <c r="O266" i="9" s="1"/>
  <c r="Q266" i="9"/>
  <c r="P266" i="9"/>
  <c r="L266" i="9"/>
  <c r="D266" i="9"/>
  <c r="C266" i="9"/>
  <c r="R265" i="9"/>
  <c r="O265" i="9" s="1"/>
  <c r="Q265" i="9"/>
  <c r="P265" i="9"/>
  <c r="L265" i="9"/>
  <c r="D265" i="9"/>
  <c r="C265" i="9"/>
  <c r="R264" i="9"/>
  <c r="O264" i="9" s="1"/>
  <c r="Q264" i="9"/>
  <c r="P264" i="9"/>
  <c r="L264" i="9"/>
  <c r="D264" i="9"/>
  <c r="C264" i="9"/>
  <c r="R263" i="9"/>
  <c r="O263" i="9" s="1"/>
  <c r="S263" i="9" s="1"/>
  <c r="Q263" i="9"/>
  <c r="P263" i="9"/>
  <c r="L263" i="9"/>
  <c r="D263" i="9"/>
  <c r="C263" i="9"/>
  <c r="R262" i="9"/>
  <c r="O262" i="9" s="1"/>
  <c r="Q262" i="9"/>
  <c r="P262" i="9"/>
  <c r="L262" i="9"/>
  <c r="D262" i="9"/>
  <c r="C262" i="9"/>
  <c r="R261" i="9"/>
  <c r="O261" i="9" s="1"/>
  <c r="T261" i="9" s="1"/>
  <c r="Q261" i="9"/>
  <c r="P261" i="9"/>
  <c r="L261" i="9"/>
  <c r="D261" i="9"/>
  <c r="C261" i="9"/>
  <c r="R260" i="9"/>
  <c r="O260" i="9" s="1"/>
  <c r="T260" i="9" s="1"/>
  <c r="Q260" i="9"/>
  <c r="P260" i="9"/>
  <c r="L260" i="9"/>
  <c r="D260" i="9"/>
  <c r="C260" i="9"/>
  <c r="R259" i="9"/>
  <c r="O259" i="9" s="1"/>
  <c r="T259" i="9" s="1"/>
  <c r="Q259" i="9"/>
  <c r="P259" i="9"/>
  <c r="L259" i="9"/>
  <c r="D259" i="9"/>
  <c r="C259" i="9"/>
  <c r="R258" i="9"/>
  <c r="O258" i="9" s="1"/>
  <c r="Q258" i="9"/>
  <c r="P258" i="9"/>
  <c r="L258" i="9"/>
  <c r="D258" i="9"/>
  <c r="C258" i="9"/>
  <c r="G257" i="9"/>
  <c r="K257" i="9" s="1"/>
  <c r="D257" i="9"/>
  <c r="C257" i="9"/>
  <c r="G256" i="9"/>
  <c r="K256" i="9" s="1"/>
  <c r="C256" i="9"/>
  <c r="G255" i="9"/>
  <c r="K255" i="9" s="1"/>
  <c r="C255" i="9"/>
  <c r="G254" i="9"/>
  <c r="K254" i="9" s="1"/>
  <c r="J254" i="9" s="1"/>
  <c r="C254" i="9"/>
  <c r="G253" i="9"/>
  <c r="K253" i="9" s="1"/>
  <c r="I253" i="9" s="1"/>
  <c r="C253" i="9"/>
  <c r="G252" i="9"/>
  <c r="K252" i="9" s="1"/>
  <c r="C252" i="9"/>
  <c r="G251" i="9"/>
  <c r="K251" i="9" s="1"/>
  <c r="C251" i="9"/>
  <c r="G245" i="9"/>
  <c r="K245" i="9" s="1"/>
  <c r="D245" i="9"/>
  <c r="C245" i="9"/>
  <c r="R244" i="9"/>
  <c r="O244" i="9" s="1"/>
  <c r="Q244" i="9"/>
  <c r="P244" i="9"/>
  <c r="L244" i="9"/>
  <c r="D244" i="9"/>
  <c r="C244" i="9"/>
  <c r="K243" i="9"/>
  <c r="I243" i="9" s="1"/>
  <c r="G243" i="9"/>
  <c r="D243" i="9"/>
  <c r="C243" i="9"/>
  <c r="K242" i="9"/>
  <c r="I242" i="9" s="1"/>
  <c r="G242" i="9"/>
  <c r="D242" i="9"/>
  <c r="C242" i="9"/>
  <c r="R241" i="9"/>
  <c r="O241" i="9" s="1"/>
  <c r="Q241" i="9"/>
  <c r="P241" i="9"/>
  <c r="L241" i="9"/>
  <c r="D241" i="9"/>
  <c r="C241" i="9"/>
  <c r="R240" i="9"/>
  <c r="O240" i="9" s="1"/>
  <c r="Q240" i="9"/>
  <c r="P240" i="9"/>
  <c r="L240" i="9"/>
  <c r="D240" i="9"/>
  <c r="C240" i="9"/>
  <c r="R239" i="9"/>
  <c r="O239" i="9" s="1"/>
  <c r="Q239" i="9"/>
  <c r="P239" i="9"/>
  <c r="L239" i="9"/>
  <c r="D239" i="9"/>
  <c r="C239" i="9"/>
  <c r="R238" i="9"/>
  <c r="O238" i="9" s="1"/>
  <c r="Q238" i="9"/>
  <c r="P238" i="9"/>
  <c r="L238" i="9"/>
  <c r="D238" i="9"/>
  <c r="R237" i="9"/>
  <c r="O237" i="9" s="1"/>
  <c r="S237" i="9" s="1"/>
  <c r="Q237" i="9"/>
  <c r="P237" i="9"/>
  <c r="L237" i="9"/>
  <c r="D237" i="9"/>
  <c r="R236" i="9"/>
  <c r="O236" i="9" s="1"/>
  <c r="T236" i="9" s="1"/>
  <c r="Q236" i="9"/>
  <c r="P236" i="9"/>
  <c r="L236" i="9"/>
  <c r="D236" i="9"/>
  <c r="R235" i="9"/>
  <c r="O235" i="9" s="1"/>
  <c r="T235" i="9" s="1"/>
  <c r="Q235" i="9"/>
  <c r="P235" i="9"/>
  <c r="L235" i="9"/>
  <c r="D235" i="9"/>
  <c r="R234" i="9"/>
  <c r="O234" i="9" s="1"/>
  <c r="Q234" i="9"/>
  <c r="P234" i="9"/>
  <c r="L234" i="9"/>
  <c r="D234" i="9"/>
  <c r="R233" i="9"/>
  <c r="O233" i="9" s="1"/>
  <c r="Q233" i="9"/>
  <c r="P233" i="9"/>
  <c r="L233" i="9"/>
  <c r="D233" i="9"/>
  <c r="K232" i="9"/>
  <c r="G232" i="9"/>
  <c r="D232" i="9"/>
  <c r="G231" i="9"/>
  <c r="K231" i="9" s="1"/>
  <c r="G230" i="9"/>
  <c r="K230" i="9" s="1"/>
  <c r="G229" i="9"/>
  <c r="K229" i="9" s="1"/>
  <c r="J229" i="9" s="1"/>
  <c r="D229" i="9"/>
  <c r="G228" i="9"/>
  <c r="K228" i="9" s="1"/>
  <c r="G227" i="9"/>
  <c r="K227" i="9" s="1"/>
  <c r="G226" i="9"/>
  <c r="K226" i="9" s="1"/>
  <c r="G221" i="9"/>
  <c r="K221" i="9" s="1"/>
  <c r="D221" i="9"/>
  <c r="C221" i="9"/>
  <c r="R220" i="9"/>
  <c r="O220" i="9" s="1"/>
  <c r="T220" i="9" s="1"/>
  <c r="Q220" i="9"/>
  <c r="P220" i="9"/>
  <c r="L220" i="9"/>
  <c r="D220" i="9"/>
  <c r="C220" i="9"/>
  <c r="G219" i="9"/>
  <c r="K219" i="9" s="1"/>
  <c r="I219" i="9" s="1"/>
  <c r="D219" i="9"/>
  <c r="C219" i="9"/>
  <c r="K218" i="9"/>
  <c r="H218" i="9"/>
  <c r="G218" i="9"/>
  <c r="D218" i="9"/>
  <c r="C218" i="9"/>
  <c r="R217" i="9"/>
  <c r="O217" i="9" s="1"/>
  <c r="Q217" i="9"/>
  <c r="P217" i="9"/>
  <c r="L217" i="9"/>
  <c r="D217" i="9"/>
  <c r="C217" i="9"/>
  <c r="R216" i="9"/>
  <c r="O216" i="9" s="1"/>
  <c r="Q216" i="9"/>
  <c r="P216" i="9"/>
  <c r="L216" i="9"/>
  <c r="D216" i="9"/>
  <c r="C216" i="9"/>
  <c r="R215" i="9"/>
  <c r="O215" i="9" s="1"/>
  <c r="Q215" i="9"/>
  <c r="P215" i="9"/>
  <c r="L215" i="9"/>
  <c r="D215" i="9"/>
  <c r="C215" i="9"/>
  <c r="R214" i="9"/>
  <c r="O214" i="9" s="1"/>
  <c r="Q214" i="9"/>
  <c r="P214" i="9"/>
  <c r="L214" i="9"/>
  <c r="D214" i="9"/>
  <c r="C214" i="9"/>
  <c r="R213" i="9"/>
  <c r="O213" i="9" s="1"/>
  <c r="Q213" i="9"/>
  <c r="P213" i="9"/>
  <c r="L213" i="9"/>
  <c r="D213" i="9"/>
  <c r="C213" i="9"/>
  <c r="R212" i="9"/>
  <c r="O212" i="9" s="1"/>
  <c r="T212" i="9" s="1"/>
  <c r="Q212" i="9"/>
  <c r="P212" i="9"/>
  <c r="L212" i="9"/>
  <c r="D212" i="9"/>
  <c r="C212" i="9"/>
  <c r="R211" i="9"/>
  <c r="O211" i="9" s="1"/>
  <c r="T211" i="9" s="1"/>
  <c r="Q211" i="9"/>
  <c r="P211" i="9"/>
  <c r="L211" i="9"/>
  <c r="D211" i="9"/>
  <c r="C211" i="9"/>
  <c r="R210" i="9"/>
  <c r="O210" i="9" s="1"/>
  <c r="T210" i="9" s="1"/>
  <c r="Q210" i="9"/>
  <c r="P210" i="9"/>
  <c r="L210" i="9"/>
  <c r="D210" i="9"/>
  <c r="C210" i="9"/>
  <c r="R209" i="9"/>
  <c r="O209" i="9" s="1"/>
  <c r="Q209" i="9"/>
  <c r="P209" i="9"/>
  <c r="L209" i="9"/>
  <c r="D209" i="9"/>
  <c r="C209" i="9"/>
  <c r="G208" i="9"/>
  <c r="K208" i="9" s="1"/>
  <c r="D208" i="9"/>
  <c r="C208" i="9"/>
  <c r="G207" i="9"/>
  <c r="K207" i="9" s="1"/>
  <c r="C207" i="9"/>
  <c r="G206" i="9"/>
  <c r="K206" i="9" s="1"/>
  <c r="C206" i="9"/>
  <c r="G205" i="9"/>
  <c r="K205" i="9" s="1"/>
  <c r="C205" i="9"/>
  <c r="G204" i="9"/>
  <c r="K204" i="9" s="1"/>
  <c r="C204" i="9"/>
  <c r="G203" i="9"/>
  <c r="K203" i="9" s="1"/>
  <c r="C203" i="9"/>
  <c r="G202" i="9"/>
  <c r="K202" i="9" s="1"/>
  <c r="J202" i="9" s="1"/>
  <c r="C202" i="9"/>
  <c r="G197" i="9"/>
  <c r="K197" i="9" s="1"/>
  <c r="J197" i="9" s="1"/>
  <c r="D197" i="9"/>
  <c r="C197" i="9"/>
  <c r="R196" i="9"/>
  <c r="O196" i="9" s="1"/>
  <c r="Q196" i="9"/>
  <c r="P196" i="9"/>
  <c r="L196" i="9"/>
  <c r="D196" i="9"/>
  <c r="C196" i="9"/>
  <c r="G195" i="9"/>
  <c r="K195" i="9" s="1"/>
  <c r="D195" i="9"/>
  <c r="C195" i="9"/>
  <c r="G194" i="9"/>
  <c r="K194" i="9" s="1"/>
  <c r="D194" i="9"/>
  <c r="C194" i="9"/>
  <c r="R193" i="9"/>
  <c r="O193" i="9" s="1"/>
  <c r="Q193" i="9"/>
  <c r="P193" i="9"/>
  <c r="L193" i="9"/>
  <c r="D193" i="9"/>
  <c r="C193" i="9"/>
  <c r="R192" i="9"/>
  <c r="O192" i="9" s="1"/>
  <c r="Q192" i="9"/>
  <c r="P192" i="9"/>
  <c r="L192" i="9"/>
  <c r="D192" i="9"/>
  <c r="C192" i="9"/>
  <c r="R191" i="9"/>
  <c r="O191" i="9" s="1"/>
  <c r="Q191" i="9"/>
  <c r="P191" i="9"/>
  <c r="L191" i="9"/>
  <c r="D191" i="9"/>
  <c r="C191" i="9"/>
  <c r="R190" i="9"/>
  <c r="O190" i="9" s="1"/>
  <c r="Q190" i="9"/>
  <c r="P190" i="9"/>
  <c r="L190" i="9"/>
  <c r="D190" i="9"/>
  <c r="C190" i="9"/>
  <c r="R189" i="9"/>
  <c r="O189" i="9" s="1"/>
  <c r="Q189" i="9"/>
  <c r="P189" i="9"/>
  <c r="L189" i="9"/>
  <c r="D189" i="9"/>
  <c r="C189" i="9"/>
  <c r="R188" i="9"/>
  <c r="O188" i="9" s="1"/>
  <c r="T188" i="9" s="1"/>
  <c r="Q188" i="9"/>
  <c r="P188" i="9"/>
  <c r="L188" i="9"/>
  <c r="D188" i="9"/>
  <c r="C188" i="9"/>
  <c r="R187" i="9"/>
  <c r="O187" i="9" s="1"/>
  <c r="T187" i="9" s="1"/>
  <c r="Q187" i="9"/>
  <c r="P187" i="9"/>
  <c r="L187" i="9"/>
  <c r="D187" i="9"/>
  <c r="C187" i="9"/>
  <c r="R186" i="9"/>
  <c r="O186" i="9" s="1"/>
  <c r="T186" i="9" s="1"/>
  <c r="Q186" i="9"/>
  <c r="P186" i="9"/>
  <c r="L186" i="9"/>
  <c r="D186" i="9"/>
  <c r="C186" i="9"/>
  <c r="R185" i="9"/>
  <c r="O185" i="9" s="1"/>
  <c r="Q185" i="9"/>
  <c r="P185" i="9"/>
  <c r="L185" i="9"/>
  <c r="D185" i="9"/>
  <c r="C185" i="9"/>
  <c r="G184" i="9"/>
  <c r="K184" i="9" s="1"/>
  <c r="D184" i="9"/>
  <c r="C184" i="9"/>
  <c r="G183" i="9"/>
  <c r="K183" i="9" s="1"/>
  <c r="C183" i="9"/>
  <c r="G182" i="9"/>
  <c r="K182" i="9" s="1"/>
  <c r="J182" i="9" s="1"/>
  <c r="C182" i="9"/>
  <c r="G181" i="9"/>
  <c r="K181" i="9" s="1"/>
  <c r="I181" i="9" s="1"/>
  <c r="C181" i="9"/>
  <c r="G180" i="9"/>
  <c r="K180" i="9" s="1"/>
  <c r="C180" i="9"/>
  <c r="G179" i="9"/>
  <c r="K179" i="9" s="1"/>
  <c r="C179" i="9"/>
  <c r="K178" i="9"/>
  <c r="J178" i="9" s="1"/>
  <c r="G178" i="9"/>
  <c r="C178" i="9"/>
  <c r="G173" i="9"/>
  <c r="K173" i="9" s="1"/>
  <c r="D173" i="9"/>
  <c r="R172" i="9"/>
  <c r="O172" i="9" s="1"/>
  <c r="Q172" i="9"/>
  <c r="P172" i="9"/>
  <c r="L172" i="9"/>
  <c r="D172" i="9"/>
  <c r="G171" i="9"/>
  <c r="K171" i="9" s="1"/>
  <c r="I171" i="9" s="1"/>
  <c r="D171" i="9"/>
  <c r="G170" i="9"/>
  <c r="K170" i="9" s="1"/>
  <c r="D170" i="9"/>
  <c r="R169" i="9"/>
  <c r="O169" i="9" s="1"/>
  <c r="Q169" i="9"/>
  <c r="P169" i="9"/>
  <c r="L169" i="9"/>
  <c r="D169" i="9"/>
  <c r="R168" i="9"/>
  <c r="O168" i="9" s="1"/>
  <c r="Q168" i="9"/>
  <c r="P168" i="9"/>
  <c r="L168" i="9"/>
  <c r="D168" i="9"/>
  <c r="R167" i="9"/>
  <c r="O167" i="9" s="1"/>
  <c r="Q167" i="9"/>
  <c r="P167" i="9"/>
  <c r="L167" i="9"/>
  <c r="D167" i="9"/>
  <c r="R166" i="9"/>
  <c r="O166" i="9" s="1"/>
  <c r="Q166" i="9"/>
  <c r="P166" i="9"/>
  <c r="L166" i="9"/>
  <c r="D166" i="9"/>
  <c r="R165" i="9"/>
  <c r="O165" i="9" s="1"/>
  <c r="S165" i="9" s="1"/>
  <c r="Q165" i="9"/>
  <c r="P165" i="9"/>
  <c r="L165" i="9"/>
  <c r="D165" i="9"/>
  <c r="R164" i="9"/>
  <c r="O164" i="9" s="1"/>
  <c r="T164" i="9" s="1"/>
  <c r="Q164" i="9"/>
  <c r="P164" i="9"/>
  <c r="L164" i="9"/>
  <c r="D164" i="9"/>
  <c r="R163" i="9"/>
  <c r="O163" i="9" s="1"/>
  <c r="T163" i="9" s="1"/>
  <c r="Q163" i="9"/>
  <c r="P163" i="9"/>
  <c r="L163" i="9"/>
  <c r="D163" i="9"/>
  <c r="R162" i="9"/>
  <c r="O162" i="9" s="1"/>
  <c r="T162" i="9" s="1"/>
  <c r="Q162" i="9"/>
  <c r="P162" i="9"/>
  <c r="L162" i="9"/>
  <c r="D162" i="9"/>
  <c r="R161" i="9"/>
  <c r="O161" i="9" s="1"/>
  <c r="Q161" i="9"/>
  <c r="P161" i="9"/>
  <c r="L161" i="9"/>
  <c r="D161" i="9"/>
  <c r="G160" i="9"/>
  <c r="K160" i="9" s="1"/>
  <c r="D160" i="9"/>
  <c r="G159" i="9"/>
  <c r="K159" i="9" s="1"/>
  <c r="K158" i="9"/>
  <c r="J158" i="9" s="1"/>
  <c r="G158" i="9"/>
  <c r="G157" i="9"/>
  <c r="K157" i="9" s="1"/>
  <c r="J157" i="9" s="1"/>
  <c r="G156" i="9"/>
  <c r="K156" i="9" s="1"/>
  <c r="G155" i="9"/>
  <c r="K155" i="9" s="1"/>
  <c r="G154" i="9"/>
  <c r="K154" i="9" s="1"/>
  <c r="J154" i="9" s="1"/>
  <c r="G149" i="9"/>
  <c r="K149" i="9" s="1"/>
  <c r="J149" i="9" s="1"/>
  <c r="D149" i="9"/>
  <c r="R148" i="9"/>
  <c r="O148" i="9" s="1"/>
  <c r="T148" i="9" s="1"/>
  <c r="Q148" i="9"/>
  <c r="P148" i="9"/>
  <c r="L148" i="9"/>
  <c r="D148" i="9"/>
  <c r="G147" i="9"/>
  <c r="K147" i="9" s="1"/>
  <c r="D147" i="9"/>
  <c r="G146" i="9"/>
  <c r="K146" i="9" s="1"/>
  <c r="D146" i="9"/>
  <c r="R145" i="9"/>
  <c r="O145" i="9" s="1"/>
  <c r="Q145" i="9"/>
  <c r="P145" i="9"/>
  <c r="L145" i="9"/>
  <c r="D145" i="9"/>
  <c r="R144" i="9"/>
  <c r="O144" i="9" s="1"/>
  <c r="Q144" i="9"/>
  <c r="P144" i="9"/>
  <c r="L144" i="9"/>
  <c r="D144" i="9"/>
  <c r="R143" i="9"/>
  <c r="O143" i="9" s="1"/>
  <c r="Q143" i="9"/>
  <c r="P143" i="9"/>
  <c r="L143" i="9"/>
  <c r="D143" i="9"/>
  <c r="R142" i="9"/>
  <c r="O142" i="9" s="1"/>
  <c r="Q142" i="9"/>
  <c r="P142" i="9"/>
  <c r="L142" i="9"/>
  <c r="D142" i="9"/>
  <c r="R141" i="9"/>
  <c r="O141" i="9" s="1"/>
  <c r="S141" i="9" s="1"/>
  <c r="Q141" i="9"/>
  <c r="P141" i="9"/>
  <c r="L141" i="9"/>
  <c r="D141" i="9"/>
  <c r="R140" i="9"/>
  <c r="O140" i="9" s="1"/>
  <c r="T140" i="9" s="1"/>
  <c r="Q140" i="9"/>
  <c r="P140" i="9"/>
  <c r="L140" i="9"/>
  <c r="D140" i="9"/>
  <c r="R139" i="9"/>
  <c r="O139" i="9" s="1"/>
  <c r="Q139" i="9"/>
  <c r="P139" i="9"/>
  <c r="L139" i="9"/>
  <c r="D139" i="9"/>
  <c r="R138" i="9"/>
  <c r="O138" i="9" s="1"/>
  <c r="T138" i="9" s="1"/>
  <c r="Q138" i="9"/>
  <c r="P138" i="9"/>
  <c r="L138" i="9"/>
  <c r="D138" i="9"/>
  <c r="R137" i="9"/>
  <c r="O137" i="9" s="1"/>
  <c r="Q137" i="9"/>
  <c r="P137" i="9"/>
  <c r="L137" i="9"/>
  <c r="D137" i="9"/>
  <c r="G136" i="9"/>
  <c r="K136" i="9" s="1"/>
  <c r="D136" i="9"/>
  <c r="G135" i="9"/>
  <c r="K135" i="9" s="1"/>
  <c r="K134" i="9"/>
  <c r="J134" i="9" s="1"/>
  <c r="G134" i="9"/>
  <c r="G133" i="9"/>
  <c r="K133" i="9" s="1"/>
  <c r="G132" i="9"/>
  <c r="K132" i="9" s="1"/>
  <c r="G131" i="9"/>
  <c r="K131" i="9" s="1"/>
  <c r="G130" i="9"/>
  <c r="K130" i="9" s="1"/>
  <c r="J130" i="9" s="1"/>
  <c r="L124" i="9"/>
  <c r="G124" i="9"/>
  <c r="K124" i="9" s="1"/>
  <c r="J124" i="9" s="1"/>
  <c r="D124" i="9"/>
  <c r="C124" i="9"/>
  <c r="R123" i="9"/>
  <c r="O123" i="9" s="1"/>
  <c r="Q123" i="9"/>
  <c r="P123" i="9"/>
  <c r="L123" i="9"/>
  <c r="D123" i="9"/>
  <c r="C123" i="9"/>
  <c r="G122" i="9"/>
  <c r="K122" i="9" s="1"/>
  <c r="I122" i="9" s="1"/>
  <c r="D122" i="9"/>
  <c r="C122" i="9"/>
  <c r="K121" i="9"/>
  <c r="H121" i="9" s="1"/>
  <c r="I121" i="9"/>
  <c r="G121" i="9"/>
  <c r="D121" i="9"/>
  <c r="C121" i="9"/>
  <c r="R120" i="9"/>
  <c r="O120" i="9" s="1"/>
  <c r="Q120" i="9"/>
  <c r="P120" i="9"/>
  <c r="L120" i="9"/>
  <c r="D120" i="9"/>
  <c r="C120" i="9"/>
  <c r="R119" i="9"/>
  <c r="O119" i="9" s="1"/>
  <c r="Q119" i="9"/>
  <c r="P119" i="9"/>
  <c r="L119" i="9"/>
  <c r="D119" i="9"/>
  <c r="C119" i="9"/>
  <c r="R118" i="9"/>
  <c r="O118" i="9" s="1"/>
  <c r="Q118" i="9"/>
  <c r="P118" i="9"/>
  <c r="L118" i="9"/>
  <c r="D118" i="9"/>
  <c r="C118" i="9"/>
  <c r="R117" i="9"/>
  <c r="O117" i="9" s="1"/>
  <c r="Q117" i="9"/>
  <c r="P117" i="9"/>
  <c r="L117" i="9"/>
  <c r="D117" i="9"/>
  <c r="C117" i="9"/>
  <c r="R116" i="9"/>
  <c r="O116" i="9" s="1"/>
  <c r="Q116" i="9"/>
  <c r="P116" i="9"/>
  <c r="L116" i="9"/>
  <c r="D116" i="9"/>
  <c r="C116" i="9"/>
  <c r="R115" i="9"/>
  <c r="O115" i="9" s="1"/>
  <c r="T115" i="9" s="1"/>
  <c r="Q115" i="9"/>
  <c r="P115" i="9"/>
  <c r="L115" i="9"/>
  <c r="D115" i="9"/>
  <c r="C115" i="9"/>
  <c r="R114" i="9"/>
  <c r="O114" i="9" s="1"/>
  <c r="T114" i="9" s="1"/>
  <c r="Q114" i="9"/>
  <c r="P114" i="9"/>
  <c r="L114" i="9"/>
  <c r="D114" i="9"/>
  <c r="R113" i="9"/>
  <c r="O113" i="9" s="1"/>
  <c r="T113" i="9" s="1"/>
  <c r="Q113" i="9"/>
  <c r="P113" i="9"/>
  <c r="L113" i="9"/>
  <c r="D113" i="9"/>
  <c r="R112" i="9"/>
  <c r="O112" i="9" s="1"/>
  <c r="T112" i="9" s="1"/>
  <c r="Q112" i="9"/>
  <c r="P112" i="9"/>
  <c r="L112" i="9"/>
  <c r="D112" i="9"/>
  <c r="G111" i="9"/>
  <c r="K111" i="9" s="1"/>
  <c r="D111" i="9"/>
  <c r="G110" i="9"/>
  <c r="K110" i="9" s="1"/>
  <c r="G109" i="9"/>
  <c r="K109" i="9" s="1"/>
  <c r="G108" i="9"/>
  <c r="K108" i="9" s="1"/>
  <c r="G107" i="9"/>
  <c r="K107" i="9" s="1"/>
  <c r="G106" i="9"/>
  <c r="K106" i="9" s="1"/>
  <c r="K105" i="9"/>
  <c r="G105" i="9"/>
  <c r="G100" i="9"/>
  <c r="K100" i="9" s="1"/>
  <c r="D100" i="9"/>
  <c r="R99" i="9"/>
  <c r="O99" i="9" s="1"/>
  <c r="T99" i="9" s="1"/>
  <c r="Q99" i="9"/>
  <c r="P99" i="9"/>
  <c r="L99" i="9"/>
  <c r="D99" i="9"/>
  <c r="G98" i="9"/>
  <c r="K98" i="9" s="1"/>
  <c r="I98" i="9" s="1"/>
  <c r="D98" i="9"/>
  <c r="K97" i="9"/>
  <c r="H97" i="9" s="1"/>
  <c r="I97" i="9"/>
  <c r="G97" i="9"/>
  <c r="D97" i="9"/>
  <c r="R96" i="9"/>
  <c r="O96" i="9" s="1"/>
  <c r="Q96" i="9"/>
  <c r="P96" i="9"/>
  <c r="L96" i="9"/>
  <c r="D96" i="9"/>
  <c r="R95" i="9"/>
  <c r="O95" i="9" s="1"/>
  <c r="Q95" i="9"/>
  <c r="P95" i="9"/>
  <c r="L95" i="9"/>
  <c r="D95" i="9"/>
  <c r="R94" i="9"/>
  <c r="O94" i="9" s="1"/>
  <c r="Q94" i="9"/>
  <c r="P94" i="9"/>
  <c r="L94" i="9"/>
  <c r="D94" i="9"/>
  <c r="R93" i="9"/>
  <c r="O93" i="9" s="1"/>
  <c r="T93" i="9" s="1"/>
  <c r="Q93" i="9"/>
  <c r="P93" i="9"/>
  <c r="L93" i="9"/>
  <c r="D93" i="9"/>
  <c r="R92" i="9"/>
  <c r="O92" i="9" s="1"/>
  <c r="Q92" i="9"/>
  <c r="P92" i="9"/>
  <c r="L92" i="9"/>
  <c r="D92" i="9"/>
  <c r="R91" i="9"/>
  <c r="O91" i="9" s="1"/>
  <c r="T91" i="9" s="1"/>
  <c r="Q91" i="9"/>
  <c r="P91" i="9"/>
  <c r="L91" i="9"/>
  <c r="D91" i="9"/>
  <c r="R90" i="9"/>
  <c r="O90" i="9" s="1"/>
  <c r="T90" i="9" s="1"/>
  <c r="Q90" i="9"/>
  <c r="P90" i="9"/>
  <c r="L90" i="9"/>
  <c r="D90" i="9"/>
  <c r="R89" i="9"/>
  <c r="O89" i="9" s="1"/>
  <c r="T89" i="9" s="1"/>
  <c r="Q89" i="9"/>
  <c r="P89" i="9"/>
  <c r="L89" i="9"/>
  <c r="D89" i="9"/>
  <c r="R88" i="9"/>
  <c r="O88" i="9" s="1"/>
  <c r="Q88" i="9"/>
  <c r="P88" i="9"/>
  <c r="L88" i="9"/>
  <c r="D88" i="9"/>
  <c r="G87" i="9"/>
  <c r="K87" i="9" s="1"/>
  <c r="D87" i="9"/>
  <c r="G86" i="9"/>
  <c r="K86" i="9" s="1"/>
  <c r="G85" i="9"/>
  <c r="K85" i="9" s="1"/>
  <c r="G84" i="9"/>
  <c r="K84" i="9" s="1"/>
  <c r="J84" i="9" s="1"/>
  <c r="G83" i="9"/>
  <c r="K83" i="9" s="1"/>
  <c r="G82" i="9"/>
  <c r="K82" i="9" s="1"/>
  <c r="G81" i="9"/>
  <c r="K81" i="9" s="1"/>
  <c r="K76" i="9"/>
  <c r="J76" i="9" s="1"/>
  <c r="G76" i="9"/>
  <c r="D76" i="9"/>
  <c r="R75" i="9"/>
  <c r="O75" i="9" s="1"/>
  <c r="T75" i="9" s="1"/>
  <c r="Q75" i="9"/>
  <c r="P75" i="9"/>
  <c r="L75" i="9"/>
  <c r="D75" i="9"/>
  <c r="K74" i="9"/>
  <c r="G74" i="9"/>
  <c r="D74" i="9"/>
  <c r="R73" i="9"/>
  <c r="O73" i="9" s="1"/>
  <c r="J73" i="9"/>
  <c r="I73" i="9"/>
  <c r="H73" i="9"/>
  <c r="G73" i="9"/>
  <c r="K73" i="9" s="1"/>
  <c r="Q73" i="9" s="1"/>
  <c r="D73" i="9"/>
  <c r="R72" i="9"/>
  <c r="O72" i="9" s="1"/>
  <c r="Q72" i="9"/>
  <c r="P72" i="9"/>
  <c r="L72" i="9"/>
  <c r="D72" i="9"/>
  <c r="R71" i="9"/>
  <c r="O71" i="9" s="1"/>
  <c r="Q71" i="9"/>
  <c r="P71" i="9"/>
  <c r="L71" i="9"/>
  <c r="D71" i="9"/>
  <c r="L70" i="9"/>
  <c r="D67" i="9"/>
  <c r="L69" i="9"/>
  <c r="L68" i="9"/>
  <c r="L67" i="9"/>
  <c r="L66" i="9"/>
  <c r="L65" i="9"/>
  <c r="G63" i="9"/>
  <c r="K63" i="9" s="1"/>
  <c r="G62" i="9"/>
  <c r="K62" i="9" s="1"/>
  <c r="G61" i="9"/>
  <c r="K61" i="9" s="1"/>
  <c r="G60" i="9"/>
  <c r="K60" i="9" s="1"/>
  <c r="G59" i="9"/>
  <c r="K59" i="9" s="1"/>
  <c r="G58" i="9"/>
  <c r="K58" i="9" s="1"/>
  <c r="G57" i="9"/>
  <c r="K57" i="9" s="1"/>
  <c r="J57" i="9" s="1"/>
  <c r="K52" i="9"/>
  <c r="J52" i="9" s="1"/>
  <c r="G52" i="9"/>
  <c r="D52" i="9"/>
  <c r="R51" i="9"/>
  <c r="O51" i="9" s="1"/>
  <c r="T51" i="9" s="1"/>
  <c r="Q51" i="9"/>
  <c r="P51" i="9"/>
  <c r="L51" i="9"/>
  <c r="D51" i="9"/>
  <c r="G50" i="9"/>
  <c r="K50" i="9" s="1"/>
  <c r="L50" i="9" s="1"/>
  <c r="D50" i="9"/>
  <c r="K49" i="9"/>
  <c r="J49" i="9"/>
  <c r="I49" i="9"/>
  <c r="H49" i="9"/>
  <c r="G49" i="9"/>
  <c r="D49" i="9"/>
  <c r="R48" i="9"/>
  <c r="O48" i="9" s="1"/>
  <c r="Q48" i="9"/>
  <c r="P48" i="9"/>
  <c r="L48" i="9"/>
  <c r="D48" i="9"/>
  <c r="R47" i="9"/>
  <c r="O47" i="9" s="1"/>
  <c r="Q47" i="9"/>
  <c r="P47" i="9"/>
  <c r="L47" i="9"/>
  <c r="D47" i="9"/>
  <c r="L45" i="9"/>
  <c r="R45" i="9" s="1"/>
  <c r="L44" i="9"/>
  <c r="R44" i="9" s="1"/>
  <c r="L42" i="9"/>
  <c r="L41" i="9"/>
  <c r="P41" i="9" s="1"/>
  <c r="Q41" i="9" s="1"/>
  <c r="L40" i="9"/>
  <c r="P40" i="9" s="1"/>
  <c r="Q40" i="9" s="1"/>
  <c r="G39" i="9"/>
  <c r="K39" i="9" s="1"/>
  <c r="G38" i="9"/>
  <c r="K38" i="9" s="1"/>
  <c r="G37" i="9"/>
  <c r="K37" i="9" s="1"/>
  <c r="J37" i="9" s="1"/>
  <c r="G36" i="9"/>
  <c r="K36" i="9" s="1"/>
  <c r="G35" i="9"/>
  <c r="K35" i="9" s="1"/>
  <c r="G34" i="9"/>
  <c r="K34" i="9" s="1"/>
  <c r="G33" i="9"/>
  <c r="K33" i="9" s="1"/>
  <c r="J33" i="9" s="1"/>
  <c r="K28" i="9"/>
  <c r="R28" i="9" s="1"/>
  <c r="O28" i="9" s="1"/>
  <c r="G28" i="9"/>
  <c r="D28" i="9"/>
  <c r="R27" i="9"/>
  <c r="O27" i="9" s="1"/>
  <c r="S27" i="9" s="1"/>
  <c r="Q27" i="9"/>
  <c r="P27" i="9"/>
  <c r="L27" i="9"/>
  <c r="D27" i="9"/>
  <c r="G26" i="9"/>
  <c r="K26" i="9" s="1"/>
  <c r="D26" i="9"/>
  <c r="G25" i="9"/>
  <c r="K25" i="9" s="1"/>
  <c r="D25" i="9"/>
  <c r="R24" i="9"/>
  <c r="O24" i="9" s="1"/>
  <c r="Q24" i="9"/>
  <c r="P24" i="9"/>
  <c r="L24" i="9"/>
  <c r="D24" i="9"/>
  <c r="R23" i="9"/>
  <c r="O23" i="9" s="1"/>
  <c r="Q23" i="9"/>
  <c r="P23" i="9"/>
  <c r="L23" i="9"/>
  <c r="D23" i="9"/>
  <c r="R22" i="9"/>
  <c r="O22" i="9" s="1"/>
  <c r="Q22" i="9"/>
  <c r="P22" i="9"/>
  <c r="L22" i="9"/>
  <c r="D22" i="9"/>
  <c r="R21" i="9"/>
  <c r="O21" i="9" s="1"/>
  <c r="Q21" i="9"/>
  <c r="P21" i="9"/>
  <c r="L21" i="9"/>
  <c r="D21" i="9"/>
  <c r="R20" i="9"/>
  <c r="O20" i="9" s="1"/>
  <c r="Q20" i="9"/>
  <c r="P20" i="9"/>
  <c r="L20" i="9"/>
  <c r="D20" i="9"/>
  <c r="R19" i="9"/>
  <c r="O19" i="9" s="1"/>
  <c r="Q19" i="9"/>
  <c r="P19" i="9"/>
  <c r="L19" i="9"/>
  <c r="D19" i="9"/>
  <c r="R18" i="9"/>
  <c r="O18" i="9" s="1"/>
  <c r="T18" i="9" s="1"/>
  <c r="Q18" i="9"/>
  <c r="P18" i="9"/>
  <c r="L18" i="9"/>
  <c r="D18" i="9"/>
  <c r="R17" i="9"/>
  <c r="O17" i="9" s="1"/>
  <c r="T17" i="9" s="1"/>
  <c r="Q17" i="9"/>
  <c r="P17" i="9"/>
  <c r="L17" i="9"/>
  <c r="D17" i="9"/>
  <c r="R16" i="9"/>
  <c r="O16" i="9" s="1"/>
  <c r="S16" i="9" s="1"/>
  <c r="Q16" i="9"/>
  <c r="P16" i="9"/>
  <c r="L16" i="9"/>
  <c r="D16" i="9"/>
  <c r="G15" i="9"/>
  <c r="K15" i="9" s="1"/>
  <c r="G14" i="9"/>
  <c r="K14" i="9" s="1"/>
  <c r="J14" i="9" s="1"/>
  <c r="G13" i="9"/>
  <c r="K13" i="9" s="1"/>
  <c r="G12" i="9"/>
  <c r="K12" i="9" s="1"/>
  <c r="D12" i="9"/>
  <c r="G11" i="9"/>
  <c r="K11" i="9" s="1"/>
  <c r="J11" i="9" s="1"/>
  <c r="G10" i="9"/>
  <c r="K10" i="9" s="1"/>
  <c r="G9" i="9"/>
  <c r="K9" i="9" s="1"/>
  <c r="G252" i="8"/>
  <c r="K252" i="8" s="1"/>
  <c r="J252" i="8" s="1"/>
  <c r="D252" i="8"/>
  <c r="C252" i="8"/>
  <c r="R251" i="8"/>
  <c r="O251" i="8" s="1"/>
  <c r="Q251" i="8"/>
  <c r="P251" i="8"/>
  <c r="L251" i="8"/>
  <c r="D251" i="8"/>
  <c r="C251" i="8"/>
  <c r="G250" i="8"/>
  <c r="K250" i="8" s="1"/>
  <c r="D250" i="8"/>
  <c r="C250" i="8"/>
  <c r="G249" i="8"/>
  <c r="K249" i="8" s="1"/>
  <c r="Q249" i="8" s="1"/>
  <c r="D249" i="8"/>
  <c r="C249" i="8"/>
  <c r="R248" i="8"/>
  <c r="O248" i="8" s="1"/>
  <c r="Q248" i="8"/>
  <c r="P248" i="8"/>
  <c r="L248" i="8"/>
  <c r="D248" i="8"/>
  <c r="C248" i="8"/>
  <c r="R247" i="8"/>
  <c r="O247" i="8" s="1"/>
  <c r="Q247" i="8"/>
  <c r="P247" i="8"/>
  <c r="L247" i="8"/>
  <c r="D247" i="8"/>
  <c r="C247" i="8"/>
  <c r="R246" i="8"/>
  <c r="O246" i="8" s="1"/>
  <c r="Q246" i="8"/>
  <c r="P246" i="8"/>
  <c r="L246" i="8"/>
  <c r="D246" i="8"/>
  <c r="C246" i="8"/>
  <c r="R245" i="8"/>
  <c r="O245" i="8" s="1"/>
  <c r="T245" i="8" s="1"/>
  <c r="Q245" i="8"/>
  <c r="P245" i="8"/>
  <c r="L245" i="8"/>
  <c r="D245" i="8"/>
  <c r="C245" i="8"/>
  <c r="R244" i="8"/>
  <c r="O244" i="8" s="1"/>
  <c r="S244" i="8" s="1"/>
  <c r="Q244" i="8"/>
  <c r="P244" i="8"/>
  <c r="L244" i="8"/>
  <c r="D244" i="8"/>
  <c r="C244" i="8"/>
  <c r="R243" i="8"/>
  <c r="O243" i="8" s="1"/>
  <c r="T243" i="8" s="1"/>
  <c r="Q243" i="8"/>
  <c r="P243" i="8"/>
  <c r="L243" i="8"/>
  <c r="D243" i="8"/>
  <c r="C243" i="8"/>
  <c r="R242" i="8"/>
  <c r="O242" i="8" s="1"/>
  <c r="Q242" i="8"/>
  <c r="P242" i="8"/>
  <c r="L242" i="8"/>
  <c r="D242" i="8"/>
  <c r="C242" i="8"/>
  <c r="R241" i="8"/>
  <c r="O241" i="8" s="1"/>
  <c r="T241" i="8" s="1"/>
  <c r="Q241" i="8"/>
  <c r="P241" i="8"/>
  <c r="L241" i="8"/>
  <c r="D241" i="8"/>
  <c r="C241" i="8"/>
  <c r="R240" i="8"/>
  <c r="O240" i="8" s="1"/>
  <c r="Q240" i="8"/>
  <c r="P240" i="8"/>
  <c r="L240" i="8"/>
  <c r="D240" i="8"/>
  <c r="C240" i="8"/>
  <c r="G239" i="8"/>
  <c r="K239" i="8" s="1"/>
  <c r="C239" i="8"/>
  <c r="G238" i="8"/>
  <c r="K238" i="8" s="1"/>
  <c r="C238" i="8"/>
  <c r="G237" i="8"/>
  <c r="K237" i="8" s="1"/>
  <c r="J237" i="8" s="1"/>
  <c r="C237" i="8"/>
  <c r="G236" i="8"/>
  <c r="K236" i="8" s="1"/>
  <c r="I236" i="8" s="1"/>
  <c r="C236" i="8"/>
  <c r="G235" i="8"/>
  <c r="K235" i="8" s="1"/>
  <c r="G234" i="8"/>
  <c r="K234" i="8" s="1"/>
  <c r="G233" i="8"/>
  <c r="K233" i="8" s="1"/>
  <c r="J233" i="8" s="1"/>
  <c r="G228" i="8"/>
  <c r="K228" i="8" s="1"/>
  <c r="J228" i="8" s="1"/>
  <c r="D228" i="8"/>
  <c r="C228" i="8"/>
  <c r="R227" i="8"/>
  <c r="O227" i="8" s="1"/>
  <c r="Q227" i="8"/>
  <c r="P227" i="8"/>
  <c r="L227" i="8"/>
  <c r="D227" i="8"/>
  <c r="C227" i="8"/>
  <c r="G226" i="8"/>
  <c r="K226" i="8" s="1"/>
  <c r="D226" i="8"/>
  <c r="C226" i="8"/>
  <c r="G225" i="8"/>
  <c r="K225" i="8" s="1"/>
  <c r="Q225" i="8" s="1"/>
  <c r="D225" i="8"/>
  <c r="C225" i="8"/>
  <c r="R224" i="8"/>
  <c r="O224" i="8" s="1"/>
  <c r="T224" i="8" s="1"/>
  <c r="Q224" i="8"/>
  <c r="P224" i="8"/>
  <c r="L224" i="8"/>
  <c r="D224" i="8"/>
  <c r="C224" i="8"/>
  <c r="R223" i="8"/>
  <c r="O223" i="8" s="1"/>
  <c r="S223" i="8" s="1"/>
  <c r="Q223" i="8"/>
  <c r="P223" i="8"/>
  <c r="L223" i="8"/>
  <c r="D223" i="8"/>
  <c r="C223" i="8"/>
  <c r="R222" i="8"/>
  <c r="O222" i="8" s="1"/>
  <c r="Q222" i="8"/>
  <c r="P222" i="8"/>
  <c r="L222" i="8"/>
  <c r="D222" i="8"/>
  <c r="C222" i="8"/>
  <c r="R221" i="8"/>
  <c r="O221" i="8" s="1"/>
  <c r="Q221" i="8"/>
  <c r="P221" i="8"/>
  <c r="L221" i="8"/>
  <c r="D221" i="8"/>
  <c r="C221" i="8"/>
  <c r="R220" i="8"/>
  <c r="O220" i="8" s="1"/>
  <c r="S220" i="8" s="1"/>
  <c r="Q220" i="8"/>
  <c r="P220" i="8"/>
  <c r="L220" i="8"/>
  <c r="D220" i="8"/>
  <c r="C220" i="8"/>
  <c r="R219" i="8"/>
  <c r="O219" i="8" s="1"/>
  <c r="Q219" i="8"/>
  <c r="P219" i="8"/>
  <c r="L219" i="8"/>
  <c r="D219" i="8"/>
  <c r="C219" i="8"/>
  <c r="R218" i="8"/>
  <c r="O218" i="8" s="1"/>
  <c r="Q218" i="8"/>
  <c r="P218" i="8"/>
  <c r="L218" i="8"/>
  <c r="D218" i="8"/>
  <c r="C218" i="8"/>
  <c r="R217" i="8"/>
  <c r="O217" i="8" s="1"/>
  <c r="Q217" i="8"/>
  <c r="P217" i="8"/>
  <c r="L217" i="8"/>
  <c r="D217" i="8"/>
  <c r="C217" i="8"/>
  <c r="R216" i="8"/>
  <c r="O216" i="8" s="1"/>
  <c r="Q216" i="8"/>
  <c r="P216" i="8"/>
  <c r="L216" i="8"/>
  <c r="D216" i="8"/>
  <c r="C216" i="8"/>
  <c r="G215" i="8"/>
  <c r="K215" i="8" s="1"/>
  <c r="D215" i="8"/>
  <c r="C215" i="8"/>
  <c r="G214" i="8"/>
  <c r="K214" i="8" s="1"/>
  <c r="C214" i="8"/>
  <c r="G213" i="8"/>
  <c r="K213" i="8" s="1"/>
  <c r="J213" i="8" s="1"/>
  <c r="D213" i="8"/>
  <c r="C213" i="8"/>
  <c r="G212" i="8"/>
  <c r="K212" i="8" s="1"/>
  <c r="C212" i="8"/>
  <c r="G211" i="8"/>
  <c r="K211" i="8" s="1"/>
  <c r="C211" i="8"/>
  <c r="G210" i="8"/>
  <c r="K210" i="8" s="1"/>
  <c r="C210" i="8"/>
  <c r="G209" i="8"/>
  <c r="K209" i="8" s="1"/>
  <c r="J209" i="8" s="1"/>
  <c r="C209" i="8"/>
  <c r="G204" i="8"/>
  <c r="K204" i="8" s="1"/>
  <c r="J204" i="8" s="1"/>
  <c r="D204" i="8"/>
  <c r="R203" i="8"/>
  <c r="O203" i="8" s="1"/>
  <c r="T203" i="8" s="1"/>
  <c r="Q203" i="8"/>
  <c r="P203" i="8"/>
  <c r="L203" i="8"/>
  <c r="D203" i="8"/>
  <c r="G202" i="8"/>
  <c r="K202" i="8" s="1"/>
  <c r="D202" i="8"/>
  <c r="G201" i="8"/>
  <c r="K201" i="8" s="1"/>
  <c r="D201" i="8"/>
  <c r="R200" i="8"/>
  <c r="O200" i="8" s="1"/>
  <c r="Q200" i="8"/>
  <c r="P200" i="8"/>
  <c r="L200" i="8"/>
  <c r="D200" i="8"/>
  <c r="R199" i="8"/>
  <c r="O199" i="8" s="1"/>
  <c r="Q199" i="8"/>
  <c r="P199" i="8"/>
  <c r="L199" i="8"/>
  <c r="D199" i="8"/>
  <c r="R198" i="8"/>
  <c r="O198" i="8" s="1"/>
  <c r="Q198" i="8"/>
  <c r="P198" i="8"/>
  <c r="L198" i="8"/>
  <c r="D198" i="8"/>
  <c r="R197" i="8"/>
  <c r="O197" i="8" s="1"/>
  <c r="Q197" i="8"/>
  <c r="P197" i="8"/>
  <c r="L197" i="8"/>
  <c r="D197" i="8"/>
  <c r="R196" i="8"/>
  <c r="O196" i="8" s="1"/>
  <c r="S196" i="8" s="1"/>
  <c r="Q196" i="8"/>
  <c r="P196" i="8"/>
  <c r="L196" i="8"/>
  <c r="D196" i="8"/>
  <c r="R195" i="8"/>
  <c r="O195" i="8" s="1"/>
  <c r="T195" i="8" s="1"/>
  <c r="Q195" i="8"/>
  <c r="P195" i="8"/>
  <c r="L195" i="8"/>
  <c r="D195" i="8"/>
  <c r="R194" i="8"/>
  <c r="O194" i="8" s="1"/>
  <c r="T194" i="8" s="1"/>
  <c r="Q194" i="8"/>
  <c r="P194" i="8"/>
  <c r="L194" i="8"/>
  <c r="D194" i="8"/>
  <c r="R193" i="8"/>
  <c r="O193" i="8" s="1"/>
  <c r="T193" i="8" s="1"/>
  <c r="Q193" i="8"/>
  <c r="P193" i="8"/>
  <c r="L193" i="8"/>
  <c r="D193" i="8"/>
  <c r="R192" i="8"/>
  <c r="O192" i="8" s="1"/>
  <c r="Q192" i="8"/>
  <c r="P192" i="8"/>
  <c r="L192" i="8"/>
  <c r="D192" i="8"/>
  <c r="G191" i="8"/>
  <c r="K191" i="8" s="1"/>
  <c r="D191" i="8"/>
  <c r="G190" i="8"/>
  <c r="K190" i="8" s="1"/>
  <c r="G189" i="8"/>
  <c r="K189" i="8" s="1"/>
  <c r="J189" i="8" s="1"/>
  <c r="G188" i="8"/>
  <c r="K188" i="8" s="1"/>
  <c r="G187" i="8"/>
  <c r="K187" i="8" s="1"/>
  <c r="G186" i="8"/>
  <c r="K186" i="8" s="1"/>
  <c r="G185" i="8"/>
  <c r="K185" i="8" s="1"/>
  <c r="J185" i="8" s="1"/>
  <c r="G180" i="8"/>
  <c r="K180" i="8" s="1"/>
  <c r="D180" i="8"/>
  <c r="C180" i="8"/>
  <c r="R179" i="8"/>
  <c r="O179" i="8" s="1"/>
  <c r="S179" i="8" s="1"/>
  <c r="Q179" i="8"/>
  <c r="P179" i="8"/>
  <c r="L179" i="8"/>
  <c r="D179" i="8"/>
  <c r="C179" i="8"/>
  <c r="G178" i="8"/>
  <c r="K178" i="8" s="1"/>
  <c r="I178" i="8" s="1"/>
  <c r="D178" i="8"/>
  <c r="G177" i="8"/>
  <c r="K177" i="8" s="1"/>
  <c r="Q177" i="8" s="1"/>
  <c r="D177" i="8"/>
  <c r="R176" i="8"/>
  <c r="O176" i="8" s="1"/>
  <c r="Q176" i="8"/>
  <c r="P176" i="8"/>
  <c r="L176" i="8"/>
  <c r="D176" i="8"/>
  <c r="R175" i="8"/>
  <c r="O175" i="8" s="1"/>
  <c r="Q175" i="8"/>
  <c r="P175" i="8"/>
  <c r="L175" i="8"/>
  <c r="D175" i="8"/>
  <c r="R174" i="8"/>
  <c r="O174" i="8" s="1"/>
  <c r="Q174" i="8"/>
  <c r="P174" i="8"/>
  <c r="L174" i="8"/>
  <c r="D174" i="8"/>
  <c r="R173" i="8"/>
  <c r="O173" i="8" s="1"/>
  <c r="Q173" i="8"/>
  <c r="P173" i="8"/>
  <c r="L173" i="8"/>
  <c r="D173" i="8"/>
  <c r="R172" i="8"/>
  <c r="O172" i="8" s="1"/>
  <c r="Q172" i="8"/>
  <c r="P172" i="8"/>
  <c r="L172" i="8"/>
  <c r="D172" i="8"/>
  <c r="R171" i="8"/>
  <c r="O171" i="8" s="1"/>
  <c r="T171" i="8" s="1"/>
  <c r="Q171" i="8"/>
  <c r="P171" i="8"/>
  <c r="L171" i="8"/>
  <c r="D171" i="8"/>
  <c r="T170" i="8"/>
  <c r="L170" i="8"/>
  <c r="D162" i="8"/>
  <c r="T169" i="8"/>
  <c r="L169" i="8"/>
  <c r="D163" i="8"/>
  <c r="L168" i="8"/>
  <c r="D161" i="8"/>
  <c r="G167" i="8"/>
  <c r="K167" i="8" s="1"/>
  <c r="D170" i="8"/>
  <c r="G166" i="8"/>
  <c r="K166" i="8" s="1"/>
  <c r="G165" i="8"/>
  <c r="K165" i="8" s="1"/>
  <c r="G164" i="8"/>
  <c r="K164" i="8" s="1"/>
  <c r="D166" i="8"/>
  <c r="G163" i="8"/>
  <c r="K163" i="8" s="1"/>
  <c r="G162" i="8"/>
  <c r="K162" i="8" s="1"/>
  <c r="G161" i="8"/>
  <c r="K161" i="8" s="1"/>
  <c r="G156" i="8"/>
  <c r="K156" i="8" s="1"/>
  <c r="D156" i="8"/>
  <c r="C156" i="8"/>
  <c r="R155" i="8"/>
  <c r="O155" i="8" s="1"/>
  <c r="S155" i="8" s="1"/>
  <c r="Q155" i="8"/>
  <c r="P155" i="8"/>
  <c r="L155" i="8"/>
  <c r="D155" i="8"/>
  <c r="C155" i="8"/>
  <c r="G154" i="8"/>
  <c r="K154" i="8" s="1"/>
  <c r="I154" i="8" s="1"/>
  <c r="D154" i="8"/>
  <c r="C154" i="8"/>
  <c r="G153" i="8"/>
  <c r="K153" i="8" s="1"/>
  <c r="D153" i="8"/>
  <c r="C153" i="8"/>
  <c r="R152" i="8"/>
  <c r="O152" i="8" s="1"/>
  <c r="Q152" i="8"/>
  <c r="P152" i="8"/>
  <c r="L152" i="8"/>
  <c r="D152" i="8"/>
  <c r="C152" i="8"/>
  <c r="R151" i="8"/>
  <c r="O151" i="8" s="1"/>
  <c r="Q151" i="8"/>
  <c r="P151" i="8"/>
  <c r="L151" i="8"/>
  <c r="D151" i="8"/>
  <c r="C151" i="8"/>
  <c r="R150" i="8"/>
  <c r="O150" i="8" s="1"/>
  <c r="Q150" i="8"/>
  <c r="P150" i="8"/>
  <c r="L150" i="8"/>
  <c r="D150" i="8"/>
  <c r="C150" i="8"/>
  <c r="R149" i="8"/>
  <c r="O149" i="8" s="1"/>
  <c r="T149" i="8" s="1"/>
  <c r="Q149" i="8"/>
  <c r="P149" i="8"/>
  <c r="L149" i="8"/>
  <c r="D149" i="8"/>
  <c r="C149" i="8"/>
  <c r="R148" i="8"/>
  <c r="O148" i="8" s="1"/>
  <c r="Q148" i="8"/>
  <c r="P148" i="8"/>
  <c r="L148" i="8"/>
  <c r="D148" i="8"/>
  <c r="C148" i="8"/>
  <c r="R147" i="8"/>
  <c r="O147" i="8" s="1"/>
  <c r="Q147" i="8"/>
  <c r="P147" i="8"/>
  <c r="L147" i="8"/>
  <c r="D147" i="8"/>
  <c r="C147" i="8"/>
  <c r="R146" i="8"/>
  <c r="O146" i="8" s="1"/>
  <c r="T146" i="8" s="1"/>
  <c r="Q146" i="8"/>
  <c r="P146" i="8"/>
  <c r="L146" i="8"/>
  <c r="D146" i="8"/>
  <c r="C146" i="8"/>
  <c r="R145" i="8"/>
  <c r="O145" i="8" s="1"/>
  <c r="T145" i="8" s="1"/>
  <c r="Q145" i="8"/>
  <c r="P145" i="8"/>
  <c r="L145" i="8"/>
  <c r="D145" i="8"/>
  <c r="C145" i="8"/>
  <c r="R144" i="8"/>
  <c r="O144" i="8" s="1"/>
  <c r="Q144" i="8"/>
  <c r="P144" i="8"/>
  <c r="L144" i="8"/>
  <c r="D144" i="8"/>
  <c r="C144" i="8"/>
  <c r="G143" i="8"/>
  <c r="K143" i="8" s="1"/>
  <c r="D143" i="8"/>
  <c r="C143" i="8"/>
  <c r="G142" i="8"/>
  <c r="K142" i="8" s="1"/>
  <c r="C142" i="8"/>
  <c r="G141" i="8"/>
  <c r="K141" i="8" s="1"/>
  <c r="J141" i="8" s="1"/>
  <c r="C141" i="8"/>
  <c r="G140" i="8"/>
  <c r="K140" i="8" s="1"/>
  <c r="J140" i="8" s="1"/>
  <c r="C140" i="8"/>
  <c r="G139" i="8"/>
  <c r="K139" i="8" s="1"/>
  <c r="C139" i="8"/>
  <c r="G138" i="8"/>
  <c r="K138" i="8" s="1"/>
  <c r="C138" i="8"/>
  <c r="G137" i="8"/>
  <c r="C137" i="8"/>
  <c r="G131" i="8"/>
  <c r="K131" i="8" s="1"/>
  <c r="J131" i="8" s="1"/>
  <c r="D131" i="8"/>
  <c r="C131" i="8"/>
  <c r="R130" i="8"/>
  <c r="O130" i="8" s="1"/>
  <c r="Q130" i="8"/>
  <c r="P130" i="8"/>
  <c r="L130" i="8"/>
  <c r="D130" i="8"/>
  <c r="C130" i="8"/>
  <c r="G129" i="8"/>
  <c r="K129" i="8" s="1"/>
  <c r="I129" i="8" s="1"/>
  <c r="D129" i="8"/>
  <c r="C129" i="8"/>
  <c r="G128" i="8"/>
  <c r="K128" i="8" s="1"/>
  <c r="D128" i="8"/>
  <c r="C128" i="8"/>
  <c r="R127" i="8"/>
  <c r="O127" i="8" s="1"/>
  <c r="Q127" i="8"/>
  <c r="P127" i="8"/>
  <c r="L127" i="8"/>
  <c r="D127" i="8"/>
  <c r="C127" i="8"/>
  <c r="R126" i="8"/>
  <c r="O126" i="8" s="1"/>
  <c r="Q126" i="8"/>
  <c r="P126" i="8"/>
  <c r="L126" i="8"/>
  <c r="D126" i="8"/>
  <c r="C126" i="8"/>
  <c r="R125" i="8"/>
  <c r="O125" i="8" s="1"/>
  <c r="Q125" i="8"/>
  <c r="P125" i="8"/>
  <c r="L125" i="8"/>
  <c r="D125" i="8"/>
  <c r="C125" i="8"/>
  <c r="R124" i="8"/>
  <c r="O124" i="8" s="1"/>
  <c r="Q124" i="8"/>
  <c r="P124" i="8"/>
  <c r="L124" i="8"/>
  <c r="D124" i="8"/>
  <c r="C124" i="8"/>
  <c r="R123" i="8"/>
  <c r="O123" i="8" s="1"/>
  <c r="Q123" i="8"/>
  <c r="P123" i="8"/>
  <c r="L123" i="8"/>
  <c r="D123" i="8"/>
  <c r="C123" i="8"/>
  <c r="R122" i="8"/>
  <c r="O122" i="8" s="1"/>
  <c r="T122" i="8" s="1"/>
  <c r="Q122" i="8"/>
  <c r="P122" i="8"/>
  <c r="L122" i="8"/>
  <c r="D122" i="8"/>
  <c r="C122" i="8"/>
  <c r="R121" i="8"/>
  <c r="O121" i="8" s="1"/>
  <c r="T121" i="8" s="1"/>
  <c r="Q121" i="8"/>
  <c r="P121" i="8"/>
  <c r="L121" i="8"/>
  <c r="D121" i="8"/>
  <c r="C121" i="8"/>
  <c r="R120" i="8"/>
  <c r="O120" i="8" s="1"/>
  <c r="T120" i="8" s="1"/>
  <c r="Q120" i="8"/>
  <c r="P120" i="8"/>
  <c r="L120" i="8"/>
  <c r="D120" i="8"/>
  <c r="C120" i="8"/>
  <c r="R119" i="8"/>
  <c r="O119" i="8" s="1"/>
  <c r="Q119" i="8"/>
  <c r="P119" i="8"/>
  <c r="L119" i="8"/>
  <c r="D119" i="8"/>
  <c r="C119" i="8"/>
  <c r="G118" i="8"/>
  <c r="K118" i="8" s="1"/>
  <c r="D118" i="8"/>
  <c r="C118" i="8"/>
  <c r="G117" i="8"/>
  <c r="K117" i="8" s="1"/>
  <c r="C117" i="8"/>
  <c r="G116" i="8"/>
  <c r="K116" i="8" s="1"/>
  <c r="J116" i="8" s="1"/>
  <c r="G115" i="8"/>
  <c r="K115" i="8" s="1"/>
  <c r="G114" i="8"/>
  <c r="K114" i="8" s="1"/>
  <c r="G113" i="8"/>
  <c r="K113" i="8" s="1"/>
  <c r="G112" i="8"/>
  <c r="K112" i="8" s="1"/>
  <c r="J112" i="8" s="1"/>
  <c r="G83" i="8"/>
  <c r="K83" i="8" s="1"/>
  <c r="J83" i="8" s="1"/>
  <c r="D83" i="8"/>
  <c r="C83" i="8"/>
  <c r="R82" i="8"/>
  <c r="O82" i="8" s="1"/>
  <c r="Q82" i="8"/>
  <c r="P82" i="8"/>
  <c r="L82" i="8"/>
  <c r="D82" i="8"/>
  <c r="G81" i="8"/>
  <c r="K81" i="8" s="1"/>
  <c r="I81" i="8" s="1"/>
  <c r="D81" i="8"/>
  <c r="G80" i="8"/>
  <c r="K80" i="8" s="1"/>
  <c r="Q80" i="8" s="1"/>
  <c r="D80" i="8"/>
  <c r="R79" i="8"/>
  <c r="O79" i="8" s="1"/>
  <c r="Q79" i="8"/>
  <c r="P79" i="8"/>
  <c r="L79" i="8"/>
  <c r="D79" i="8"/>
  <c r="R78" i="8"/>
  <c r="O78" i="8" s="1"/>
  <c r="Q78" i="8"/>
  <c r="P78" i="8"/>
  <c r="L78" i="8"/>
  <c r="D78" i="8"/>
  <c r="L77" i="8"/>
  <c r="R77" i="8" s="1"/>
  <c r="D77" i="8"/>
  <c r="L76" i="8"/>
  <c r="P76" i="8" s="1"/>
  <c r="Q76" i="8" s="1"/>
  <c r="D76" i="8"/>
  <c r="R75" i="8"/>
  <c r="L75" i="8"/>
  <c r="P75" i="8" s="1"/>
  <c r="Q75" i="8" s="1"/>
  <c r="D75" i="8"/>
  <c r="L74" i="8"/>
  <c r="P74" i="8" s="1"/>
  <c r="Q74" i="8" s="1"/>
  <c r="D74" i="8"/>
  <c r="L73" i="8"/>
  <c r="R73" i="8" s="1"/>
  <c r="D73" i="8"/>
  <c r="L72" i="8"/>
  <c r="R72" i="8" s="1"/>
  <c r="D72" i="8"/>
  <c r="L71" i="8"/>
  <c r="P71" i="8" s="1"/>
  <c r="Q71" i="8" s="1"/>
  <c r="G70" i="8"/>
  <c r="K70" i="8" s="1"/>
  <c r="G69" i="8"/>
  <c r="K69" i="8" s="1"/>
  <c r="G68" i="8"/>
  <c r="K68" i="8" s="1"/>
  <c r="J68" i="8" s="1"/>
  <c r="G67" i="8"/>
  <c r="K67" i="8" s="1"/>
  <c r="J67" i="8" s="1"/>
  <c r="G66" i="8"/>
  <c r="G65" i="8"/>
  <c r="K65" i="8" s="1"/>
  <c r="G64" i="8"/>
  <c r="K64" i="8" s="1"/>
  <c r="J64" i="8" s="1"/>
  <c r="G52" i="8"/>
  <c r="K52" i="8" s="1"/>
  <c r="S51" i="8"/>
  <c r="L51" i="8"/>
  <c r="G50" i="8"/>
  <c r="K50" i="8" s="1"/>
  <c r="G49" i="8"/>
  <c r="K49" i="8" s="1"/>
  <c r="T48" i="8"/>
  <c r="L48" i="8"/>
  <c r="L47" i="8"/>
  <c r="L46" i="8"/>
  <c r="L45" i="8"/>
  <c r="D49" i="8"/>
  <c r="D34" i="8"/>
  <c r="D53" i="8"/>
  <c r="T42" i="8"/>
  <c r="D33" i="8"/>
  <c r="D52" i="8"/>
  <c r="T40" i="8"/>
  <c r="D43" i="8"/>
  <c r="G39" i="8"/>
  <c r="K39" i="8" s="1"/>
  <c r="D41" i="8"/>
  <c r="G38" i="8"/>
  <c r="K38" i="8" s="1"/>
  <c r="G37" i="8"/>
  <c r="K37" i="8" s="1"/>
  <c r="G36" i="8"/>
  <c r="K36" i="8" s="1"/>
  <c r="G35" i="8"/>
  <c r="K35" i="8" s="1"/>
  <c r="G34" i="8"/>
  <c r="K34" i="8" s="1"/>
  <c r="G33" i="8"/>
  <c r="K33" i="8" s="1"/>
  <c r="J33" i="8" s="1"/>
  <c r="G28" i="8"/>
  <c r="K28" i="8" s="1"/>
  <c r="J28" i="8" s="1"/>
  <c r="D28" i="8"/>
  <c r="R27" i="8"/>
  <c r="O27" i="8" s="1"/>
  <c r="S27" i="8" s="1"/>
  <c r="Q27" i="8"/>
  <c r="P27" i="8"/>
  <c r="L27" i="8"/>
  <c r="D27" i="8"/>
  <c r="G26" i="8"/>
  <c r="K26" i="8" s="1"/>
  <c r="D26" i="8"/>
  <c r="G25" i="8"/>
  <c r="K25" i="8" s="1"/>
  <c r="D25" i="8"/>
  <c r="R24" i="8"/>
  <c r="O24" i="8" s="1"/>
  <c r="Q24" i="8"/>
  <c r="P24" i="8"/>
  <c r="L24" i="8"/>
  <c r="D24" i="8"/>
  <c r="R23" i="8"/>
  <c r="O23" i="8" s="1"/>
  <c r="Q23" i="8"/>
  <c r="P23" i="8"/>
  <c r="L23" i="8"/>
  <c r="D23" i="8"/>
  <c r="R22" i="8"/>
  <c r="O22" i="8" s="1"/>
  <c r="Q22" i="8"/>
  <c r="P22" i="8"/>
  <c r="L22" i="8"/>
  <c r="D22" i="8"/>
  <c r="R21" i="8"/>
  <c r="O21" i="8" s="1"/>
  <c r="Q21" i="8"/>
  <c r="P21" i="8"/>
  <c r="L21" i="8"/>
  <c r="D21" i="8"/>
  <c r="R20" i="8"/>
  <c r="O20" i="8" s="1"/>
  <c r="S20" i="8" s="1"/>
  <c r="Q20" i="8"/>
  <c r="P20" i="8"/>
  <c r="L20" i="8"/>
  <c r="D20" i="8"/>
  <c r="R19" i="8"/>
  <c r="O19" i="8" s="1"/>
  <c r="T19" i="8" s="1"/>
  <c r="Q19" i="8"/>
  <c r="P19" i="8"/>
  <c r="L19" i="8"/>
  <c r="D19" i="8"/>
  <c r="R18" i="8"/>
  <c r="O18" i="8" s="1"/>
  <c r="T18" i="8" s="1"/>
  <c r="Q18" i="8"/>
  <c r="P18" i="8"/>
  <c r="L18" i="8"/>
  <c r="D18" i="8"/>
  <c r="R17" i="8"/>
  <c r="O17" i="8" s="1"/>
  <c r="T17" i="8" s="1"/>
  <c r="Q17" i="8"/>
  <c r="P17" i="8"/>
  <c r="L17" i="8"/>
  <c r="D17" i="8"/>
  <c r="L16" i="8"/>
  <c r="G15" i="8"/>
  <c r="K15" i="8" s="1"/>
  <c r="G14" i="8"/>
  <c r="K14" i="8" s="1"/>
  <c r="G13" i="8"/>
  <c r="K13" i="8" s="1"/>
  <c r="J13" i="8" s="1"/>
  <c r="G12" i="8"/>
  <c r="K12" i="8" s="1"/>
  <c r="G11" i="8"/>
  <c r="K11" i="8" s="1"/>
  <c r="G10" i="8"/>
  <c r="K10" i="8" s="1"/>
  <c r="G9" i="8"/>
  <c r="K9" i="8" s="1"/>
  <c r="J9" i="8" s="1"/>
  <c r="D9" i="8"/>
  <c r="G376" i="7"/>
  <c r="K376" i="7" s="1"/>
  <c r="J376" i="7" s="1"/>
  <c r="D376" i="7"/>
  <c r="C376" i="7"/>
  <c r="R375" i="7"/>
  <c r="O375" i="7" s="1"/>
  <c r="T375" i="7" s="1"/>
  <c r="Q375" i="7"/>
  <c r="P375" i="7"/>
  <c r="L375" i="7"/>
  <c r="D375" i="7"/>
  <c r="C375" i="7"/>
  <c r="G374" i="7"/>
  <c r="K374" i="7" s="1"/>
  <c r="D374" i="7"/>
  <c r="C374" i="7"/>
  <c r="G373" i="7"/>
  <c r="K373" i="7" s="1"/>
  <c r="D373" i="7"/>
  <c r="C373" i="7"/>
  <c r="R372" i="7"/>
  <c r="O372" i="7" s="1"/>
  <c r="Q372" i="7"/>
  <c r="P372" i="7"/>
  <c r="L372" i="7"/>
  <c r="D372" i="7"/>
  <c r="C372" i="7"/>
  <c r="R371" i="7"/>
  <c r="O371" i="7" s="1"/>
  <c r="Q371" i="7"/>
  <c r="P371" i="7"/>
  <c r="L371" i="7"/>
  <c r="D371" i="7"/>
  <c r="C371" i="7"/>
  <c r="R370" i="7"/>
  <c r="O370" i="7" s="1"/>
  <c r="Q370" i="7"/>
  <c r="P370" i="7"/>
  <c r="L370" i="7"/>
  <c r="D370" i="7"/>
  <c r="C370" i="7"/>
  <c r="R369" i="7"/>
  <c r="O369" i="7" s="1"/>
  <c r="T369" i="7" s="1"/>
  <c r="Q369" i="7"/>
  <c r="P369" i="7"/>
  <c r="L369" i="7"/>
  <c r="D369" i="7"/>
  <c r="C369" i="7"/>
  <c r="R368" i="7"/>
  <c r="O368" i="7" s="1"/>
  <c r="S368" i="7" s="1"/>
  <c r="Q368" i="7"/>
  <c r="P368" i="7"/>
  <c r="L368" i="7"/>
  <c r="D368" i="7"/>
  <c r="C368" i="7"/>
  <c r="R367" i="7"/>
  <c r="O367" i="7" s="1"/>
  <c r="T367" i="7" s="1"/>
  <c r="Q367" i="7"/>
  <c r="P367" i="7"/>
  <c r="L367" i="7"/>
  <c r="D367" i="7"/>
  <c r="C367" i="7"/>
  <c r="R366" i="7"/>
  <c r="O366" i="7" s="1"/>
  <c r="Q366" i="7"/>
  <c r="P366" i="7"/>
  <c r="L366" i="7"/>
  <c r="D366" i="7"/>
  <c r="C366" i="7"/>
  <c r="R365" i="7"/>
  <c r="O365" i="7" s="1"/>
  <c r="T365" i="7" s="1"/>
  <c r="Q365" i="7"/>
  <c r="P365" i="7"/>
  <c r="L365" i="7"/>
  <c r="D365" i="7"/>
  <c r="C365" i="7"/>
  <c r="R364" i="7"/>
  <c r="O364" i="7" s="1"/>
  <c r="Q364" i="7"/>
  <c r="P364" i="7"/>
  <c r="L364" i="7"/>
  <c r="D364" i="7"/>
  <c r="C364" i="7"/>
  <c r="G363" i="7"/>
  <c r="K363" i="7" s="1"/>
  <c r="D363" i="7"/>
  <c r="C363" i="7"/>
  <c r="G362" i="7"/>
  <c r="K362" i="7" s="1"/>
  <c r="C362" i="7"/>
  <c r="G361" i="7"/>
  <c r="K361" i="7" s="1"/>
  <c r="J361" i="7" s="1"/>
  <c r="C361" i="7"/>
  <c r="G360" i="7"/>
  <c r="K360" i="7" s="1"/>
  <c r="C360" i="7"/>
  <c r="G359" i="7"/>
  <c r="K359" i="7" s="1"/>
  <c r="C359" i="7"/>
  <c r="G358" i="7"/>
  <c r="K358" i="7" s="1"/>
  <c r="H358" i="7" s="1"/>
  <c r="C358" i="7"/>
  <c r="G357" i="7"/>
  <c r="K357" i="7" s="1"/>
  <c r="J357" i="7" s="1"/>
  <c r="C357" i="7"/>
  <c r="G352" i="7"/>
  <c r="K352" i="7" s="1"/>
  <c r="D352" i="7"/>
  <c r="C352" i="7"/>
  <c r="R351" i="7"/>
  <c r="O351" i="7" s="1"/>
  <c r="Q351" i="7"/>
  <c r="P351" i="7"/>
  <c r="L351" i="7"/>
  <c r="D351" i="7"/>
  <c r="C351" i="7"/>
  <c r="G350" i="7"/>
  <c r="K350" i="7" s="1"/>
  <c r="I350" i="7" s="1"/>
  <c r="D350" i="7"/>
  <c r="C350" i="7"/>
  <c r="G349" i="7"/>
  <c r="K349" i="7" s="1"/>
  <c r="D349" i="7"/>
  <c r="C349" i="7"/>
  <c r="R348" i="7"/>
  <c r="O348" i="7" s="1"/>
  <c r="Q348" i="7"/>
  <c r="P348" i="7"/>
  <c r="L348" i="7"/>
  <c r="D348" i="7"/>
  <c r="C348" i="7"/>
  <c r="R347" i="7"/>
  <c r="O347" i="7" s="1"/>
  <c r="Q347" i="7"/>
  <c r="P347" i="7"/>
  <c r="L347" i="7"/>
  <c r="D347" i="7"/>
  <c r="C347" i="7"/>
  <c r="R346" i="7"/>
  <c r="O346" i="7" s="1"/>
  <c r="T346" i="7" s="1"/>
  <c r="Q346" i="7"/>
  <c r="P346" i="7"/>
  <c r="L346" i="7"/>
  <c r="D346" i="7"/>
  <c r="C346" i="7"/>
  <c r="R345" i="7"/>
  <c r="O345" i="7" s="1"/>
  <c r="S345" i="7" s="1"/>
  <c r="Q345" i="7"/>
  <c r="P345" i="7"/>
  <c r="L345" i="7"/>
  <c r="D345" i="7"/>
  <c r="C345" i="7"/>
  <c r="R344" i="7"/>
  <c r="O344" i="7" s="1"/>
  <c r="S344" i="7" s="1"/>
  <c r="Q344" i="7"/>
  <c r="P344" i="7"/>
  <c r="L344" i="7"/>
  <c r="D344" i="7"/>
  <c r="C344" i="7"/>
  <c r="R343" i="7"/>
  <c r="O343" i="7" s="1"/>
  <c r="Q343" i="7"/>
  <c r="P343" i="7"/>
  <c r="L343" i="7"/>
  <c r="D343" i="7"/>
  <c r="C343" i="7"/>
  <c r="R342" i="7"/>
  <c r="O342" i="7" s="1"/>
  <c r="T342" i="7" s="1"/>
  <c r="Q342" i="7"/>
  <c r="P342" i="7"/>
  <c r="L342" i="7"/>
  <c r="D342" i="7"/>
  <c r="C342" i="7"/>
  <c r="R341" i="7"/>
  <c r="O341" i="7" s="1"/>
  <c r="Q341" i="7"/>
  <c r="P341" i="7"/>
  <c r="L341" i="7"/>
  <c r="D341" i="7"/>
  <c r="C341" i="7"/>
  <c r="R340" i="7"/>
  <c r="O340" i="7" s="1"/>
  <c r="Q340" i="7"/>
  <c r="P340" i="7"/>
  <c r="L340" i="7"/>
  <c r="D340" i="7"/>
  <c r="C340" i="7"/>
  <c r="G339" i="7"/>
  <c r="K339" i="7" s="1"/>
  <c r="D339" i="7"/>
  <c r="C339" i="7"/>
  <c r="G338" i="7"/>
  <c r="K338" i="7" s="1"/>
  <c r="C338" i="7"/>
  <c r="G337" i="7"/>
  <c r="K337" i="7" s="1"/>
  <c r="C337" i="7"/>
  <c r="G336" i="7"/>
  <c r="K336" i="7" s="1"/>
  <c r="J336" i="7" s="1"/>
  <c r="C336" i="7"/>
  <c r="G335" i="7"/>
  <c r="K335" i="7" s="1"/>
  <c r="D335" i="7"/>
  <c r="C335" i="7"/>
  <c r="G334" i="7"/>
  <c r="K334" i="7" s="1"/>
  <c r="C334" i="7"/>
  <c r="G333" i="7"/>
  <c r="K333" i="7" s="1"/>
  <c r="J333" i="7" s="1"/>
  <c r="C333" i="7"/>
  <c r="G328" i="7"/>
  <c r="K328" i="7" s="1"/>
  <c r="D328" i="7"/>
  <c r="C328" i="7"/>
  <c r="R327" i="7"/>
  <c r="O327" i="7" s="1"/>
  <c r="Q327" i="7"/>
  <c r="P327" i="7"/>
  <c r="L327" i="7"/>
  <c r="D327" i="7"/>
  <c r="C327" i="7"/>
  <c r="G326" i="7"/>
  <c r="K326" i="7" s="1"/>
  <c r="D326" i="7"/>
  <c r="C326" i="7"/>
  <c r="G325" i="7"/>
  <c r="K325" i="7" s="1"/>
  <c r="D325" i="7"/>
  <c r="C325" i="7"/>
  <c r="R324" i="7"/>
  <c r="O324" i="7" s="1"/>
  <c r="Q324" i="7"/>
  <c r="P324" i="7"/>
  <c r="L324" i="7"/>
  <c r="D324" i="7"/>
  <c r="C324" i="7"/>
  <c r="R323" i="7"/>
  <c r="O323" i="7" s="1"/>
  <c r="Q323" i="7"/>
  <c r="P323" i="7"/>
  <c r="L323" i="7"/>
  <c r="D323" i="7"/>
  <c r="C323" i="7"/>
  <c r="R322" i="7"/>
  <c r="O322" i="7" s="1"/>
  <c r="T322" i="7" s="1"/>
  <c r="Q322" i="7"/>
  <c r="P322" i="7"/>
  <c r="L322" i="7"/>
  <c r="D322" i="7"/>
  <c r="C322" i="7"/>
  <c r="R321" i="7"/>
  <c r="O321" i="7" s="1"/>
  <c r="T321" i="7" s="1"/>
  <c r="Q321" i="7"/>
  <c r="P321" i="7"/>
  <c r="L321" i="7"/>
  <c r="D321" i="7"/>
  <c r="C321" i="7"/>
  <c r="R320" i="7"/>
  <c r="O320" i="7" s="1"/>
  <c r="S320" i="7" s="1"/>
  <c r="Q320" i="7"/>
  <c r="P320" i="7"/>
  <c r="L320" i="7"/>
  <c r="D320" i="7"/>
  <c r="C320" i="7"/>
  <c r="R319" i="7"/>
  <c r="O319" i="7" s="1"/>
  <c r="Q319" i="7"/>
  <c r="P319" i="7"/>
  <c r="L319" i="7"/>
  <c r="D319" i="7"/>
  <c r="C319" i="7"/>
  <c r="R318" i="7"/>
  <c r="O318" i="7" s="1"/>
  <c r="Q318" i="7"/>
  <c r="P318" i="7"/>
  <c r="L318" i="7"/>
  <c r="D318" i="7"/>
  <c r="C318" i="7"/>
  <c r="R317" i="7"/>
  <c r="O317" i="7" s="1"/>
  <c r="S317" i="7" s="1"/>
  <c r="Q317" i="7"/>
  <c r="P317" i="7"/>
  <c r="L317" i="7"/>
  <c r="D317" i="7"/>
  <c r="C317" i="7"/>
  <c r="R316" i="7"/>
  <c r="O316" i="7" s="1"/>
  <c r="Q316" i="7"/>
  <c r="P316" i="7"/>
  <c r="L316" i="7"/>
  <c r="D316" i="7"/>
  <c r="C316" i="7"/>
  <c r="G315" i="7"/>
  <c r="K315" i="7" s="1"/>
  <c r="D315" i="7"/>
  <c r="C315" i="7"/>
  <c r="G314" i="7"/>
  <c r="K314" i="7" s="1"/>
  <c r="C314" i="7"/>
  <c r="G313" i="7"/>
  <c r="K313" i="7" s="1"/>
  <c r="J313" i="7" s="1"/>
  <c r="C313" i="7"/>
  <c r="G312" i="7"/>
  <c r="K312" i="7" s="1"/>
  <c r="J312" i="7" s="1"/>
  <c r="C312" i="7"/>
  <c r="G311" i="7"/>
  <c r="K311" i="7" s="1"/>
  <c r="D311" i="7"/>
  <c r="C311" i="7"/>
  <c r="G310" i="7"/>
  <c r="K310" i="7" s="1"/>
  <c r="C310" i="7"/>
  <c r="G309" i="7"/>
  <c r="K309" i="7" s="1"/>
  <c r="C309" i="7"/>
  <c r="G304" i="7"/>
  <c r="K304" i="7" s="1"/>
  <c r="J304" i="7" s="1"/>
  <c r="D304" i="7"/>
  <c r="C304" i="7"/>
  <c r="R303" i="7"/>
  <c r="O303" i="7" s="1"/>
  <c r="T303" i="7" s="1"/>
  <c r="Q303" i="7"/>
  <c r="P303" i="7"/>
  <c r="L303" i="7"/>
  <c r="D303" i="7"/>
  <c r="C303" i="7"/>
  <c r="G302" i="7"/>
  <c r="K302" i="7" s="1"/>
  <c r="D302" i="7"/>
  <c r="C302" i="7"/>
  <c r="G301" i="7"/>
  <c r="K301" i="7" s="1"/>
  <c r="D301" i="7"/>
  <c r="C301" i="7"/>
  <c r="R300" i="7"/>
  <c r="O300" i="7" s="1"/>
  <c r="Q300" i="7"/>
  <c r="P300" i="7"/>
  <c r="L300" i="7"/>
  <c r="D300" i="7"/>
  <c r="C300" i="7"/>
  <c r="R299" i="7"/>
  <c r="O299" i="7" s="1"/>
  <c r="Q299" i="7"/>
  <c r="P299" i="7"/>
  <c r="L299" i="7"/>
  <c r="D299" i="7"/>
  <c r="C299" i="7"/>
  <c r="R298" i="7"/>
  <c r="O298" i="7" s="1"/>
  <c r="Q298" i="7"/>
  <c r="P298" i="7"/>
  <c r="L298" i="7"/>
  <c r="D298" i="7"/>
  <c r="C298" i="7"/>
  <c r="R297" i="7"/>
  <c r="O297" i="7" s="1"/>
  <c r="T297" i="7" s="1"/>
  <c r="Q297" i="7"/>
  <c r="P297" i="7"/>
  <c r="L297" i="7"/>
  <c r="D297" i="7"/>
  <c r="C297" i="7"/>
  <c r="R296" i="7"/>
  <c r="O296" i="7" s="1"/>
  <c r="S296" i="7" s="1"/>
  <c r="Q296" i="7"/>
  <c r="P296" i="7"/>
  <c r="L296" i="7"/>
  <c r="D296" i="7"/>
  <c r="C296" i="7"/>
  <c r="R295" i="7"/>
  <c r="O295" i="7" s="1"/>
  <c r="T295" i="7" s="1"/>
  <c r="Q295" i="7"/>
  <c r="P295" i="7"/>
  <c r="L295" i="7"/>
  <c r="D295" i="7"/>
  <c r="C295" i="7"/>
  <c r="R294" i="7"/>
  <c r="O294" i="7" s="1"/>
  <c r="T294" i="7" s="1"/>
  <c r="Q294" i="7"/>
  <c r="P294" i="7"/>
  <c r="L294" i="7"/>
  <c r="D294" i="7"/>
  <c r="C294" i="7"/>
  <c r="R293" i="7"/>
  <c r="O293" i="7" s="1"/>
  <c r="T293" i="7" s="1"/>
  <c r="Q293" i="7"/>
  <c r="P293" i="7"/>
  <c r="L293" i="7"/>
  <c r="D293" i="7"/>
  <c r="C293" i="7"/>
  <c r="R292" i="7"/>
  <c r="O292" i="7" s="1"/>
  <c r="Q292" i="7"/>
  <c r="P292" i="7"/>
  <c r="L292" i="7"/>
  <c r="D292" i="7"/>
  <c r="C292" i="7"/>
  <c r="G291" i="7"/>
  <c r="K291" i="7" s="1"/>
  <c r="D291" i="7"/>
  <c r="C291" i="7"/>
  <c r="G290" i="7"/>
  <c r="K290" i="7" s="1"/>
  <c r="C290" i="7"/>
  <c r="G289" i="7"/>
  <c r="K289" i="7" s="1"/>
  <c r="J289" i="7" s="1"/>
  <c r="D289" i="7"/>
  <c r="C289" i="7"/>
  <c r="G288" i="7"/>
  <c r="K288" i="7" s="1"/>
  <c r="J288" i="7" s="1"/>
  <c r="C288" i="7"/>
  <c r="G287" i="7"/>
  <c r="K287" i="7" s="1"/>
  <c r="C287" i="7"/>
  <c r="G286" i="7"/>
  <c r="K286" i="7" s="1"/>
  <c r="C286" i="7"/>
  <c r="G285" i="7"/>
  <c r="K285" i="7" s="1"/>
  <c r="J285" i="7" s="1"/>
  <c r="D285" i="7"/>
  <c r="C285" i="7"/>
  <c r="G280" i="7"/>
  <c r="K280" i="7" s="1"/>
  <c r="J280" i="7" s="1"/>
  <c r="D280" i="7"/>
  <c r="C280" i="7"/>
  <c r="R279" i="7"/>
  <c r="O279" i="7" s="1"/>
  <c r="Q279" i="7"/>
  <c r="P279" i="7"/>
  <c r="L279" i="7"/>
  <c r="D279" i="7"/>
  <c r="C279" i="7"/>
  <c r="G278" i="7"/>
  <c r="K278" i="7" s="1"/>
  <c r="D278" i="7"/>
  <c r="C278" i="7"/>
  <c r="G277" i="7"/>
  <c r="K277" i="7" s="1"/>
  <c r="D277" i="7"/>
  <c r="C277" i="7"/>
  <c r="R276" i="7"/>
  <c r="O276" i="7" s="1"/>
  <c r="Q276" i="7"/>
  <c r="P276" i="7"/>
  <c r="L276" i="7"/>
  <c r="D276" i="7"/>
  <c r="C276" i="7"/>
  <c r="R275" i="7"/>
  <c r="O275" i="7" s="1"/>
  <c r="T275" i="7" s="1"/>
  <c r="Q275" i="7"/>
  <c r="P275" i="7"/>
  <c r="L275" i="7"/>
  <c r="D275" i="7"/>
  <c r="C275" i="7"/>
  <c r="R274" i="7"/>
  <c r="O274" i="7" s="1"/>
  <c r="Q274" i="7"/>
  <c r="P274" i="7"/>
  <c r="L274" i="7"/>
  <c r="D274" i="7"/>
  <c r="C274" i="7"/>
  <c r="R273" i="7"/>
  <c r="O273" i="7" s="1"/>
  <c r="Q273" i="7"/>
  <c r="P273" i="7"/>
  <c r="L273" i="7"/>
  <c r="D273" i="7"/>
  <c r="C273" i="7"/>
  <c r="R272" i="7"/>
  <c r="O272" i="7" s="1"/>
  <c r="Q272" i="7"/>
  <c r="P272" i="7"/>
  <c r="L272" i="7"/>
  <c r="D272" i="7"/>
  <c r="C272" i="7"/>
  <c r="R271" i="7"/>
  <c r="O271" i="7" s="1"/>
  <c r="Q271" i="7"/>
  <c r="P271" i="7"/>
  <c r="L271" i="7"/>
  <c r="D271" i="7"/>
  <c r="C271" i="7"/>
  <c r="R270" i="7"/>
  <c r="O270" i="7" s="1"/>
  <c r="Q270" i="7"/>
  <c r="P270" i="7"/>
  <c r="L270" i="7"/>
  <c r="D270" i="7"/>
  <c r="C270" i="7"/>
  <c r="R269" i="7"/>
  <c r="O269" i="7" s="1"/>
  <c r="T269" i="7" s="1"/>
  <c r="Q269" i="7"/>
  <c r="P269" i="7"/>
  <c r="L269" i="7"/>
  <c r="D269" i="7"/>
  <c r="C269" i="7"/>
  <c r="R268" i="7"/>
  <c r="O268" i="7" s="1"/>
  <c r="S268" i="7" s="1"/>
  <c r="Q268" i="7"/>
  <c r="P268" i="7"/>
  <c r="L268" i="7"/>
  <c r="D268" i="7"/>
  <c r="C268" i="7"/>
  <c r="G267" i="7"/>
  <c r="K267" i="7" s="1"/>
  <c r="D267" i="7"/>
  <c r="C267" i="7"/>
  <c r="G266" i="7"/>
  <c r="K266" i="7" s="1"/>
  <c r="C266" i="7"/>
  <c r="G265" i="7"/>
  <c r="K265" i="7" s="1"/>
  <c r="J265" i="7" s="1"/>
  <c r="C265" i="7"/>
  <c r="G264" i="7"/>
  <c r="K264" i="7" s="1"/>
  <c r="C264" i="7"/>
  <c r="G263" i="7"/>
  <c r="K263" i="7" s="1"/>
  <c r="C263" i="7"/>
  <c r="G262" i="7"/>
  <c r="K262" i="7" s="1"/>
  <c r="C262" i="7"/>
  <c r="G261" i="7"/>
  <c r="K261" i="7" s="1"/>
  <c r="J261" i="7" s="1"/>
  <c r="C261" i="7"/>
  <c r="G255" i="7"/>
  <c r="K255" i="7" s="1"/>
  <c r="J255" i="7" s="1"/>
  <c r="D255" i="7"/>
  <c r="C255" i="7"/>
  <c r="R254" i="7"/>
  <c r="O254" i="7" s="1"/>
  <c r="Q254" i="7"/>
  <c r="P254" i="7"/>
  <c r="L254" i="7"/>
  <c r="D254" i="7"/>
  <c r="C254" i="7"/>
  <c r="G253" i="7"/>
  <c r="K253" i="7" s="1"/>
  <c r="D253" i="7"/>
  <c r="C253" i="7"/>
  <c r="G252" i="7"/>
  <c r="K252" i="7" s="1"/>
  <c r="Q252" i="7" s="1"/>
  <c r="D252" i="7"/>
  <c r="C252" i="7"/>
  <c r="R251" i="7"/>
  <c r="O251" i="7" s="1"/>
  <c r="Q251" i="7"/>
  <c r="P251" i="7"/>
  <c r="L251" i="7"/>
  <c r="D251" i="7"/>
  <c r="C251" i="7"/>
  <c r="R250" i="7"/>
  <c r="O250" i="7" s="1"/>
  <c r="Q250" i="7"/>
  <c r="P250" i="7"/>
  <c r="L250" i="7"/>
  <c r="D250" i="7"/>
  <c r="C250" i="7"/>
  <c r="R249" i="7"/>
  <c r="O249" i="7" s="1"/>
  <c r="Q249" i="7"/>
  <c r="P249" i="7"/>
  <c r="L249" i="7"/>
  <c r="D249" i="7"/>
  <c r="C249" i="7"/>
  <c r="R248" i="7"/>
  <c r="O248" i="7" s="1"/>
  <c r="Q248" i="7"/>
  <c r="P248" i="7"/>
  <c r="L248" i="7"/>
  <c r="D248" i="7"/>
  <c r="C248" i="7"/>
  <c r="R247" i="7"/>
  <c r="O247" i="7" s="1"/>
  <c r="Q247" i="7"/>
  <c r="P247" i="7"/>
  <c r="L247" i="7"/>
  <c r="D247" i="7"/>
  <c r="C247" i="7"/>
  <c r="R246" i="7"/>
  <c r="O246" i="7" s="1"/>
  <c r="T246" i="7" s="1"/>
  <c r="Q246" i="7"/>
  <c r="P246" i="7"/>
  <c r="L246" i="7"/>
  <c r="D246" i="7"/>
  <c r="C246" i="7"/>
  <c r="R245" i="7"/>
  <c r="O245" i="7" s="1"/>
  <c r="T245" i="7" s="1"/>
  <c r="Q245" i="7"/>
  <c r="P245" i="7"/>
  <c r="L245" i="7"/>
  <c r="D245" i="7"/>
  <c r="C245" i="7"/>
  <c r="R244" i="7"/>
  <c r="O244" i="7" s="1"/>
  <c r="T244" i="7" s="1"/>
  <c r="Q244" i="7"/>
  <c r="P244" i="7"/>
  <c r="L244" i="7"/>
  <c r="D244" i="7"/>
  <c r="C244" i="7"/>
  <c r="R243" i="7"/>
  <c r="O243" i="7" s="1"/>
  <c r="Q243" i="7"/>
  <c r="P243" i="7"/>
  <c r="L243" i="7"/>
  <c r="D243" i="7"/>
  <c r="C243" i="7"/>
  <c r="G242" i="7"/>
  <c r="K242" i="7" s="1"/>
  <c r="D242" i="7"/>
  <c r="C242" i="7"/>
  <c r="G241" i="7"/>
  <c r="K241" i="7" s="1"/>
  <c r="D241" i="7"/>
  <c r="C241" i="7"/>
  <c r="G240" i="7"/>
  <c r="K240" i="7" s="1"/>
  <c r="J240" i="7" s="1"/>
  <c r="C240" i="7"/>
  <c r="G239" i="7"/>
  <c r="K239" i="7" s="1"/>
  <c r="D239" i="7"/>
  <c r="C239" i="7"/>
  <c r="G238" i="7"/>
  <c r="K238" i="7" s="1"/>
  <c r="C238" i="7"/>
  <c r="G237" i="7"/>
  <c r="K237" i="7" s="1"/>
  <c r="C237" i="7"/>
  <c r="G236" i="7"/>
  <c r="K236" i="7" s="1"/>
  <c r="J236" i="7" s="1"/>
  <c r="C236" i="7"/>
  <c r="G231" i="7"/>
  <c r="K231" i="7" s="1"/>
  <c r="J231" i="7" s="1"/>
  <c r="D231" i="7"/>
  <c r="C231" i="7"/>
  <c r="R230" i="7"/>
  <c r="O230" i="7" s="1"/>
  <c r="Q230" i="7"/>
  <c r="P230" i="7"/>
  <c r="L230" i="7"/>
  <c r="D230" i="7"/>
  <c r="C230" i="7"/>
  <c r="G229" i="7"/>
  <c r="K229" i="7" s="1"/>
  <c r="D229" i="7"/>
  <c r="C229" i="7"/>
  <c r="G228" i="7"/>
  <c r="K228" i="7" s="1"/>
  <c r="Q228" i="7" s="1"/>
  <c r="D228" i="7"/>
  <c r="C228" i="7"/>
  <c r="R227" i="7"/>
  <c r="O227" i="7" s="1"/>
  <c r="Q227" i="7"/>
  <c r="P227" i="7"/>
  <c r="L227" i="7"/>
  <c r="D227" i="7"/>
  <c r="C227" i="7"/>
  <c r="R226" i="7"/>
  <c r="O226" i="7" s="1"/>
  <c r="T226" i="7" s="1"/>
  <c r="Q226" i="7"/>
  <c r="P226" i="7"/>
  <c r="L226" i="7"/>
  <c r="D226" i="7"/>
  <c r="C226" i="7"/>
  <c r="R225" i="7"/>
  <c r="O225" i="7" s="1"/>
  <c r="Q225" i="7"/>
  <c r="P225" i="7"/>
  <c r="L225" i="7"/>
  <c r="D225" i="7"/>
  <c r="C225" i="7"/>
  <c r="R224" i="7"/>
  <c r="O224" i="7" s="1"/>
  <c r="Q224" i="7"/>
  <c r="P224" i="7"/>
  <c r="L224" i="7"/>
  <c r="D224" i="7"/>
  <c r="C224" i="7"/>
  <c r="R223" i="7"/>
  <c r="O223" i="7" s="1"/>
  <c r="Q223" i="7"/>
  <c r="P223" i="7"/>
  <c r="L223" i="7"/>
  <c r="D223" i="7"/>
  <c r="C223" i="7"/>
  <c r="R222" i="7"/>
  <c r="O222" i="7" s="1"/>
  <c r="T222" i="7" s="1"/>
  <c r="Q222" i="7"/>
  <c r="P222" i="7"/>
  <c r="L222" i="7"/>
  <c r="D222" i="7"/>
  <c r="C222" i="7"/>
  <c r="R221" i="7"/>
  <c r="O221" i="7" s="1"/>
  <c r="S221" i="7" s="1"/>
  <c r="Q221" i="7"/>
  <c r="P221" i="7"/>
  <c r="L221" i="7"/>
  <c r="D221" i="7"/>
  <c r="C221" i="7"/>
  <c r="R220" i="7"/>
  <c r="O220" i="7" s="1"/>
  <c r="T220" i="7" s="1"/>
  <c r="Q220" i="7"/>
  <c r="P220" i="7"/>
  <c r="L220" i="7"/>
  <c r="D220" i="7"/>
  <c r="C220" i="7"/>
  <c r="R219" i="7"/>
  <c r="O219" i="7" s="1"/>
  <c r="Q219" i="7"/>
  <c r="P219" i="7"/>
  <c r="L219" i="7"/>
  <c r="D219" i="7"/>
  <c r="C219" i="7"/>
  <c r="G218" i="7"/>
  <c r="K218" i="7" s="1"/>
  <c r="D218" i="7"/>
  <c r="C218" i="7"/>
  <c r="G217" i="7"/>
  <c r="K217" i="7" s="1"/>
  <c r="D217" i="7"/>
  <c r="C217" i="7"/>
  <c r="G216" i="7"/>
  <c r="K216" i="7" s="1"/>
  <c r="C216" i="7"/>
  <c r="G215" i="7"/>
  <c r="K215" i="7" s="1"/>
  <c r="C215" i="7"/>
  <c r="G214" i="7"/>
  <c r="K214" i="7" s="1"/>
  <c r="C214" i="7"/>
  <c r="G213" i="7"/>
  <c r="K213" i="7" s="1"/>
  <c r="C213" i="7"/>
  <c r="G212" i="7"/>
  <c r="K212" i="7" s="1"/>
  <c r="J212" i="7" s="1"/>
  <c r="C212" i="7"/>
  <c r="G207" i="7"/>
  <c r="K207" i="7" s="1"/>
  <c r="J207" i="7" s="1"/>
  <c r="D207" i="7"/>
  <c r="C207" i="7"/>
  <c r="R206" i="7"/>
  <c r="O206" i="7" s="1"/>
  <c r="Q206" i="7"/>
  <c r="P206" i="7"/>
  <c r="L206" i="7"/>
  <c r="D206" i="7"/>
  <c r="C206" i="7"/>
  <c r="G205" i="7"/>
  <c r="K205" i="7" s="1"/>
  <c r="D205" i="7"/>
  <c r="C205" i="7"/>
  <c r="G204" i="7"/>
  <c r="K204" i="7" s="1"/>
  <c r="Q204" i="7" s="1"/>
  <c r="D204" i="7"/>
  <c r="C204" i="7"/>
  <c r="R203" i="7"/>
  <c r="O203" i="7" s="1"/>
  <c r="Q203" i="7"/>
  <c r="P203" i="7"/>
  <c r="L203" i="7"/>
  <c r="D203" i="7"/>
  <c r="C203" i="7"/>
  <c r="R202" i="7"/>
  <c r="O202" i="7" s="1"/>
  <c r="Q202" i="7"/>
  <c r="P202" i="7"/>
  <c r="L202" i="7"/>
  <c r="D202" i="7"/>
  <c r="C202" i="7"/>
  <c r="R201" i="7"/>
  <c r="O201" i="7" s="1"/>
  <c r="Q201" i="7"/>
  <c r="P201" i="7"/>
  <c r="L201" i="7"/>
  <c r="D201" i="7"/>
  <c r="C201" i="7"/>
  <c r="R200" i="7"/>
  <c r="O200" i="7" s="1"/>
  <c r="Q200" i="7"/>
  <c r="P200" i="7"/>
  <c r="L200" i="7"/>
  <c r="D200" i="7"/>
  <c r="C200" i="7"/>
  <c r="R199" i="7"/>
  <c r="O199" i="7" s="1"/>
  <c r="Q199" i="7"/>
  <c r="P199" i="7"/>
  <c r="L199" i="7"/>
  <c r="D199" i="7"/>
  <c r="C199" i="7"/>
  <c r="R198" i="7"/>
  <c r="O198" i="7" s="1"/>
  <c r="Q198" i="7"/>
  <c r="P198" i="7"/>
  <c r="L198" i="7"/>
  <c r="D198" i="7"/>
  <c r="C198" i="7"/>
  <c r="R197" i="7"/>
  <c r="O197" i="7" s="1"/>
  <c r="T197" i="7" s="1"/>
  <c r="Q197" i="7"/>
  <c r="P197" i="7"/>
  <c r="L197" i="7"/>
  <c r="D197" i="7"/>
  <c r="C197" i="7"/>
  <c r="R196" i="7"/>
  <c r="O196" i="7" s="1"/>
  <c r="T196" i="7" s="1"/>
  <c r="Q196" i="7"/>
  <c r="P196" i="7"/>
  <c r="L196" i="7"/>
  <c r="D196" i="7"/>
  <c r="C196" i="7"/>
  <c r="R195" i="7"/>
  <c r="O195" i="7" s="1"/>
  <c r="T195" i="7" s="1"/>
  <c r="Q195" i="7"/>
  <c r="P195" i="7"/>
  <c r="L195" i="7"/>
  <c r="D195" i="7"/>
  <c r="C195" i="7"/>
  <c r="G194" i="7"/>
  <c r="K194" i="7" s="1"/>
  <c r="D194" i="7"/>
  <c r="C194" i="7"/>
  <c r="G193" i="7"/>
  <c r="K193" i="7" s="1"/>
  <c r="C193" i="7"/>
  <c r="G192" i="7"/>
  <c r="K192" i="7" s="1"/>
  <c r="J192" i="7" s="1"/>
  <c r="C192" i="7"/>
  <c r="G191" i="7"/>
  <c r="K191" i="7" s="1"/>
  <c r="J191" i="7" s="1"/>
  <c r="C191" i="7"/>
  <c r="G190" i="7"/>
  <c r="K190" i="7" s="1"/>
  <c r="D190" i="7"/>
  <c r="C190" i="7"/>
  <c r="G189" i="7"/>
  <c r="K189" i="7" s="1"/>
  <c r="C189" i="7"/>
  <c r="G188" i="7"/>
  <c r="K188" i="7" s="1"/>
  <c r="J188" i="7" s="1"/>
  <c r="C188" i="7"/>
  <c r="G183" i="7"/>
  <c r="K183" i="7" s="1"/>
  <c r="D183" i="7"/>
  <c r="R182" i="7"/>
  <c r="O182" i="7" s="1"/>
  <c r="Q182" i="7"/>
  <c r="P182" i="7"/>
  <c r="L182" i="7"/>
  <c r="D182" i="7"/>
  <c r="G181" i="7"/>
  <c r="K181" i="7" s="1"/>
  <c r="I181" i="7" s="1"/>
  <c r="D181" i="7"/>
  <c r="G180" i="7"/>
  <c r="K180" i="7" s="1"/>
  <c r="D180" i="7"/>
  <c r="R179" i="7"/>
  <c r="O179" i="7" s="1"/>
  <c r="Q179" i="7"/>
  <c r="P179" i="7"/>
  <c r="L179" i="7"/>
  <c r="D179" i="7"/>
  <c r="R178" i="7"/>
  <c r="O178" i="7" s="1"/>
  <c r="Q178" i="7"/>
  <c r="P178" i="7"/>
  <c r="L178" i="7"/>
  <c r="D178" i="7"/>
  <c r="R177" i="7"/>
  <c r="O177" i="7" s="1"/>
  <c r="Q177" i="7"/>
  <c r="P177" i="7"/>
  <c r="L177" i="7"/>
  <c r="D177" i="7"/>
  <c r="R176" i="7"/>
  <c r="O176" i="7" s="1"/>
  <c r="Q176" i="7"/>
  <c r="P176" i="7"/>
  <c r="L176" i="7"/>
  <c r="D176" i="7"/>
  <c r="R175" i="7"/>
  <c r="O175" i="7" s="1"/>
  <c r="S175" i="7" s="1"/>
  <c r="Q175" i="7"/>
  <c r="P175" i="7"/>
  <c r="L175" i="7"/>
  <c r="D175" i="7"/>
  <c r="R174" i="7"/>
  <c r="O174" i="7" s="1"/>
  <c r="T174" i="7" s="1"/>
  <c r="Q174" i="7"/>
  <c r="P174" i="7"/>
  <c r="L174" i="7"/>
  <c r="D174" i="7"/>
  <c r="R173" i="7"/>
  <c r="O173" i="7" s="1"/>
  <c r="T173" i="7" s="1"/>
  <c r="Q173" i="7"/>
  <c r="P173" i="7"/>
  <c r="L173" i="7"/>
  <c r="D173" i="7"/>
  <c r="R172" i="7"/>
  <c r="O172" i="7" s="1"/>
  <c r="Q172" i="7"/>
  <c r="P172" i="7"/>
  <c r="L172" i="7"/>
  <c r="D172" i="7"/>
  <c r="R171" i="7"/>
  <c r="O171" i="7" s="1"/>
  <c r="Q171" i="7"/>
  <c r="P171" i="7"/>
  <c r="L171" i="7"/>
  <c r="D171" i="7"/>
  <c r="G170" i="7"/>
  <c r="K170" i="7" s="1"/>
  <c r="D170" i="7"/>
  <c r="G169" i="7"/>
  <c r="K169" i="7" s="1"/>
  <c r="D169" i="7"/>
  <c r="G168" i="7"/>
  <c r="K168" i="7" s="1"/>
  <c r="J168" i="7" s="1"/>
  <c r="G167" i="7"/>
  <c r="K167" i="7" s="1"/>
  <c r="J167" i="7" s="1"/>
  <c r="G166" i="7"/>
  <c r="K166" i="7" s="1"/>
  <c r="G165" i="7"/>
  <c r="K165" i="7" s="1"/>
  <c r="G164" i="7"/>
  <c r="K164" i="7" s="1"/>
  <c r="J164" i="7" s="1"/>
  <c r="G159" i="7"/>
  <c r="K159" i="7" s="1"/>
  <c r="J159" i="7" s="1"/>
  <c r="D159" i="7"/>
  <c r="C159" i="7"/>
  <c r="R158" i="7"/>
  <c r="O158" i="7" s="1"/>
  <c r="T158" i="7" s="1"/>
  <c r="Q158" i="7"/>
  <c r="P158" i="7"/>
  <c r="L158" i="7"/>
  <c r="D158" i="7"/>
  <c r="C158" i="7"/>
  <c r="G157" i="7"/>
  <c r="K157" i="7" s="1"/>
  <c r="D157" i="7"/>
  <c r="C157" i="7"/>
  <c r="G156" i="7"/>
  <c r="K156" i="7" s="1"/>
  <c r="D156" i="7"/>
  <c r="C156" i="7"/>
  <c r="R155" i="7"/>
  <c r="O155" i="7" s="1"/>
  <c r="Q155" i="7"/>
  <c r="P155" i="7"/>
  <c r="L155" i="7"/>
  <c r="D155" i="7"/>
  <c r="R154" i="7"/>
  <c r="O154" i="7" s="1"/>
  <c r="Q154" i="7"/>
  <c r="P154" i="7"/>
  <c r="L154" i="7"/>
  <c r="D154" i="7"/>
  <c r="R153" i="7"/>
  <c r="O153" i="7" s="1"/>
  <c r="Q153" i="7"/>
  <c r="P153" i="7"/>
  <c r="L153" i="7"/>
  <c r="D153" i="7"/>
  <c r="R152" i="7"/>
  <c r="O152" i="7" s="1"/>
  <c r="S152" i="7" s="1"/>
  <c r="Q152" i="7"/>
  <c r="P152" i="7"/>
  <c r="L152" i="7"/>
  <c r="D152" i="7"/>
  <c r="R151" i="7"/>
  <c r="O151" i="7" s="1"/>
  <c r="Q151" i="7"/>
  <c r="P151" i="7"/>
  <c r="L151" i="7"/>
  <c r="D151" i="7"/>
  <c r="R150" i="7"/>
  <c r="O150" i="7" s="1"/>
  <c r="Q150" i="7"/>
  <c r="P150" i="7"/>
  <c r="L150" i="7"/>
  <c r="D150" i="7"/>
  <c r="R149" i="7"/>
  <c r="O149" i="7" s="1"/>
  <c r="T149" i="7" s="1"/>
  <c r="Q149" i="7"/>
  <c r="P149" i="7"/>
  <c r="L149" i="7"/>
  <c r="D149" i="7"/>
  <c r="R148" i="7"/>
  <c r="O148" i="7" s="1"/>
  <c r="T148" i="7" s="1"/>
  <c r="Q148" i="7"/>
  <c r="P148" i="7"/>
  <c r="L148" i="7"/>
  <c r="D148" i="7"/>
  <c r="R147" i="7"/>
  <c r="O147" i="7" s="1"/>
  <c r="Q147" i="7"/>
  <c r="P147" i="7"/>
  <c r="L147" i="7"/>
  <c r="D147" i="7"/>
  <c r="G146" i="7"/>
  <c r="K146" i="7" s="1"/>
  <c r="D146" i="7"/>
  <c r="G145" i="7"/>
  <c r="K145" i="7" s="1"/>
  <c r="G144" i="7"/>
  <c r="K144" i="7" s="1"/>
  <c r="J144" i="7" s="1"/>
  <c r="G143" i="7"/>
  <c r="K143" i="7" s="1"/>
  <c r="J143" i="7" s="1"/>
  <c r="G142" i="7"/>
  <c r="K142" i="7" s="1"/>
  <c r="G141" i="7"/>
  <c r="K141" i="7" s="1"/>
  <c r="G140" i="7"/>
  <c r="K140" i="7" s="1"/>
  <c r="J140" i="7" s="1"/>
  <c r="G134" i="7"/>
  <c r="K134" i="7" s="1"/>
  <c r="J134" i="7" s="1"/>
  <c r="D134" i="7"/>
  <c r="C134" i="7"/>
  <c r="R133" i="7"/>
  <c r="O133" i="7" s="1"/>
  <c r="Q133" i="7"/>
  <c r="P133" i="7"/>
  <c r="L133" i="7"/>
  <c r="D133" i="7"/>
  <c r="C133" i="7"/>
  <c r="G132" i="7"/>
  <c r="K132" i="7" s="1"/>
  <c r="D132" i="7"/>
  <c r="C132" i="7"/>
  <c r="G131" i="7"/>
  <c r="K131" i="7" s="1"/>
  <c r="Q131" i="7" s="1"/>
  <c r="D131" i="7"/>
  <c r="C131" i="7"/>
  <c r="R130" i="7"/>
  <c r="O130" i="7" s="1"/>
  <c r="Q130" i="7"/>
  <c r="P130" i="7"/>
  <c r="L130" i="7"/>
  <c r="D130" i="7"/>
  <c r="C130" i="7"/>
  <c r="R129" i="7"/>
  <c r="O129" i="7" s="1"/>
  <c r="Q129" i="7"/>
  <c r="P129" i="7"/>
  <c r="L129" i="7"/>
  <c r="D129" i="7"/>
  <c r="C129" i="7"/>
  <c r="R128" i="7"/>
  <c r="O128" i="7" s="1"/>
  <c r="Q128" i="7"/>
  <c r="P128" i="7"/>
  <c r="L128" i="7"/>
  <c r="D128" i="7"/>
  <c r="C128" i="7"/>
  <c r="R127" i="7"/>
  <c r="O127" i="7" s="1"/>
  <c r="T127" i="7" s="1"/>
  <c r="Q127" i="7"/>
  <c r="P127" i="7"/>
  <c r="L127" i="7"/>
  <c r="D127" i="7"/>
  <c r="C127" i="7"/>
  <c r="R126" i="7"/>
  <c r="O126" i="7" s="1"/>
  <c r="Q126" i="7"/>
  <c r="P126" i="7"/>
  <c r="L126" i="7"/>
  <c r="D126" i="7"/>
  <c r="R125" i="7"/>
  <c r="O125" i="7" s="1"/>
  <c r="Q125" i="7"/>
  <c r="P125" i="7"/>
  <c r="L125" i="7"/>
  <c r="D125" i="7"/>
  <c r="R124" i="7"/>
  <c r="O124" i="7" s="1"/>
  <c r="Q124" i="7"/>
  <c r="P124" i="7"/>
  <c r="L124" i="7"/>
  <c r="D124" i="7"/>
  <c r="R123" i="7"/>
  <c r="O123" i="7" s="1"/>
  <c r="T123" i="7" s="1"/>
  <c r="Q123" i="7"/>
  <c r="P123" i="7"/>
  <c r="L123" i="7"/>
  <c r="D123" i="7"/>
  <c r="R122" i="7"/>
  <c r="O122" i="7" s="1"/>
  <c r="Q122" i="7"/>
  <c r="P122" i="7"/>
  <c r="L122" i="7"/>
  <c r="D122" i="7"/>
  <c r="G121" i="7"/>
  <c r="K121" i="7" s="1"/>
  <c r="D121" i="7"/>
  <c r="G120" i="7"/>
  <c r="K120" i="7" s="1"/>
  <c r="G119" i="7"/>
  <c r="K119" i="7" s="1"/>
  <c r="J119" i="7" s="1"/>
  <c r="G118" i="7"/>
  <c r="K118" i="7" s="1"/>
  <c r="G117" i="7"/>
  <c r="K117" i="7" s="1"/>
  <c r="G116" i="7"/>
  <c r="K116" i="7" s="1"/>
  <c r="G115" i="7"/>
  <c r="K115" i="7" s="1"/>
  <c r="J115" i="7" s="1"/>
  <c r="G110" i="7"/>
  <c r="K110" i="7" s="1"/>
  <c r="J110" i="7" s="1"/>
  <c r="D110" i="7"/>
  <c r="R109" i="7"/>
  <c r="O109" i="7" s="1"/>
  <c r="T109" i="7" s="1"/>
  <c r="Q109" i="7"/>
  <c r="P109" i="7"/>
  <c r="L109" i="7"/>
  <c r="D109" i="7"/>
  <c r="G108" i="7"/>
  <c r="K108" i="7" s="1"/>
  <c r="I108" i="7" s="1"/>
  <c r="D108" i="7"/>
  <c r="G107" i="7"/>
  <c r="K107" i="7" s="1"/>
  <c r="D107" i="7"/>
  <c r="R106" i="7"/>
  <c r="O106" i="7" s="1"/>
  <c r="Q106" i="7"/>
  <c r="P106" i="7"/>
  <c r="L106" i="7"/>
  <c r="D106" i="7"/>
  <c r="R105" i="7"/>
  <c r="O105" i="7" s="1"/>
  <c r="Q105" i="7"/>
  <c r="P105" i="7"/>
  <c r="L105" i="7"/>
  <c r="D105" i="7"/>
  <c r="R104" i="7"/>
  <c r="O104" i="7" s="1"/>
  <c r="Q104" i="7"/>
  <c r="P104" i="7"/>
  <c r="L104" i="7"/>
  <c r="D104" i="7"/>
  <c r="R103" i="7"/>
  <c r="O103" i="7" s="1"/>
  <c r="Q103" i="7"/>
  <c r="P103" i="7"/>
  <c r="L103" i="7"/>
  <c r="D103" i="7"/>
  <c r="R102" i="7"/>
  <c r="O102" i="7" s="1"/>
  <c r="Q102" i="7"/>
  <c r="P102" i="7"/>
  <c r="L102" i="7"/>
  <c r="D102" i="7"/>
  <c r="R101" i="7"/>
  <c r="O101" i="7" s="1"/>
  <c r="T101" i="7" s="1"/>
  <c r="Q101" i="7"/>
  <c r="P101" i="7"/>
  <c r="L101" i="7"/>
  <c r="D101" i="7"/>
  <c r="R100" i="7"/>
  <c r="O100" i="7" s="1"/>
  <c r="Q100" i="7"/>
  <c r="P100" i="7"/>
  <c r="L100" i="7"/>
  <c r="D100" i="7"/>
  <c r="R99" i="7"/>
  <c r="O99" i="7" s="1"/>
  <c r="T99" i="7" s="1"/>
  <c r="Q99" i="7"/>
  <c r="P99" i="7"/>
  <c r="L99" i="7"/>
  <c r="D99" i="7"/>
  <c r="R98" i="7"/>
  <c r="O98" i="7" s="1"/>
  <c r="Q98" i="7"/>
  <c r="P98" i="7"/>
  <c r="L98" i="7"/>
  <c r="D98" i="7"/>
  <c r="G97" i="7"/>
  <c r="K97" i="7" s="1"/>
  <c r="D97" i="7"/>
  <c r="G96" i="7"/>
  <c r="K96" i="7" s="1"/>
  <c r="G95" i="7"/>
  <c r="K95" i="7" s="1"/>
  <c r="J95" i="7" s="1"/>
  <c r="G94" i="7"/>
  <c r="K94" i="7" s="1"/>
  <c r="G93" i="7"/>
  <c r="K93" i="7" s="1"/>
  <c r="G92" i="7"/>
  <c r="K92" i="7" s="1"/>
  <c r="G91" i="7"/>
  <c r="K91" i="7" s="1"/>
  <c r="J91" i="7" s="1"/>
  <c r="G86" i="7"/>
  <c r="K86" i="7" s="1"/>
  <c r="D86" i="7"/>
  <c r="R85" i="7"/>
  <c r="O85" i="7" s="1"/>
  <c r="S85" i="7" s="1"/>
  <c r="Q85" i="7"/>
  <c r="P85" i="7"/>
  <c r="L85" i="7"/>
  <c r="D85" i="7"/>
  <c r="G84" i="7"/>
  <c r="K84" i="7" s="1"/>
  <c r="I84" i="7" s="1"/>
  <c r="D84" i="7"/>
  <c r="G83" i="7"/>
  <c r="K83" i="7" s="1"/>
  <c r="Q83" i="7" s="1"/>
  <c r="D83" i="7"/>
  <c r="R82" i="7"/>
  <c r="O82" i="7" s="1"/>
  <c r="Q82" i="7"/>
  <c r="P82" i="7"/>
  <c r="L82" i="7"/>
  <c r="D82" i="7"/>
  <c r="R81" i="7"/>
  <c r="O81" i="7" s="1"/>
  <c r="Q81" i="7"/>
  <c r="P81" i="7"/>
  <c r="L81" i="7"/>
  <c r="D81" i="7"/>
  <c r="R80" i="7"/>
  <c r="O80" i="7" s="1"/>
  <c r="Q80" i="7"/>
  <c r="P80" i="7"/>
  <c r="L80" i="7"/>
  <c r="D80" i="7"/>
  <c r="R79" i="7"/>
  <c r="O79" i="7" s="1"/>
  <c r="S79" i="7" s="1"/>
  <c r="Q79" i="7"/>
  <c r="P79" i="7"/>
  <c r="L79" i="7"/>
  <c r="D79" i="7"/>
  <c r="R78" i="7"/>
  <c r="L78" i="7"/>
  <c r="P78" i="7" s="1"/>
  <c r="Q78" i="7" s="1"/>
  <c r="R77" i="7"/>
  <c r="L77" i="7"/>
  <c r="P77" i="7" s="1"/>
  <c r="Q77" i="7" s="1"/>
  <c r="L76" i="7"/>
  <c r="R76" i="7" s="1"/>
  <c r="L75" i="7"/>
  <c r="P75" i="7" s="1"/>
  <c r="Q75" i="7" s="1"/>
  <c r="L74" i="7"/>
  <c r="P74" i="7" s="1"/>
  <c r="Q74" i="7" s="1"/>
  <c r="G73" i="7"/>
  <c r="K73" i="7" s="1"/>
  <c r="G72" i="7"/>
  <c r="K72" i="7" s="1"/>
  <c r="G71" i="7"/>
  <c r="K71" i="7" s="1"/>
  <c r="G70" i="7"/>
  <c r="K70" i="7" s="1"/>
  <c r="J70" i="7" s="1"/>
  <c r="G69" i="7"/>
  <c r="K69" i="7" s="1"/>
  <c r="G68" i="7"/>
  <c r="K68" i="7" s="1"/>
  <c r="G67" i="7"/>
  <c r="K67" i="7" s="1"/>
  <c r="G62" i="7"/>
  <c r="K62" i="7" s="1"/>
  <c r="J62" i="7" s="1"/>
  <c r="D62" i="7"/>
  <c r="C62" i="7"/>
  <c r="R61" i="7"/>
  <c r="O61" i="7" s="1"/>
  <c r="T61" i="7" s="1"/>
  <c r="Q61" i="7"/>
  <c r="P61" i="7"/>
  <c r="L61" i="7"/>
  <c r="D61" i="7"/>
  <c r="C61" i="7"/>
  <c r="G60" i="7"/>
  <c r="K60" i="7" s="1"/>
  <c r="I60" i="7" s="1"/>
  <c r="D60" i="7"/>
  <c r="C60" i="7"/>
  <c r="G59" i="7"/>
  <c r="K59" i="7" s="1"/>
  <c r="Q59" i="7" s="1"/>
  <c r="D59" i="7"/>
  <c r="C59" i="7"/>
  <c r="R58" i="7"/>
  <c r="O58" i="7" s="1"/>
  <c r="Q58" i="7"/>
  <c r="P58" i="7"/>
  <c r="L58" i="7"/>
  <c r="D58" i="7"/>
  <c r="C58" i="7"/>
  <c r="R57" i="7"/>
  <c r="O57" i="7" s="1"/>
  <c r="Q57" i="7"/>
  <c r="P57" i="7"/>
  <c r="L57" i="7"/>
  <c r="D57" i="7"/>
  <c r="C57" i="7"/>
  <c r="R56" i="7"/>
  <c r="O56" i="7" s="1"/>
  <c r="Q56" i="7"/>
  <c r="P56" i="7"/>
  <c r="L56" i="7"/>
  <c r="D56" i="7"/>
  <c r="C56" i="7"/>
  <c r="R55" i="7"/>
  <c r="O55" i="7" s="1"/>
  <c r="Q55" i="7"/>
  <c r="P55" i="7"/>
  <c r="L55" i="7"/>
  <c r="C55" i="7"/>
  <c r="R54" i="7"/>
  <c r="O54" i="7" s="1"/>
  <c r="S54" i="7" s="1"/>
  <c r="Q54" i="7"/>
  <c r="P54" i="7"/>
  <c r="L54" i="7"/>
  <c r="R53" i="7"/>
  <c r="O53" i="7" s="1"/>
  <c r="Q53" i="7"/>
  <c r="P53" i="7"/>
  <c r="L53" i="7"/>
  <c r="G49" i="7"/>
  <c r="K49" i="7" s="1"/>
  <c r="G48" i="7"/>
  <c r="K48" i="7" s="1"/>
  <c r="H48" i="7" s="1"/>
  <c r="G47" i="7"/>
  <c r="K47" i="7" s="1"/>
  <c r="J47" i="7" s="1"/>
  <c r="G46" i="7"/>
  <c r="K46" i="7" s="1"/>
  <c r="G45" i="7"/>
  <c r="K45" i="7" s="1"/>
  <c r="G44" i="7"/>
  <c r="K44" i="7" s="1"/>
  <c r="G43" i="7"/>
  <c r="K43" i="7" s="1"/>
  <c r="J43" i="7" s="1"/>
  <c r="R27" i="7"/>
  <c r="O27" i="7" s="1"/>
  <c r="T27" i="7" s="1"/>
  <c r="R24" i="7"/>
  <c r="O24" i="7" s="1"/>
  <c r="T24" i="7" s="1"/>
  <c r="R23" i="7"/>
  <c r="O23" i="7" s="1"/>
  <c r="T23" i="7" s="1"/>
  <c r="R22" i="7"/>
  <c r="O22" i="7" s="1"/>
  <c r="T22" i="7" s="1"/>
  <c r="R21" i="7"/>
  <c r="O21" i="7" s="1"/>
  <c r="R20" i="7"/>
  <c r="O20" i="7" s="1"/>
  <c r="T20" i="7" s="1"/>
  <c r="R19" i="7"/>
  <c r="O19" i="7" s="1"/>
  <c r="T19" i="7" s="1"/>
  <c r="R18" i="7"/>
  <c r="O18" i="7" s="1"/>
  <c r="T18" i="7" s="1"/>
  <c r="R17" i="7"/>
  <c r="O17" i="7" s="1"/>
  <c r="T17" i="7" s="1"/>
  <c r="R16" i="7"/>
  <c r="O16" i="7" s="1"/>
  <c r="T16" i="7" s="1"/>
  <c r="P27" i="7"/>
  <c r="P24" i="7"/>
  <c r="P23" i="7"/>
  <c r="P22" i="7"/>
  <c r="P21" i="7"/>
  <c r="P20" i="7"/>
  <c r="P19" i="7"/>
  <c r="P18" i="7"/>
  <c r="P17" i="7"/>
  <c r="P16" i="7"/>
  <c r="Q27" i="7"/>
  <c r="Q24" i="7"/>
  <c r="Q23" i="7"/>
  <c r="Q22" i="7"/>
  <c r="Q21" i="7"/>
  <c r="Q20" i="7"/>
  <c r="Q19" i="7"/>
  <c r="Q18" i="7"/>
  <c r="Q17" i="7"/>
  <c r="Q16" i="7"/>
  <c r="L27" i="7"/>
  <c r="L24" i="7"/>
  <c r="L23" i="7"/>
  <c r="L22" i="7"/>
  <c r="L21" i="7"/>
  <c r="L20" i="7"/>
  <c r="L19" i="7"/>
  <c r="L18" i="7"/>
  <c r="L17" i="7"/>
  <c r="L16" i="7"/>
  <c r="D28" i="7"/>
  <c r="C28" i="7"/>
  <c r="D27" i="7"/>
  <c r="C27" i="7"/>
  <c r="D26" i="7"/>
  <c r="C26" i="7"/>
  <c r="D25" i="7"/>
  <c r="C25" i="7"/>
  <c r="D24" i="7"/>
  <c r="C24" i="7"/>
  <c r="D23" i="7"/>
  <c r="C23" i="7"/>
  <c r="D22" i="7"/>
  <c r="C22" i="7"/>
  <c r="D21" i="7"/>
  <c r="C21" i="7"/>
  <c r="D20" i="7"/>
  <c r="C20" i="7"/>
  <c r="D19" i="7"/>
  <c r="C19" i="7"/>
  <c r="D18" i="7"/>
  <c r="C18" i="7"/>
  <c r="D17" i="7"/>
  <c r="C17" i="7"/>
  <c r="D16" i="7"/>
  <c r="C16" i="7"/>
  <c r="D15" i="7"/>
  <c r="C15" i="7"/>
  <c r="C14" i="7"/>
  <c r="C13" i="7"/>
  <c r="C12" i="7"/>
  <c r="C11" i="7"/>
  <c r="C10" i="7"/>
  <c r="I204" i="13"/>
  <c r="I203" i="13"/>
  <c r="I202" i="13"/>
  <c r="I201" i="13"/>
  <c r="I200" i="13"/>
  <c r="I199" i="13"/>
  <c r="I198" i="13"/>
  <c r="I197" i="13"/>
  <c r="I196" i="13"/>
  <c r="I195" i="13"/>
  <c r="I194" i="13"/>
  <c r="I193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79" i="13"/>
  <c r="I178" i="13"/>
  <c r="I177" i="13"/>
  <c r="I176" i="13"/>
  <c r="I175" i="13"/>
  <c r="I174" i="13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D44" i="11" s="1"/>
  <c r="I161" i="13"/>
  <c r="I160" i="13"/>
  <c r="D57" i="11" s="1"/>
  <c r="I159" i="13"/>
  <c r="I158" i="13"/>
  <c r="I157" i="13"/>
  <c r="I156" i="13"/>
  <c r="I155" i="13"/>
  <c r="I154" i="13"/>
  <c r="I153" i="13"/>
  <c r="D56" i="11" s="1"/>
  <c r="I152" i="13"/>
  <c r="I151" i="13"/>
  <c r="I150" i="13"/>
  <c r="I149" i="13"/>
  <c r="I148" i="13"/>
  <c r="I147" i="13"/>
  <c r="I146" i="13"/>
  <c r="I145" i="13"/>
  <c r="I144" i="13"/>
  <c r="I143" i="13"/>
  <c r="I142" i="13"/>
  <c r="I141" i="13"/>
  <c r="I140" i="13"/>
  <c r="I139" i="13"/>
  <c r="I138" i="13"/>
  <c r="I137" i="13"/>
  <c r="I136" i="13"/>
  <c r="I135" i="13"/>
  <c r="I134" i="13"/>
  <c r="D104" i="11" s="1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14" i="13"/>
  <c r="I113" i="13"/>
  <c r="I112" i="13"/>
  <c r="I111" i="13"/>
  <c r="I110" i="13"/>
  <c r="I109" i="13"/>
  <c r="I108" i="13"/>
  <c r="I107" i="13"/>
  <c r="D54" i="11" s="1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D18" i="11" s="1"/>
  <c r="I78" i="13"/>
  <c r="I77" i="13"/>
  <c r="I76" i="13"/>
  <c r="D62" i="11" s="1"/>
  <c r="I75" i="13"/>
  <c r="I74" i="13"/>
  <c r="I73" i="13"/>
  <c r="I72" i="13"/>
  <c r="I71" i="13"/>
  <c r="I70" i="13"/>
  <c r="I69" i="13"/>
  <c r="I68" i="13"/>
  <c r="I67" i="13"/>
  <c r="I66" i="13"/>
  <c r="D9" i="9" s="1"/>
  <c r="I65" i="13"/>
  <c r="I64" i="13"/>
  <c r="I63" i="13"/>
  <c r="I62" i="13"/>
  <c r="D46" i="9" s="1"/>
  <c r="I61" i="13"/>
  <c r="D16" i="11" s="1"/>
  <c r="I60" i="13"/>
  <c r="I59" i="13"/>
  <c r="I58" i="13"/>
  <c r="I57" i="13"/>
  <c r="D9" i="11" s="1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41" i="13"/>
  <c r="I40" i="13"/>
  <c r="I39" i="13"/>
  <c r="I38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I22" i="13"/>
  <c r="I21" i="13"/>
  <c r="I20" i="13"/>
  <c r="I19" i="13"/>
  <c r="I18" i="13"/>
  <c r="D59" i="11" s="1"/>
  <c r="I17" i="13"/>
  <c r="I16" i="13"/>
  <c r="I15" i="13"/>
  <c r="I14" i="13"/>
  <c r="I13" i="13"/>
  <c r="I12" i="13"/>
  <c r="D107" i="9" s="1"/>
  <c r="I11" i="13"/>
  <c r="D61" i="11" s="1"/>
  <c r="I10" i="13"/>
  <c r="D158" i="9" s="1"/>
  <c r="I9" i="13"/>
  <c r="D238" i="8" s="1"/>
  <c r="I7" i="13"/>
  <c r="I6" i="13"/>
  <c r="I5" i="13"/>
  <c r="I8" i="13"/>
  <c r="D41" i="11" s="1"/>
  <c r="S435" i="11" l="1"/>
  <c r="T347" i="11"/>
  <c r="S347" i="11"/>
  <c r="L248" i="11"/>
  <c r="L247" i="11"/>
  <c r="L246" i="11"/>
  <c r="S348" i="11"/>
  <c r="S349" i="11"/>
  <c r="T350" i="11"/>
  <c r="S431" i="11"/>
  <c r="S415" i="11"/>
  <c r="T419" i="11"/>
  <c r="S419" i="11"/>
  <c r="T457" i="11"/>
  <c r="S416" i="11"/>
  <c r="T416" i="11"/>
  <c r="S420" i="11"/>
  <c r="T420" i="11"/>
  <c r="T423" i="11"/>
  <c r="S423" i="11"/>
  <c r="T424" i="11"/>
  <c r="S424" i="11"/>
  <c r="I208" i="11"/>
  <c r="T417" i="11"/>
  <c r="S417" i="11"/>
  <c r="T421" i="11"/>
  <c r="S421" i="11"/>
  <c r="T422" i="11"/>
  <c r="S422" i="11"/>
  <c r="T418" i="11"/>
  <c r="S418" i="11"/>
  <c r="T425" i="11"/>
  <c r="S425" i="11"/>
  <c r="T432" i="11"/>
  <c r="S432" i="11"/>
  <c r="T428" i="11"/>
  <c r="S433" i="11"/>
  <c r="T433" i="11"/>
  <c r="T430" i="11"/>
  <c r="T427" i="11"/>
  <c r="T429" i="11"/>
  <c r="S429" i="11"/>
  <c r="L209" i="11"/>
  <c r="I205" i="11"/>
  <c r="I206" i="11"/>
  <c r="S426" i="11"/>
  <c r="T450" i="11"/>
  <c r="S450" i="11"/>
  <c r="S442" i="11"/>
  <c r="T442" i="11"/>
  <c r="S446" i="11"/>
  <c r="T446" i="11"/>
  <c r="T449" i="11"/>
  <c r="S449" i="11"/>
  <c r="T445" i="11"/>
  <c r="S445" i="11"/>
  <c r="T443" i="11"/>
  <c r="S443" i="11"/>
  <c r="T447" i="11"/>
  <c r="S447" i="11"/>
  <c r="T448" i="11"/>
  <c r="S448" i="11"/>
  <c r="T441" i="11"/>
  <c r="S441" i="11"/>
  <c r="T444" i="11"/>
  <c r="S444" i="11"/>
  <c r="S451" i="11"/>
  <c r="T451" i="11"/>
  <c r="S454" i="11"/>
  <c r="S467" i="11"/>
  <c r="T467" i="11"/>
  <c r="T453" i="11"/>
  <c r="S453" i="11"/>
  <c r="T452" i="11"/>
  <c r="L21" i="11"/>
  <c r="L101" i="11"/>
  <c r="P101" i="11" s="1"/>
  <c r="Q101" i="11" s="1"/>
  <c r="L103" i="11"/>
  <c r="L19" i="11"/>
  <c r="L104" i="11"/>
  <c r="L102" i="11"/>
  <c r="L20" i="11"/>
  <c r="P77" i="8"/>
  <c r="Q77" i="8" s="1"/>
  <c r="R76" i="8"/>
  <c r="R74" i="8"/>
  <c r="P73" i="8"/>
  <c r="Q73" i="8" s="1"/>
  <c r="P72" i="8"/>
  <c r="Q72" i="8" s="1"/>
  <c r="L95" i="8"/>
  <c r="R71" i="8"/>
  <c r="J164" i="8"/>
  <c r="P164" i="8"/>
  <c r="P162" i="8"/>
  <c r="J165" i="8"/>
  <c r="L41" i="8"/>
  <c r="L40" i="8"/>
  <c r="L43" i="8"/>
  <c r="L44" i="8"/>
  <c r="L42" i="8"/>
  <c r="D60" i="9"/>
  <c r="D52" i="11"/>
  <c r="D50" i="11"/>
  <c r="D48" i="11"/>
  <c r="D105" i="9"/>
  <c r="D49" i="11"/>
  <c r="L41" i="10"/>
  <c r="L40" i="10"/>
  <c r="P40" i="10" s="1"/>
  <c r="Q40" i="10" s="1"/>
  <c r="L42" i="10"/>
  <c r="L43" i="9"/>
  <c r="P43" i="9" s="1"/>
  <c r="Q43" i="9" s="1"/>
  <c r="L46" i="9"/>
  <c r="P45" i="9"/>
  <c r="Q45" i="9" s="1"/>
  <c r="R43" i="9"/>
  <c r="L64" i="9"/>
  <c r="P64" i="9" s="1"/>
  <c r="Q64" i="9" s="1"/>
  <c r="R64" i="9"/>
  <c r="P76" i="7"/>
  <c r="Q76" i="7" s="1"/>
  <c r="R75" i="7"/>
  <c r="R74" i="7"/>
  <c r="Q136" i="11"/>
  <c r="Q137" i="11"/>
  <c r="Q135" i="11"/>
  <c r="Q61" i="11"/>
  <c r="Q62" i="11"/>
  <c r="L59" i="11"/>
  <c r="P59" i="11" s="1"/>
  <c r="Q59" i="11" s="1"/>
  <c r="J60" i="11"/>
  <c r="L55" i="11"/>
  <c r="L56" i="11"/>
  <c r="P56" i="11" s="1"/>
  <c r="Q56" i="11" s="1"/>
  <c r="L54" i="11"/>
  <c r="R54" i="11" s="1"/>
  <c r="R101" i="11"/>
  <c r="D42" i="11"/>
  <c r="D43" i="11"/>
  <c r="D46" i="11"/>
  <c r="D17" i="11"/>
  <c r="D53" i="11"/>
  <c r="D13" i="11"/>
  <c r="D19" i="11"/>
  <c r="D15" i="11"/>
  <c r="S328" i="11"/>
  <c r="J61" i="9"/>
  <c r="T320" i="11"/>
  <c r="S320" i="11"/>
  <c r="T322" i="11"/>
  <c r="S322" i="11"/>
  <c r="S321" i="11"/>
  <c r="T321" i="11"/>
  <c r="I207" i="11"/>
  <c r="O317" i="11"/>
  <c r="T317" i="11" s="1"/>
  <c r="O319" i="11"/>
  <c r="O316" i="11"/>
  <c r="S316" i="11" s="1"/>
  <c r="O313" i="11"/>
  <c r="S313" i="11" s="1"/>
  <c r="O318" i="11"/>
  <c r="O312" i="11"/>
  <c r="O315" i="11"/>
  <c r="O314" i="11"/>
  <c r="L154" i="11"/>
  <c r="L208" i="11"/>
  <c r="I214" i="11"/>
  <c r="I204" i="11"/>
  <c r="L204" i="11"/>
  <c r="L207" i="11"/>
  <c r="L206" i="11"/>
  <c r="L205" i="11"/>
  <c r="I50" i="8"/>
  <c r="L52" i="7"/>
  <c r="L50" i="7"/>
  <c r="R50" i="7" s="1"/>
  <c r="L51" i="7"/>
  <c r="R42" i="9"/>
  <c r="R41" i="9"/>
  <c r="R40" i="9"/>
  <c r="K118" i="11"/>
  <c r="J118" i="11" s="1"/>
  <c r="K116" i="11"/>
  <c r="I116" i="11" s="1"/>
  <c r="K120" i="11"/>
  <c r="I120" i="11" s="1"/>
  <c r="K117" i="11"/>
  <c r="J117" i="11" s="1"/>
  <c r="K119" i="11"/>
  <c r="J119" i="11" s="1"/>
  <c r="L133" i="11"/>
  <c r="L99" i="11"/>
  <c r="L98" i="11"/>
  <c r="L130" i="11"/>
  <c r="L16" i="11"/>
  <c r="L126" i="11"/>
  <c r="R126" i="11" s="1"/>
  <c r="L18" i="11"/>
  <c r="L124" i="11"/>
  <c r="L129" i="11"/>
  <c r="R129" i="11" s="1"/>
  <c r="J259" i="11"/>
  <c r="P259" i="11"/>
  <c r="Q259" i="11"/>
  <c r="R259" i="11"/>
  <c r="O259" i="11" s="1"/>
  <c r="L100" i="11"/>
  <c r="L125" i="11"/>
  <c r="L17" i="11"/>
  <c r="L122" i="11"/>
  <c r="R122" i="11" s="1"/>
  <c r="L128" i="11"/>
  <c r="L123" i="11"/>
  <c r="L127" i="11"/>
  <c r="L49" i="11"/>
  <c r="R49" i="11" s="1"/>
  <c r="L53" i="11"/>
  <c r="R53" i="11" s="1"/>
  <c r="L51" i="11"/>
  <c r="R51" i="11" s="1"/>
  <c r="L48" i="11"/>
  <c r="P48" i="11" s="1"/>
  <c r="Q48" i="11" s="1"/>
  <c r="L50" i="11"/>
  <c r="R50" i="11" s="1"/>
  <c r="L52" i="11"/>
  <c r="S226" i="11"/>
  <c r="T226" i="11"/>
  <c r="S221" i="11"/>
  <c r="T221" i="11"/>
  <c r="S225" i="11"/>
  <c r="T225" i="11"/>
  <c r="S220" i="11"/>
  <c r="T220" i="11"/>
  <c r="S234" i="11"/>
  <c r="T234" i="11"/>
  <c r="S224" i="11"/>
  <c r="T224" i="11"/>
  <c r="S229" i="11"/>
  <c r="T229" i="11"/>
  <c r="S219" i="11"/>
  <c r="T219" i="11"/>
  <c r="S233" i="11"/>
  <c r="T233" i="11"/>
  <c r="S228" i="11"/>
  <c r="T228" i="11"/>
  <c r="S218" i="11"/>
  <c r="T218" i="11"/>
  <c r="T232" i="11"/>
  <c r="S232" i="11"/>
  <c r="S227" i="11"/>
  <c r="T227" i="11"/>
  <c r="S217" i="11"/>
  <c r="T217" i="11"/>
  <c r="T231" i="11"/>
  <c r="T223" i="11"/>
  <c r="T230" i="11"/>
  <c r="T222" i="11"/>
  <c r="T56" i="8"/>
  <c r="S55" i="8"/>
  <c r="T55" i="8"/>
  <c r="S54" i="8"/>
  <c r="T54" i="8"/>
  <c r="S53" i="8"/>
  <c r="T53" i="8"/>
  <c r="S57" i="8"/>
  <c r="T57" i="8"/>
  <c r="T59" i="8"/>
  <c r="T58" i="8"/>
  <c r="R297" i="8"/>
  <c r="O297" i="8" s="1"/>
  <c r="T297" i="8" s="1"/>
  <c r="I297" i="8"/>
  <c r="J274" i="8"/>
  <c r="I259" i="8"/>
  <c r="R273" i="8"/>
  <c r="O273" i="8" s="1"/>
  <c r="T273" i="8" s="1"/>
  <c r="J273" i="8"/>
  <c r="I273" i="8"/>
  <c r="H273" i="8"/>
  <c r="H249" i="8"/>
  <c r="H297" i="8"/>
  <c r="J297" i="8"/>
  <c r="J298" i="8"/>
  <c r="T27" i="8"/>
  <c r="S84" i="11"/>
  <c r="T84" i="11"/>
  <c r="S83" i="11"/>
  <c r="T83" i="11"/>
  <c r="S82" i="11"/>
  <c r="T82" i="11"/>
  <c r="S81" i="11"/>
  <c r="T81" i="11"/>
  <c r="S80" i="11"/>
  <c r="T80" i="11"/>
  <c r="T86" i="11"/>
  <c r="T85" i="11"/>
  <c r="S77" i="11"/>
  <c r="T77" i="11"/>
  <c r="S76" i="11"/>
  <c r="T76" i="11"/>
  <c r="S75" i="11"/>
  <c r="T75" i="11"/>
  <c r="S74" i="11"/>
  <c r="T74" i="11"/>
  <c r="S73" i="11"/>
  <c r="T73" i="11"/>
  <c r="T79" i="11"/>
  <c r="T78" i="11"/>
  <c r="T67" i="11"/>
  <c r="S65" i="11"/>
  <c r="T65" i="11"/>
  <c r="S69" i="11"/>
  <c r="T69" i="11"/>
  <c r="S64" i="11"/>
  <c r="T64" i="11"/>
  <c r="T68" i="11"/>
  <c r="S68" i="11"/>
  <c r="S63" i="11"/>
  <c r="T63" i="11"/>
  <c r="S72" i="11"/>
  <c r="T72" i="11"/>
  <c r="S62" i="11"/>
  <c r="T62" i="11"/>
  <c r="S71" i="11"/>
  <c r="T71" i="11"/>
  <c r="S61" i="11"/>
  <c r="T61" i="11"/>
  <c r="S70" i="11"/>
  <c r="T70" i="11"/>
  <c r="T66" i="11"/>
  <c r="S32" i="11"/>
  <c r="T32" i="11"/>
  <c r="S36" i="11"/>
  <c r="T36" i="11"/>
  <c r="S31" i="11"/>
  <c r="T31" i="11"/>
  <c r="S33" i="11"/>
  <c r="T33" i="11"/>
  <c r="S35" i="11"/>
  <c r="T35" i="11"/>
  <c r="S30" i="11"/>
  <c r="T30" i="11"/>
  <c r="S29" i="11"/>
  <c r="T29" i="11"/>
  <c r="T34" i="11"/>
  <c r="S293" i="8"/>
  <c r="S296" i="8"/>
  <c r="T288" i="8"/>
  <c r="S288" i="8"/>
  <c r="L284" i="8"/>
  <c r="R284" i="8" s="1"/>
  <c r="J284" i="8"/>
  <c r="I284" i="8"/>
  <c r="H284" i="8"/>
  <c r="T295" i="8"/>
  <c r="S295" i="8"/>
  <c r="L285" i="8"/>
  <c r="J285" i="8"/>
  <c r="I285" i="8"/>
  <c r="H285" i="8"/>
  <c r="T289" i="8"/>
  <c r="S289" i="8"/>
  <c r="L286" i="8"/>
  <c r="R286" i="8" s="1"/>
  <c r="J286" i="8"/>
  <c r="I286" i="8"/>
  <c r="H286" i="8"/>
  <c r="R287" i="8"/>
  <c r="P287" i="8"/>
  <c r="Q287" i="8" s="1"/>
  <c r="L287" i="8"/>
  <c r="J287" i="8"/>
  <c r="R282" i="8" s="1"/>
  <c r="I287" i="8"/>
  <c r="H287" i="8"/>
  <c r="L282" i="8"/>
  <c r="J282" i="8"/>
  <c r="I282" i="8"/>
  <c r="H282" i="8"/>
  <c r="T299" i="8"/>
  <c r="S299" i="8"/>
  <c r="L283" i="8"/>
  <c r="J283" i="8"/>
  <c r="I283" i="8"/>
  <c r="H283" i="8"/>
  <c r="R300" i="8"/>
  <c r="O300" i="8" s="1"/>
  <c r="Q300" i="8"/>
  <c r="P300" i="8"/>
  <c r="L300" i="8"/>
  <c r="J300" i="8"/>
  <c r="I300" i="8"/>
  <c r="H300" i="8"/>
  <c r="L281" i="8"/>
  <c r="P281" i="8" s="1"/>
  <c r="Q281" i="8" s="1"/>
  <c r="L298" i="8"/>
  <c r="L297" i="8"/>
  <c r="P298" i="8"/>
  <c r="S290" i="8"/>
  <c r="Q298" i="8"/>
  <c r="P297" i="8"/>
  <c r="R298" i="8"/>
  <c r="O298" i="8" s="1"/>
  <c r="S292" i="8"/>
  <c r="Q297" i="8"/>
  <c r="S294" i="8"/>
  <c r="H281" i="8"/>
  <c r="I281" i="8"/>
  <c r="S291" i="8"/>
  <c r="H298" i="8"/>
  <c r="T269" i="8"/>
  <c r="S269" i="8"/>
  <c r="T270" i="8"/>
  <c r="S275" i="8"/>
  <c r="T271" i="8"/>
  <c r="S271" i="8"/>
  <c r="L258" i="8"/>
  <c r="J258" i="8"/>
  <c r="I258" i="8"/>
  <c r="H258" i="8"/>
  <c r="R262" i="8"/>
  <c r="O262" i="8" s="1"/>
  <c r="Q262" i="8"/>
  <c r="P262" i="8"/>
  <c r="L262" i="8"/>
  <c r="J262" i="8"/>
  <c r="I262" i="8"/>
  <c r="H262" i="8"/>
  <c r="T272" i="8"/>
  <c r="S272" i="8"/>
  <c r="H263" i="8"/>
  <c r="R263" i="8"/>
  <c r="O263" i="8" s="1"/>
  <c r="Q263" i="8"/>
  <c r="P263" i="8"/>
  <c r="L263" i="8"/>
  <c r="J263" i="8"/>
  <c r="I263" i="8"/>
  <c r="R261" i="8"/>
  <c r="L261" i="8"/>
  <c r="P261" i="8" s="1"/>
  <c r="Q261" i="8" s="1"/>
  <c r="J261" i="8"/>
  <c r="I261" i="8"/>
  <c r="H261" i="8"/>
  <c r="T264" i="8"/>
  <c r="S264" i="8"/>
  <c r="R276" i="8"/>
  <c r="O276" i="8" s="1"/>
  <c r="Q276" i="8"/>
  <c r="P276" i="8"/>
  <c r="L276" i="8"/>
  <c r="J276" i="8"/>
  <c r="I276" i="8"/>
  <c r="H276" i="8"/>
  <c r="L274" i="8"/>
  <c r="L273" i="8"/>
  <c r="P274" i="8"/>
  <c r="S266" i="8"/>
  <c r="Q274" i="8"/>
  <c r="P273" i="8"/>
  <c r="R274" i="8"/>
  <c r="O274" i="8" s="1"/>
  <c r="H260" i="8"/>
  <c r="P260" i="8" s="1"/>
  <c r="Q260" i="8" s="1"/>
  <c r="S268" i="8"/>
  <c r="Q273" i="8"/>
  <c r="I260" i="8"/>
  <c r="H259" i="8"/>
  <c r="J260" i="8"/>
  <c r="J259" i="8"/>
  <c r="L260" i="8"/>
  <c r="R260" i="8" s="1"/>
  <c r="S265" i="8"/>
  <c r="H257" i="8"/>
  <c r="L259" i="8"/>
  <c r="I257" i="8"/>
  <c r="S267" i="8"/>
  <c r="H274" i="8"/>
  <c r="L257" i="8"/>
  <c r="P257" i="8" s="1"/>
  <c r="Q257" i="8" s="1"/>
  <c r="S103" i="8"/>
  <c r="T103" i="8"/>
  <c r="R104" i="8"/>
  <c r="O104" i="8" s="1"/>
  <c r="S104" i="8" s="1"/>
  <c r="J104" i="8"/>
  <c r="I104" i="8"/>
  <c r="H104" i="8"/>
  <c r="I105" i="8"/>
  <c r="J105" i="8"/>
  <c r="T106" i="8"/>
  <c r="S106" i="8"/>
  <c r="S100" i="8"/>
  <c r="T100" i="8"/>
  <c r="S96" i="8"/>
  <c r="L93" i="8"/>
  <c r="J93" i="8"/>
  <c r="I93" i="8"/>
  <c r="H93" i="8"/>
  <c r="L89" i="8"/>
  <c r="J89" i="8"/>
  <c r="I89" i="8"/>
  <c r="H89" i="8"/>
  <c r="J156" i="8"/>
  <c r="L156" i="8"/>
  <c r="I202" i="8"/>
  <c r="J202" i="8"/>
  <c r="L202" i="8"/>
  <c r="H94" i="8"/>
  <c r="L94" i="8"/>
  <c r="J94" i="8"/>
  <c r="I94" i="8"/>
  <c r="L91" i="8"/>
  <c r="R91" i="8" s="1"/>
  <c r="J91" i="8"/>
  <c r="I91" i="8"/>
  <c r="H91" i="8"/>
  <c r="L92" i="8"/>
  <c r="J92" i="8"/>
  <c r="R92" i="8" s="1"/>
  <c r="I92" i="8"/>
  <c r="H92" i="8"/>
  <c r="T102" i="8"/>
  <c r="S102" i="8"/>
  <c r="R107" i="8"/>
  <c r="O107" i="8" s="1"/>
  <c r="Q107" i="8"/>
  <c r="P107" i="8"/>
  <c r="L107" i="8"/>
  <c r="J107" i="8"/>
  <c r="I107" i="8"/>
  <c r="H107" i="8"/>
  <c r="L105" i="8"/>
  <c r="L104" i="8"/>
  <c r="P105" i="8"/>
  <c r="S97" i="8"/>
  <c r="Q105" i="8"/>
  <c r="P104" i="8"/>
  <c r="R105" i="8"/>
  <c r="O105" i="8" s="1"/>
  <c r="S99" i="8"/>
  <c r="Q104" i="8"/>
  <c r="H90" i="8"/>
  <c r="S101" i="8"/>
  <c r="L88" i="8"/>
  <c r="I90" i="8"/>
  <c r="J90" i="8"/>
  <c r="H88" i="8"/>
  <c r="L90" i="8"/>
  <c r="P90" i="8" s="1"/>
  <c r="Q90" i="8" s="1"/>
  <c r="I88" i="8"/>
  <c r="S98" i="8"/>
  <c r="H105" i="8"/>
  <c r="I33" i="8"/>
  <c r="T196" i="8"/>
  <c r="T190" i="9"/>
  <c r="S190" i="9"/>
  <c r="S75" i="9"/>
  <c r="T238" i="10"/>
  <c r="S172" i="10"/>
  <c r="T172" i="10"/>
  <c r="S123" i="10"/>
  <c r="T93" i="10"/>
  <c r="J57" i="10"/>
  <c r="L57" i="10"/>
  <c r="L61" i="10"/>
  <c r="I326" i="9"/>
  <c r="S335" i="9"/>
  <c r="T311" i="9"/>
  <c r="S311" i="9"/>
  <c r="I278" i="9"/>
  <c r="T293" i="9"/>
  <c r="J226" i="9"/>
  <c r="L226" i="9"/>
  <c r="J230" i="9"/>
  <c r="L230" i="9"/>
  <c r="T214" i="9"/>
  <c r="S214" i="9"/>
  <c r="T196" i="9"/>
  <c r="S196" i="9"/>
  <c r="T141" i="9"/>
  <c r="I133" i="9"/>
  <c r="I60" i="9"/>
  <c r="I36" i="9"/>
  <c r="I13" i="9"/>
  <c r="J13" i="9"/>
  <c r="I12" i="9"/>
  <c r="J12" i="9"/>
  <c r="S224" i="8"/>
  <c r="I188" i="8"/>
  <c r="I140" i="8"/>
  <c r="S149" i="8"/>
  <c r="T155" i="8"/>
  <c r="I115" i="8"/>
  <c r="I67" i="8"/>
  <c r="J12" i="8"/>
  <c r="I12" i="8"/>
  <c r="S33" i="7"/>
  <c r="T33" i="7"/>
  <c r="S37" i="7"/>
  <c r="T37" i="7"/>
  <c r="S32" i="7"/>
  <c r="T32" i="7"/>
  <c r="S36" i="7"/>
  <c r="T36" i="7"/>
  <c r="S31" i="7"/>
  <c r="T31" i="7"/>
  <c r="S38" i="7"/>
  <c r="T38" i="7"/>
  <c r="S30" i="7"/>
  <c r="T30" i="7"/>
  <c r="S29" i="7"/>
  <c r="T29" i="7"/>
  <c r="T35" i="7"/>
  <c r="T34" i="7"/>
  <c r="I94" i="7"/>
  <c r="I239" i="7"/>
  <c r="L44" i="7"/>
  <c r="J328" i="7"/>
  <c r="R328" i="7"/>
  <c r="O328" i="7" s="1"/>
  <c r="S328" i="7" s="1"/>
  <c r="Q107" i="7"/>
  <c r="R107" i="7"/>
  <c r="O107" i="7" s="1"/>
  <c r="T107" i="7" s="1"/>
  <c r="L107" i="7"/>
  <c r="Q277" i="7"/>
  <c r="R277" i="7"/>
  <c r="O277" i="7" s="1"/>
  <c r="T277" i="7" s="1"/>
  <c r="L277" i="7"/>
  <c r="T345" i="7"/>
  <c r="P108" i="7"/>
  <c r="I48" i="7"/>
  <c r="P62" i="7"/>
  <c r="L217" i="7"/>
  <c r="S346" i="7"/>
  <c r="I358" i="7"/>
  <c r="T327" i="7"/>
  <c r="S327" i="7"/>
  <c r="L39" i="8"/>
  <c r="H39" i="8"/>
  <c r="T133" i="7"/>
  <c r="S133" i="7"/>
  <c r="R25" i="9"/>
  <c r="O25" i="9" s="1"/>
  <c r="S25" i="9" s="1"/>
  <c r="Q25" i="9"/>
  <c r="J25" i="9"/>
  <c r="P25" i="9"/>
  <c r="L25" i="9"/>
  <c r="H25" i="9"/>
  <c r="I25" i="9"/>
  <c r="Q146" i="9"/>
  <c r="R146" i="9"/>
  <c r="O146" i="9" s="1"/>
  <c r="S146" i="9" s="1"/>
  <c r="I146" i="9"/>
  <c r="L146" i="9"/>
  <c r="J146" i="9"/>
  <c r="H146" i="9"/>
  <c r="T122" i="7"/>
  <c r="S122" i="7"/>
  <c r="T206" i="7"/>
  <c r="S206" i="7"/>
  <c r="J216" i="7"/>
  <c r="I216" i="7"/>
  <c r="J337" i="7"/>
  <c r="L337" i="7"/>
  <c r="R337" i="7" s="1"/>
  <c r="Q373" i="7"/>
  <c r="R373" i="7"/>
  <c r="O373" i="7" s="1"/>
  <c r="T373" i="7" s="1"/>
  <c r="L373" i="7"/>
  <c r="H373" i="7"/>
  <c r="S123" i="8"/>
  <c r="T123" i="8"/>
  <c r="Q201" i="8"/>
  <c r="R201" i="8"/>
  <c r="O201" i="8" s="1"/>
  <c r="S201" i="8" s="1"/>
  <c r="J201" i="8"/>
  <c r="H201" i="8"/>
  <c r="J81" i="9"/>
  <c r="L81" i="9"/>
  <c r="T103" i="7"/>
  <c r="S103" i="7"/>
  <c r="I157" i="7"/>
  <c r="J157" i="7"/>
  <c r="T200" i="7"/>
  <c r="S200" i="7"/>
  <c r="I26" i="8"/>
  <c r="J26" i="8"/>
  <c r="J34" i="8"/>
  <c r="L34" i="8"/>
  <c r="J108" i="9"/>
  <c r="I108" i="9"/>
  <c r="J118" i="7"/>
  <c r="I118" i="7"/>
  <c r="S151" i="7"/>
  <c r="T151" i="7"/>
  <c r="T273" i="7"/>
  <c r="S273" i="7"/>
  <c r="J26" i="9"/>
  <c r="I26" i="9"/>
  <c r="R26" i="9"/>
  <c r="O26" i="9" s="1"/>
  <c r="S26" i="9" s="1"/>
  <c r="Q26" i="9"/>
  <c r="P26" i="9"/>
  <c r="L26" i="9"/>
  <c r="H26" i="9"/>
  <c r="S20" i="10"/>
  <c r="T20" i="10"/>
  <c r="Q156" i="7"/>
  <c r="R156" i="7"/>
  <c r="O156" i="7" s="1"/>
  <c r="S156" i="7" s="1"/>
  <c r="I156" i="7"/>
  <c r="H156" i="7"/>
  <c r="Q349" i="7"/>
  <c r="I349" i="7"/>
  <c r="I374" i="7"/>
  <c r="J374" i="7"/>
  <c r="P374" i="7"/>
  <c r="T172" i="9"/>
  <c r="S172" i="9"/>
  <c r="J350" i="9"/>
  <c r="I350" i="9"/>
  <c r="I253" i="7"/>
  <c r="J253" i="7"/>
  <c r="T279" i="7"/>
  <c r="S279" i="7"/>
  <c r="P281" i="9"/>
  <c r="R281" i="9"/>
  <c r="O281" i="9" s="1"/>
  <c r="S281" i="9" s="1"/>
  <c r="H281" i="9"/>
  <c r="I264" i="7"/>
  <c r="J264" i="7"/>
  <c r="Q325" i="7"/>
  <c r="L325" i="7"/>
  <c r="H325" i="7"/>
  <c r="R325" i="7"/>
  <c r="O325" i="7" s="1"/>
  <c r="T325" i="7" s="1"/>
  <c r="I9" i="9"/>
  <c r="H9" i="9"/>
  <c r="J9" i="9"/>
  <c r="I229" i="7"/>
  <c r="J229" i="7"/>
  <c r="H229" i="7"/>
  <c r="R229" i="7"/>
  <c r="O229" i="7" s="1"/>
  <c r="S229" i="7" s="1"/>
  <c r="J173" i="9"/>
  <c r="L173" i="9"/>
  <c r="S351" i="7"/>
  <c r="T351" i="7"/>
  <c r="T82" i="8"/>
  <c r="S82" i="8"/>
  <c r="S123" i="9"/>
  <c r="T123" i="9"/>
  <c r="Q301" i="7"/>
  <c r="J301" i="7"/>
  <c r="I301" i="7"/>
  <c r="H301" i="7"/>
  <c r="R301" i="7"/>
  <c r="O301" i="7" s="1"/>
  <c r="T301" i="7" s="1"/>
  <c r="T216" i="8"/>
  <c r="S216" i="8"/>
  <c r="L10" i="9"/>
  <c r="H10" i="9"/>
  <c r="J10" i="9"/>
  <c r="S57" i="7"/>
  <c r="T57" i="7"/>
  <c r="T46" i="8"/>
  <c r="S46" i="8"/>
  <c r="Q153" i="8"/>
  <c r="H153" i="8"/>
  <c r="R153" i="8"/>
  <c r="O153" i="8" s="1"/>
  <c r="S153" i="8" s="1"/>
  <c r="I153" i="8"/>
  <c r="I69" i="7"/>
  <c r="H69" i="7"/>
  <c r="S126" i="7"/>
  <c r="T126" i="7"/>
  <c r="T21" i="8"/>
  <c r="S21" i="8"/>
  <c r="J212" i="8"/>
  <c r="I212" i="8"/>
  <c r="H212" i="8"/>
  <c r="L212" i="8"/>
  <c r="R212" i="8" s="1"/>
  <c r="Q25" i="8"/>
  <c r="H25" i="8"/>
  <c r="R25" i="8"/>
  <c r="O25" i="8" s="1"/>
  <c r="S25" i="8" s="1"/>
  <c r="J71" i="7"/>
  <c r="L71" i="7"/>
  <c r="Q180" i="7"/>
  <c r="J180" i="7"/>
  <c r="I180" i="7"/>
  <c r="I205" i="7"/>
  <c r="J205" i="7"/>
  <c r="T254" i="7"/>
  <c r="S254" i="7"/>
  <c r="I302" i="7"/>
  <c r="J302" i="7"/>
  <c r="J38" i="8"/>
  <c r="L38" i="8"/>
  <c r="J161" i="8"/>
  <c r="L161" i="8"/>
  <c r="P161" i="8" s="1"/>
  <c r="T55" i="7"/>
  <c r="S55" i="7"/>
  <c r="S199" i="7"/>
  <c r="T199" i="7"/>
  <c r="T248" i="7"/>
  <c r="S248" i="7"/>
  <c r="Q128" i="8"/>
  <c r="R128" i="8"/>
  <c r="O128" i="8" s="1"/>
  <c r="T128" i="8" s="1"/>
  <c r="J128" i="8"/>
  <c r="H128" i="8"/>
  <c r="S148" i="8"/>
  <c r="T148" i="8"/>
  <c r="S172" i="8"/>
  <c r="T172" i="8"/>
  <c r="T197" i="8"/>
  <c r="S197" i="8"/>
  <c r="H60" i="7"/>
  <c r="I73" i="7"/>
  <c r="I83" i="7"/>
  <c r="J108" i="7"/>
  <c r="D115" i="7"/>
  <c r="D119" i="7"/>
  <c r="T152" i="7"/>
  <c r="L164" i="7"/>
  <c r="L168" i="7"/>
  <c r="I191" i="7"/>
  <c r="H204" i="7"/>
  <c r="D214" i="7"/>
  <c r="H228" i="7"/>
  <c r="I252" i="7"/>
  <c r="D264" i="7"/>
  <c r="I312" i="7"/>
  <c r="H328" i="7"/>
  <c r="J81" i="8"/>
  <c r="D139" i="8"/>
  <c r="J177" i="8"/>
  <c r="D235" i="8"/>
  <c r="D10" i="9"/>
  <c r="D159" i="9"/>
  <c r="H253" i="9"/>
  <c r="J37" i="10"/>
  <c r="L37" i="10"/>
  <c r="I202" i="10"/>
  <c r="L202" i="10"/>
  <c r="J202" i="10"/>
  <c r="D131" i="14"/>
  <c r="D184" i="11"/>
  <c r="D83" i="14"/>
  <c r="D11" i="14"/>
  <c r="D277" i="9"/>
  <c r="D156" i="14"/>
  <c r="D290" i="11"/>
  <c r="D187" i="8"/>
  <c r="D202" i="11"/>
  <c r="D349" i="9"/>
  <c r="D301" i="9"/>
  <c r="D11" i="11"/>
  <c r="D35" i="14"/>
  <c r="D180" i="14"/>
  <c r="D150" i="11"/>
  <c r="D107" i="14"/>
  <c r="D252" i="11"/>
  <c r="D204" i="14"/>
  <c r="D59" i="10"/>
  <c r="D132" i="14"/>
  <c r="D132" i="10"/>
  <c r="D204" i="10"/>
  <c r="D180" i="10"/>
  <c r="D266" i="11"/>
  <c r="D228" i="14"/>
  <c r="D228" i="10"/>
  <c r="D10" i="7"/>
  <c r="J60" i="7"/>
  <c r="J83" i="7"/>
  <c r="L118" i="7"/>
  <c r="R118" i="7" s="1"/>
  <c r="D145" i="7"/>
  <c r="I204" i="7"/>
  <c r="I228" i="7"/>
  <c r="J252" i="7"/>
  <c r="D55" i="8"/>
  <c r="D117" i="8"/>
  <c r="D185" i="8"/>
  <c r="L12" i="9"/>
  <c r="J28" i="9"/>
  <c r="J85" i="9"/>
  <c r="L85" i="9"/>
  <c r="P85" i="9" s="1"/>
  <c r="Q85" i="9" s="1"/>
  <c r="D303" i="9"/>
  <c r="P87" i="10"/>
  <c r="I87" i="10"/>
  <c r="H87" i="10"/>
  <c r="S166" i="10"/>
  <c r="T166" i="10"/>
  <c r="Q170" i="9"/>
  <c r="J170" i="9"/>
  <c r="J205" i="9"/>
  <c r="I205" i="9"/>
  <c r="D11" i="7"/>
  <c r="L83" i="7"/>
  <c r="D95" i="7"/>
  <c r="R204" i="7"/>
  <c r="O204" i="7" s="1"/>
  <c r="S204" i="7" s="1"/>
  <c r="D215" i="7"/>
  <c r="P228" i="7"/>
  <c r="R252" i="7"/>
  <c r="O252" i="7" s="1"/>
  <c r="T252" i="7" s="1"/>
  <c r="L358" i="7"/>
  <c r="D71" i="8"/>
  <c r="D113" i="8"/>
  <c r="D140" i="8"/>
  <c r="D190" i="8"/>
  <c r="D210" i="8"/>
  <c r="D236" i="8"/>
  <c r="L28" i="9"/>
  <c r="D108" i="9"/>
  <c r="D155" i="9"/>
  <c r="H170" i="9"/>
  <c r="J279" i="9"/>
  <c r="L279" i="9"/>
  <c r="S317" i="9"/>
  <c r="D62" i="10"/>
  <c r="T70" i="10"/>
  <c r="S70" i="10"/>
  <c r="D107" i="10"/>
  <c r="S220" i="10"/>
  <c r="T220" i="10"/>
  <c r="T46" i="10"/>
  <c r="S46" i="10"/>
  <c r="D43" i="7"/>
  <c r="P60" i="7"/>
  <c r="D116" i="7"/>
  <c r="D120" i="7"/>
  <c r="S127" i="7"/>
  <c r="D142" i="7"/>
  <c r="D188" i="7"/>
  <c r="D192" i="7"/>
  <c r="S195" i="7"/>
  <c r="R228" i="7"/>
  <c r="O228" i="7" s="1"/>
  <c r="T228" i="7" s="1"/>
  <c r="D309" i="7"/>
  <c r="T20" i="8"/>
  <c r="D35" i="8"/>
  <c r="H13" i="9"/>
  <c r="P28" i="9"/>
  <c r="S99" i="9"/>
  <c r="I170" i="9"/>
  <c r="J206" i="9"/>
  <c r="L206" i="9"/>
  <c r="S220" i="9"/>
  <c r="S238" i="9"/>
  <c r="T238" i="9"/>
  <c r="Q25" i="10"/>
  <c r="R25" i="10"/>
  <c r="O25" i="10" s="1"/>
  <c r="S25" i="10" s="1"/>
  <c r="L25" i="10"/>
  <c r="I25" i="10"/>
  <c r="J33" i="10"/>
  <c r="L33" i="10"/>
  <c r="Q49" i="10"/>
  <c r="L49" i="10"/>
  <c r="J49" i="10"/>
  <c r="I49" i="10"/>
  <c r="J133" i="10"/>
  <c r="I133" i="10"/>
  <c r="T142" i="10"/>
  <c r="J158" i="10"/>
  <c r="L158" i="10"/>
  <c r="J230" i="10"/>
  <c r="L230" i="10"/>
  <c r="D59" i="14"/>
  <c r="D12" i="7"/>
  <c r="R60" i="7"/>
  <c r="O60" i="7" s="1"/>
  <c r="S60" i="7" s="1"/>
  <c r="D166" i="7"/>
  <c r="T221" i="7"/>
  <c r="I231" i="7"/>
  <c r="S297" i="7"/>
  <c r="L312" i="7"/>
  <c r="H313" i="7"/>
  <c r="D359" i="7"/>
  <c r="S375" i="7"/>
  <c r="L210" i="8"/>
  <c r="H210" i="8"/>
  <c r="D214" i="8"/>
  <c r="D133" i="9"/>
  <c r="R170" i="9"/>
  <c r="O170" i="9" s="1"/>
  <c r="T170" i="9" s="1"/>
  <c r="S244" i="9"/>
  <c r="T244" i="9"/>
  <c r="T263" i="9"/>
  <c r="T341" i="9"/>
  <c r="S341" i="9"/>
  <c r="P184" i="10"/>
  <c r="R184" i="10"/>
  <c r="O184" i="10" s="1"/>
  <c r="S184" i="10" s="1"/>
  <c r="H184" i="10"/>
  <c r="I28" i="9"/>
  <c r="H28" i="9"/>
  <c r="Q28" i="9"/>
  <c r="J81" i="10"/>
  <c r="L81" i="10"/>
  <c r="S158" i="7"/>
  <c r="D216" i="7"/>
  <c r="D261" i="7"/>
  <c r="D265" i="7"/>
  <c r="T268" i="7"/>
  <c r="D286" i="7"/>
  <c r="D290" i="7"/>
  <c r="J309" i="7"/>
  <c r="H309" i="7"/>
  <c r="S321" i="7"/>
  <c r="L333" i="7"/>
  <c r="T368" i="7"/>
  <c r="D114" i="8"/>
  <c r="T173" i="8"/>
  <c r="S173" i="8"/>
  <c r="I74" i="9"/>
  <c r="J74" i="9"/>
  <c r="T142" i="9"/>
  <c r="S142" i="9"/>
  <c r="D156" i="9"/>
  <c r="T165" i="9"/>
  <c r="Q194" i="9"/>
  <c r="J194" i="9"/>
  <c r="D299" i="9"/>
  <c r="D351" i="9"/>
  <c r="D33" i="10"/>
  <c r="I39" i="10"/>
  <c r="J178" i="10"/>
  <c r="L178" i="10"/>
  <c r="R178" i="10" s="1"/>
  <c r="D205" i="10"/>
  <c r="Q242" i="10"/>
  <c r="L242" i="10"/>
  <c r="I242" i="10"/>
  <c r="D197" i="11"/>
  <c r="D13" i="7"/>
  <c r="S17" i="7"/>
  <c r="I44" i="7"/>
  <c r="D96" i="7"/>
  <c r="D117" i="7"/>
  <c r="D143" i="7"/>
  <c r="D212" i="7"/>
  <c r="D240" i="7"/>
  <c r="D338" i="7"/>
  <c r="D45" i="8"/>
  <c r="D40" i="8"/>
  <c r="D164" i="8"/>
  <c r="D211" i="8"/>
  <c r="P228" i="8"/>
  <c r="H11" i="9"/>
  <c r="L13" i="9"/>
  <c r="R13" i="9" s="1"/>
  <c r="D33" i="9"/>
  <c r="S51" i="9"/>
  <c r="L74" i="9"/>
  <c r="Q97" i="9"/>
  <c r="J97" i="9"/>
  <c r="J100" i="9"/>
  <c r="L100" i="9"/>
  <c r="J109" i="9"/>
  <c r="L109" i="9"/>
  <c r="H194" i="9"/>
  <c r="J221" i="9"/>
  <c r="L221" i="9"/>
  <c r="L270" i="9"/>
  <c r="T310" i="9"/>
  <c r="Q315" i="9"/>
  <c r="H315" i="9"/>
  <c r="L315" i="9"/>
  <c r="I26" i="10"/>
  <c r="J26" i="10"/>
  <c r="H39" i="10"/>
  <c r="I108" i="10"/>
  <c r="T167" i="10"/>
  <c r="S167" i="10"/>
  <c r="T214" i="10"/>
  <c r="T239" i="10"/>
  <c r="S239" i="10"/>
  <c r="J229" i="10"/>
  <c r="I229" i="10"/>
  <c r="D44" i="7"/>
  <c r="D92" i="7"/>
  <c r="D189" i="7"/>
  <c r="D193" i="7"/>
  <c r="D236" i="7"/>
  <c r="D310" i="7"/>
  <c r="D314" i="7"/>
  <c r="D334" i="7"/>
  <c r="D360" i="7"/>
  <c r="L33" i="8"/>
  <c r="D137" i="8"/>
  <c r="D169" i="8"/>
  <c r="S203" i="8"/>
  <c r="D237" i="8"/>
  <c r="I11" i="9"/>
  <c r="L97" i="9"/>
  <c r="D134" i="9"/>
  <c r="S189" i="9"/>
  <c r="T189" i="9"/>
  <c r="R194" i="9"/>
  <c r="O194" i="9" s="1"/>
  <c r="S194" i="9" s="1"/>
  <c r="D202" i="9"/>
  <c r="S213" i="9"/>
  <c r="T213" i="9"/>
  <c r="Q218" i="9"/>
  <c r="J218" i="9"/>
  <c r="I218" i="9"/>
  <c r="S196" i="10"/>
  <c r="T196" i="10"/>
  <c r="I147" i="9"/>
  <c r="J147" i="9"/>
  <c r="D14" i="7"/>
  <c r="S27" i="7"/>
  <c r="H107" i="7"/>
  <c r="I143" i="7"/>
  <c r="I212" i="7"/>
  <c r="D287" i="7"/>
  <c r="J37" i="8"/>
  <c r="I37" i="8"/>
  <c r="H80" i="8"/>
  <c r="D115" i="8"/>
  <c r="L140" i="8"/>
  <c r="D141" i="8"/>
  <c r="D233" i="8"/>
  <c r="D14" i="9"/>
  <c r="R97" i="9"/>
  <c r="O97" i="9" s="1"/>
  <c r="S97" i="9" s="1"/>
  <c r="D110" i="9"/>
  <c r="D157" i="9"/>
  <c r="R218" i="9"/>
  <c r="O218" i="9" s="1"/>
  <c r="T218" i="9" s="1"/>
  <c r="J275" i="9"/>
  <c r="L275" i="9"/>
  <c r="R275" i="9" s="1"/>
  <c r="D39" i="10"/>
  <c r="S99" i="10"/>
  <c r="T99" i="10"/>
  <c r="D135" i="10"/>
  <c r="Q146" i="10"/>
  <c r="R146" i="10"/>
  <c r="O146" i="10" s="1"/>
  <c r="S146" i="10" s="1"/>
  <c r="L146" i="10"/>
  <c r="I146" i="10"/>
  <c r="H146" i="10"/>
  <c r="D9" i="7"/>
  <c r="D63" i="11"/>
  <c r="D57" i="14"/>
  <c r="D154" i="10"/>
  <c r="D130" i="14"/>
  <c r="D226" i="9"/>
  <c r="D333" i="7"/>
  <c r="D130" i="10"/>
  <c r="D178" i="9"/>
  <c r="D264" i="11"/>
  <c r="D226" i="14"/>
  <c r="D38" i="10"/>
  <c r="D251" i="9"/>
  <c r="D9" i="10"/>
  <c r="D177" i="11"/>
  <c r="D81" i="14"/>
  <c r="D9" i="14"/>
  <c r="D226" i="10"/>
  <c r="D202" i="10"/>
  <c r="D105" i="10"/>
  <c r="D83" i="10"/>
  <c r="D288" i="11"/>
  <c r="D327" i="9"/>
  <c r="D275" i="9"/>
  <c r="D81" i="9"/>
  <c r="D211" i="11"/>
  <c r="D63" i="9"/>
  <c r="D178" i="14"/>
  <c r="D157" i="11"/>
  <c r="D106" i="14"/>
  <c r="D248" i="11"/>
  <c r="H44" i="7"/>
  <c r="L48" i="7"/>
  <c r="T79" i="7"/>
  <c r="S109" i="7"/>
  <c r="D118" i="7"/>
  <c r="H131" i="7"/>
  <c r="D262" i="7"/>
  <c r="D266" i="7"/>
  <c r="T317" i="7"/>
  <c r="I360" i="7"/>
  <c r="L37" i="8"/>
  <c r="L67" i="8"/>
  <c r="R67" i="8" s="1"/>
  <c r="I80" i="8"/>
  <c r="J129" i="8"/>
  <c r="K137" i="8"/>
  <c r="H137" i="8" s="1"/>
  <c r="L165" i="8"/>
  <c r="P165" i="8" s="1"/>
  <c r="D188" i="8"/>
  <c r="D212" i="8"/>
  <c r="L236" i="8"/>
  <c r="S148" i="9"/>
  <c r="T166" i="9"/>
  <c r="S166" i="9"/>
  <c r="D179" i="9"/>
  <c r="S259" i="9"/>
  <c r="J206" i="10"/>
  <c r="L206" i="10"/>
  <c r="P232" i="10"/>
  <c r="R232" i="10"/>
  <c r="O232" i="10" s="1"/>
  <c r="T232" i="10" s="1"/>
  <c r="H232" i="10"/>
  <c r="Q242" i="9"/>
  <c r="L242" i="9"/>
  <c r="P257" i="9"/>
  <c r="R257" i="9"/>
  <c r="O257" i="9" s="1"/>
  <c r="S257" i="9" s="1"/>
  <c r="H257" i="9"/>
  <c r="D347" i="9"/>
  <c r="Q121" i="10"/>
  <c r="R121" i="10"/>
  <c r="O121" i="10" s="1"/>
  <c r="S121" i="10" s="1"/>
  <c r="L121" i="10"/>
  <c r="I121" i="10"/>
  <c r="H121" i="10"/>
  <c r="J154" i="10"/>
  <c r="L154" i="10"/>
  <c r="S190" i="10"/>
  <c r="T190" i="10"/>
  <c r="J105" i="9"/>
  <c r="L105" i="9"/>
  <c r="R131" i="7"/>
  <c r="O131" i="7" s="1"/>
  <c r="S131" i="7" s="1"/>
  <c r="D213" i="7"/>
  <c r="D237" i="7"/>
  <c r="D288" i="7"/>
  <c r="D36" i="8"/>
  <c r="D47" i="8"/>
  <c r="R80" i="8"/>
  <c r="O80" i="8" s="1"/>
  <c r="S80" i="8" s="1"/>
  <c r="L129" i="8"/>
  <c r="L141" i="8"/>
  <c r="T179" i="8"/>
  <c r="R249" i="8"/>
  <c r="O249" i="8" s="1"/>
  <c r="T249" i="8" s="1"/>
  <c r="Q49" i="9"/>
  <c r="R49" i="9"/>
  <c r="O49" i="9" s="1"/>
  <c r="T49" i="9" s="1"/>
  <c r="Q121" i="9"/>
  <c r="R121" i="9"/>
  <c r="O121" i="9" s="1"/>
  <c r="T121" i="9" s="1"/>
  <c r="I257" i="9"/>
  <c r="I316" i="9"/>
  <c r="J316" i="9"/>
  <c r="T334" i="9"/>
  <c r="D11" i="10"/>
  <c r="S51" i="10"/>
  <c r="T51" i="10"/>
  <c r="J85" i="10"/>
  <c r="L85" i="10"/>
  <c r="R85" i="10" s="1"/>
  <c r="J100" i="10"/>
  <c r="L100" i="10"/>
  <c r="S116" i="10"/>
  <c r="T116" i="10"/>
  <c r="Q218" i="10"/>
  <c r="J218" i="10"/>
  <c r="I218" i="10"/>
  <c r="D202" i="14"/>
  <c r="D207" i="14"/>
  <c r="D231" i="10"/>
  <c r="D207" i="10"/>
  <c r="D256" i="9"/>
  <c r="D207" i="9"/>
  <c r="D183" i="9"/>
  <c r="D60" i="11"/>
  <c r="D62" i="14"/>
  <c r="D14" i="10"/>
  <c r="D135" i="14"/>
  <c r="D110" i="10"/>
  <c r="D86" i="10"/>
  <c r="D280" i="9"/>
  <c r="D135" i="9"/>
  <c r="D168" i="8"/>
  <c r="D362" i="7"/>
  <c r="D86" i="9"/>
  <c r="D142" i="8"/>
  <c r="D231" i="14"/>
  <c r="D328" i="9"/>
  <c r="D352" i="9"/>
  <c r="D304" i="9"/>
  <c r="D175" i="11"/>
  <c r="D86" i="14"/>
  <c r="D14" i="14"/>
  <c r="D159" i="14"/>
  <c r="D293" i="11"/>
  <c r="D14" i="11"/>
  <c r="D183" i="14"/>
  <c r="D38" i="14"/>
  <c r="D159" i="10"/>
  <c r="D110" i="14"/>
  <c r="D231" i="9"/>
  <c r="D183" i="10"/>
  <c r="D109" i="14"/>
  <c r="D203" i="10"/>
  <c r="D179" i="10"/>
  <c r="D265" i="11"/>
  <c r="D227" i="14"/>
  <c r="D227" i="10"/>
  <c r="D158" i="10"/>
  <c r="D61" i="10"/>
  <c r="D10" i="10"/>
  <c r="D252" i="9"/>
  <c r="D203" i="9"/>
  <c r="D106" i="10"/>
  <c r="D230" i="9"/>
  <c r="D167" i="8"/>
  <c r="D337" i="7"/>
  <c r="D254" i="11"/>
  <c r="D182" i="11"/>
  <c r="D206" i="14"/>
  <c r="D82" i="14"/>
  <c r="D10" i="14"/>
  <c r="D182" i="10"/>
  <c r="D134" i="10"/>
  <c r="D276" i="9"/>
  <c r="D255" i="9"/>
  <c r="D82" i="9"/>
  <c r="D10" i="8"/>
  <c r="D358" i="7"/>
  <c r="D313" i="7"/>
  <c r="D64" i="11"/>
  <c r="D155" i="14"/>
  <c r="D61" i="14"/>
  <c r="D182" i="9"/>
  <c r="D289" i="11"/>
  <c r="D134" i="14"/>
  <c r="D230" i="10"/>
  <c r="D206" i="10"/>
  <c r="D13" i="10"/>
  <c r="D206" i="9"/>
  <c r="D109" i="9"/>
  <c r="D61" i="9"/>
  <c r="D203" i="11"/>
  <c r="D109" i="10"/>
  <c r="D348" i="9"/>
  <c r="D300" i="9"/>
  <c r="D10" i="11"/>
  <c r="D34" i="14"/>
  <c r="D85" i="10"/>
  <c r="D230" i="14"/>
  <c r="D179" i="14"/>
  <c r="D85" i="9"/>
  <c r="D160" i="11"/>
  <c r="D105" i="14"/>
  <c r="D323" i="9"/>
  <c r="D13" i="9"/>
  <c r="D158" i="14"/>
  <c r="D292" i="11"/>
  <c r="D249" i="11"/>
  <c r="D203" i="14"/>
  <c r="D155" i="10"/>
  <c r="D208" i="11"/>
  <c r="D51" i="11"/>
  <c r="D58" i="14"/>
  <c r="D227" i="9"/>
  <c r="D37" i="14"/>
  <c r="D45" i="7"/>
  <c r="S61" i="7"/>
  <c r="D140" i="7"/>
  <c r="D144" i="7"/>
  <c r="D164" i="7"/>
  <c r="D168" i="7"/>
  <c r="S222" i="7"/>
  <c r="D263" i="7"/>
  <c r="T296" i="7"/>
  <c r="S303" i="7"/>
  <c r="D357" i="7"/>
  <c r="D361" i="7"/>
  <c r="D138" i="8"/>
  <c r="D234" i="8"/>
  <c r="H12" i="9"/>
  <c r="D106" i="9"/>
  <c r="D180" i="9"/>
  <c r="P232" i="9"/>
  <c r="H232" i="9"/>
  <c r="S244" i="10"/>
  <c r="T244" i="10"/>
  <c r="D13" i="14"/>
  <c r="D85" i="14"/>
  <c r="D181" i="11"/>
  <c r="D200" i="11"/>
  <c r="D350" i="9"/>
  <c r="D302" i="9"/>
  <c r="D12" i="11"/>
  <c r="D36" i="14"/>
  <c r="D181" i="14"/>
  <c r="D164" i="11"/>
  <c r="D108" i="14"/>
  <c r="D243" i="11"/>
  <c r="D205" i="14"/>
  <c r="D157" i="10"/>
  <c r="D60" i="10"/>
  <c r="D45" i="11"/>
  <c r="D60" i="14"/>
  <c r="D133" i="14"/>
  <c r="D181" i="10"/>
  <c r="D254" i="9"/>
  <c r="D133" i="10"/>
  <c r="D37" i="10"/>
  <c r="D181" i="9"/>
  <c r="D267" i="11"/>
  <c r="D229" i="14"/>
  <c r="D229" i="10"/>
  <c r="D12" i="10"/>
  <c r="D205" i="9"/>
  <c r="D108" i="10"/>
  <c r="D84" i="10"/>
  <c r="D185" i="11"/>
  <c r="D84" i="14"/>
  <c r="D12" i="14"/>
  <c r="D278" i="9"/>
  <c r="D157" i="14"/>
  <c r="D291" i="11"/>
  <c r="D94" i="7"/>
  <c r="D191" i="7"/>
  <c r="L213" i="7"/>
  <c r="H277" i="7"/>
  <c r="I288" i="7"/>
  <c r="D312" i="7"/>
  <c r="T320" i="7"/>
  <c r="D336" i="7"/>
  <c r="L360" i="7"/>
  <c r="R360" i="7" s="1"/>
  <c r="S369" i="7"/>
  <c r="T51" i="8"/>
  <c r="D116" i="8"/>
  <c r="T223" i="8"/>
  <c r="D15" i="9"/>
  <c r="D204" i="9"/>
  <c r="R232" i="9"/>
  <c r="O232" i="9" s="1"/>
  <c r="T232" i="9" s="1"/>
  <c r="D253" i="9"/>
  <c r="I302" i="9"/>
  <c r="T45" i="10"/>
  <c r="D55" i="11"/>
  <c r="S116" i="9"/>
  <c r="T116" i="9"/>
  <c r="H73" i="7"/>
  <c r="T85" i="7"/>
  <c r="D238" i="7"/>
  <c r="H252" i="7"/>
  <c r="D112" i="8"/>
  <c r="D165" i="8"/>
  <c r="I177" i="8"/>
  <c r="D189" i="8"/>
  <c r="D209" i="8"/>
  <c r="D239" i="8"/>
  <c r="I250" i="8"/>
  <c r="J250" i="8"/>
  <c r="I50" i="9"/>
  <c r="J50" i="9"/>
  <c r="S93" i="9"/>
  <c r="D154" i="9"/>
  <c r="D228" i="9"/>
  <c r="I340" i="9"/>
  <c r="P340" i="9"/>
  <c r="L340" i="9"/>
  <c r="J340" i="9"/>
  <c r="J12" i="10"/>
  <c r="I12" i="10"/>
  <c r="T27" i="10"/>
  <c r="Q97" i="10"/>
  <c r="I97" i="10"/>
  <c r="I122" i="10"/>
  <c r="J122" i="10"/>
  <c r="D131" i="10"/>
  <c r="P208" i="10"/>
  <c r="R208" i="10"/>
  <c r="O208" i="10" s="1"/>
  <c r="T208" i="10" s="1"/>
  <c r="H208" i="10"/>
  <c r="D182" i="14"/>
  <c r="I229" i="9"/>
  <c r="I73" i="10"/>
  <c r="T141" i="10"/>
  <c r="S148" i="10"/>
  <c r="I194" i="10"/>
  <c r="I157" i="10"/>
  <c r="L108" i="9"/>
  <c r="R160" i="10"/>
  <c r="O160" i="10" s="1"/>
  <c r="S160" i="10" s="1"/>
  <c r="L154" i="9"/>
  <c r="L158" i="9"/>
  <c r="L202" i="9"/>
  <c r="R202" i="9" s="1"/>
  <c r="S21" i="10"/>
  <c r="S117" i="10"/>
  <c r="L226" i="10"/>
  <c r="T287" i="9"/>
  <c r="J364" i="9"/>
  <c r="H339" i="9"/>
  <c r="L182" i="10"/>
  <c r="L15" i="9"/>
  <c r="J15" i="9"/>
  <c r="R12" i="9" s="1"/>
  <c r="I15" i="9"/>
  <c r="H15" i="9"/>
  <c r="T19" i="9"/>
  <c r="S19" i="9"/>
  <c r="L11" i="9"/>
  <c r="R11" i="9" s="1"/>
  <c r="L9" i="9"/>
  <c r="P9" i="9" s="1"/>
  <c r="Q9" i="9" s="1"/>
  <c r="L14" i="9"/>
  <c r="T21" i="9"/>
  <c r="S21" i="9"/>
  <c r="T20" i="9"/>
  <c r="S20" i="9"/>
  <c r="T24" i="9"/>
  <c r="S24" i="9"/>
  <c r="T23" i="9"/>
  <c r="S23" i="9"/>
  <c r="T22" i="9"/>
  <c r="S22" i="9"/>
  <c r="T16" i="9"/>
  <c r="S17" i="9"/>
  <c r="T27" i="9"/>
  <c r="S18" i="9"/>
  <c r="J218" i="14"/>
  <c r="L218" i="14"/>
  <c r="S75" i="14"/>
  <c r="T75" i="14"/>
  <c r="S69" i="14"/>
  <c r="T69" i="14"/>
  <c r="Q194" i="14"/>
  <c r="I194" i="14"/>
  <c r="I122" i="14"/>
  <c r="J122" i="14"/>
  <c r="I10" i="14"/>
  <c r="I108" i="14"/>
  <c r="I157" i="14"/>
  <c r="T92" i="14"/>
  <c r="S93" i="14"/>
  <c r="L179" i="14"/>
  <c r="Q146" i="14"/>
  <c r="P146" i="14"/>
  <c r="L146" i="14"/>
  <c r="I146" i="14"/>
  <c r="H146" i="14"/>
  <c r="R146" i="14"/>
  <c r="O146" i="14" s="1"/>
  <c r="T146" i="14" s="1"/>
  <c r="J57" i="14"/>
  <c r="L57" i="14"/>
  <c r="Q121" i="14"/>
  <c r="R121" i="14"/>
  <c r="O121" i="14" s="1"/>
  <c r="T121" i="14" s="1"/>
  <c r="I121" i="14"/>
  <c r="L121" i="14"/>
  <c r="J121" i="14"/>
  <c r="H121" i="14"/>
  <c r="J33" i="14"/>
  <c r="L33" i="14"/>
  <c r="T27" i="14"/>
  <c r="S27" i="14"/>
  <c r="J84" i="14"/>
  <c r="I84" i="14"/>
  <c r="Q97" i="14"/>
  <c r="R97" i="14"/>
  <c r="O97" i="14" s="1"/>
  <c r="T97" i="14" s="1"/>
  <c r="I97" i="14"/>
  <c r="H97" i="14"/>
  <c r="Q170" i="14"/>
  <c r="L170" i="14"/>
  <c r="J170" i="14"/>
  <c r="I170" i="14"/>
  <c r="H170" i="14"/>
  <c r="R170" i="14"/>
  <c r="O170" i="14" s="1"/>
  <c r="T170" i="14" s="1"/>
  <c r="P63" i="14"/>
  <c r="R63" i="14"/>
  <c r="O63" i="14" s="1"/>
  <c r="S63" i="14" s="1"/>
  <c r="I63" i="14"/>
  <c r="H63" i="14"/>
  <c r="T99" i="14"/>
  <c r="S99" i="14"/>
  <c r="S117" i="14"/>
  <c r="T117" i="14"/>
  <c r="T123" i="14"/>
  <c r="S123" i="14"/>
  <c r="T190" i="14"/>
  <c r="S190" i="14"/>
  <c r="I26" i="14"/>
  <c r="J26" i="14"/>
  <c r="P39" i="14"/>
  <c r="R39" i="14"/>
  <c r="O39" i="14" s="1"/>
  <c r="T39" i="14" s="1"/>
  <c r="J39" i="14"/>
  <c r="I39" i="14"/>
  <c r="H39" i="14"/>
  <c r="J133" i="14"/>
  <c r="I133" i="14"/>
  <c r="T142" i="14"/>
  <c r="S142" i="14"/>
  <c r="I147" i="14"/>
  <c r="J147" i="14"/>
  <c r="J181" i="14"/>
  <c r="I181" i="14"/>
  <c r="S196" i="14"/>
  <c r="T196" i="14"/>
  <c r="Q25" i="14"/>
  <c r="R25" i="14"/>
  <c r="O25" i="14" s="1"/>
  <c r="T25" i="14" s="1"/>
  <c r="I25" i="14"/>
  <c r="H25" i="14"/>
  <c r="J61" i="14"/>
  <c r="L61" i="14"/>
  <c r="I98" i="14"/>
  <c r="J98" i="14"/>
  <c r="I171" i="14"/>
  <c r="J171" i="14"/>
  <c r="S189" i="14"/>
  <c r="T189" i="14"/>
  <c r="J230" i="14"/>
  <c r="L230" i="14"/>
  <c r="Q242" i="14"/>
  <c r="J242" i="14"/>
  <c r="I242" i="14"/>
  <c r="P208" i="14"/>
  <c r="H208" i="14"/>
  <c r="R208" i="14"/>
  <c r="O208" i="14" s="1"/>
  <c r="S208" i="14" s="1"/>
  <c r="I208" i="14"/>
  <c r="J37" i="14"/>
  <c r="L37" i="14"/>
  <c r="Q73" i="14"/>
  <c r="J73" i="14"/>
  <c r="I73" i="14"/>
  <c r="L73" i="14"/>
  <c r="I228" i="14"/>
  <c r="H228" i="14"/>
  <c r="L10" i="14"/>
  <c r="J12" i="14"/>
  <c r="T45" i="14"/>
  <c r="L182" i="14"/>
  <c r="H194" i="14"/>
  <c r="L12" i="14"/>
  <c r="R12" i="14" s="1"/>
  <c r="L202" i="14"/>
  <c r="L206" i="14"/>
  <c r="R206" i="14" s="1"/>
  <c r="K9" i="14"/>
  <c r="J9" i="14" s="1"/>
  <c r="R194" i="14"/>
  <c r="O194" i="14" s="1"/>
  <c r="S194" i="14" s="1"/>
  <c r="T51" i="14"/>
  <c r="L181" i="14"/>
  <c r="T20" i="14"/>
  <c r="S21" i="14"/>
  <c r="S148" i="14"/>
  <c r="T165" i="14"/>
  <c r="S166" i="14"/>
  <c r="S172" i="14"/>
  <c r="K178" i="14"/>
  <c r="L197" i="14"/>
  <c r="T214" i="14"/>
  <c r="S215" i="14"/>
  <c r="T220" i="14"/>
  <c r="L226" i="14"/>
  <c r="I49" i="14"/>
  <c r="L131" i="14"/>
  <c r="S140" i="14"/>
  <c r="I218" i="14"/>
  <c r="H10" i="14"/>
  <c r="I12" i="14"/>
  <c r="J49" i="14"/>
  <c r="L135" i="14"/>
  <c r="I12" i="11"/>
  <c r="L95" i="11"/>
  <c r="T184" i="11"/>
  <c r="T165" i="11"/>
  <c r="T59" i="11"/>
  <c r="S59" i="11"/>
  <c r="L200" i="11"/>
  <c r="J200" i="11"/>
  <c r="I200" i="11"/>
  <c r="J242" i="11"/>
  <c r="I242" i="11"/>
  <c r="Q255" i="11"/>
  <c r="R255" i="11"/>
  <c r="L255" i="11"/>
  <c r="I255" i="11"/>
  <c r="H255" i="11"/>
  <c r="T306" i="11"/>
  <c r="S306" i="11"/>
  <c r="T109" i="11"/>
  <c r="S109" i="11"/>
  <c r="J163" i="11"/>
  <c r="I163" i="11"/>
  <c r="Q280" i="11"/>
  <c r="L280" i="11"/>
  <c r="J280" i="11"/>
  <c r="I280" i="11"/>
  <c r="S300" i="11"/>
  <c r="T300" i="11"/>
  <c r="J94" i="11"/>
  <c r="I94" i="11"/>
  <c r="Q25" i="11"/>
  <c r="R25" i="11"/>
  <c r="O25" i="11" s="1"/>
  <c r="T25" i="11" s="1"/>
  <c r="H25" i="11"/>
  <c r="L198" i="11"/>
  <c r="H198" i="11"/>
  <c r="J264" i="11"/>
  <c r="L264" i="11"/>
  <c r="H264" i="11"/>
  <c r="S277" i="11"/>
  <c r="T277" i="11"/>
  <c r="J291" i="11"/>
  <c r="I291" i="11"/>
  <c r="J44" i="11"/>
  <c r="I44" i="11"/>
  <c r="J216" i="11"/>
  <c r="P216" i="11"/>
  <c r="S282" i="11"/>
  <c r="T282" i="11"/>
  <c r="S299" i="11"/>
  <c r="T299" i="11"/>
  <c r="Q304" i="11"/>
  <c r="R304" i="11"/>
  <c r="O304" i="11" s="1"/>
  <c r="S304" i="11" s="1"/>
  <c r="I304" i="11"/>
  <c r="J304" i="11"/>
  <c r="H304" i="11"/>
  <c r="L57" i="11"/>
  <c r="T57" i="11" s="1"/>
  <c r="I57" i="11"/>
  <c r="H57" i="11"/>
  <c r="Q107" i="11"/>
  <c r="J107" i="11"/>
  <c r="I107" i="11"/>
  <c r="H107" i="11"/>
  <c r="R107" i="11"/>
  <c r="O107" i="11" s="1"/>
  <c r="T107" i="11" s="1"/>
  <c r="J176" i="11"/>
  <c r="I176" i="11"/>
  <c r="I132" i="11"/>
  <c r="J132" i="11"/>
  <c r="I164" i="11"/>
  <c r="L164" i="11"/>
  <c r="S276" i="11"/>
  <c r="T276" i="11"/>
  <c r="J26" i="11"/>
  <c r="L147" i="11"/>
  <c r="L151" i="11"/>
  <c r="I189" i="11"/>
  <c r="J214" i="11"/>
  <c r="L268" i="11"/>
  <c r="J305" i="11"/>
  <c r="K91" i="11"/>
  <c r="H91" i="11" s="1"/>
  <c r="L110" i="11"/>
  <c r="R189" i="11"/>
  <c r="O189" i="11" s="1"/>
  <c r="T189" i="11" s="1"/>
  <c r="J256" i="11"/>
  <c r="S257" i="11"/>
  <c r="T272" i="11"/>
  <c r="H131" i="11"/>
  <c r="J190" i="11"/>
  <c r="H268" i="11"/>
  <c r="I131" i="11"/>
  <c r="H189" i="11"/>
  <c r="T27" i="11"/>
  <c r="S27" i="11"/>
  <c r="S301" i="11"/>
  <c r="T301" i="11"/>
  <c r="L289" i="11"/>
  <c r="J289" i="11"/>
  <c r="I289" i="11"/>
  <c r="H289" i="11"/>
  <c r="L293" i="11"/>
  <c r="J293" i="11"/>
  <c r="I293" i="11"/>
  <c r="H293" i="11"/>
  <c r="T295" i="11"/>
  <c r="S295" i="11"/>
  <c r="T303" i="11"/>
  <c r="S303" i="11"/>
  <c r="L290" i="11"/>
  <c r="J290" i="11"/>
  <c r="H290" i="11"/>
  <c r="I290" i="11"/>
  <c r="P294" i="11"/>
  <c r="H294" i="11"/>
  <c r="L294" i="11"/>
  <c r="J294" i="11"/>
  <c r="R294" i="11"/>
  <c r="O294" i="11" s="1"/>
  <c r="I294" i="11"/>
  <c r="T302" i="11"/>
  <c r="S302" i="11"/>
  <c r="L288" i="11"/>
  <c r="L307" i="11"/>
  <c r="L305" i="11"/>
  <c r="L291" i="11"/>
  <c r="R291" i="11" s="1"/>
  <c r="P307" i="11"/>
  <c r="L292" i="11"/>
  <c r="R292" i="11" s="1"/>
  <c r="S296" i="11"/>
  <c r="L304" i="11"/>
  <c r="P305" i="11"/>
  <c r="Q307" i="11"/>
  <c r="H288" i="11"/>
  <c r="H292" i="11"/>
  <c r="S297" i="11"/>
  <c r="Q305" i="11"/>
  <c r="H307" i="11"/>
  <c r="R307" i="11"/>
  <c r="O307" i="11" s="1"/>
  <c r="I288" i="11"/>
  <c r="I292" i="11"/>
  <c r="S298" i="11"/>
  <c r="P304" i="11"/>
  <c r="H305" i="11"/>
  <c r="R305" i="11"/>
  <c r="O305" i="11" s="1"/>
  <c r="I307" i="11"/>
  <c r="H291" i="11"/>
  <c r="H266" i="11"/>
  <c r="L266" i="11"/>
  <c r="I266" i="11"/>
  <c r="J266" i="11"/>
  <c r="P270" i="11"/>
  <c r="H270" i="11"/>
  <c r="L270" i="11"/>
  <c r="R270" i="11" s="1"/>
  <c r="J270" i="11"/>
  <c r="I270" i="11"/>
  <c r="T279" i="11"/>
  <c r="S279" i="11"/>
  <c r="T278" i="11"/>
  <c r="S278" i="11"/>
  <c r="L265" i="11"/>
  <c r="J265" i="11"/>
  <c r="I265" i="11"/>
  <c r="H265" i="11"/>
  <c r="L269" i="11"/>
  <c r="J269" i="11"/>
  <c r="I269" i="11"/>
  <c r="H269" i="11"/>
  <c r="T271" i="11"/>
  <c r="S271" i="11"/>
  <c r="J283" i="11"/>
  <c r="I283" i="11"/>
  <c r="R283" i="11"/>
  <c r="O283" i="11" s="1"/>
  <c r="H283" i="11"/>
  <c r="Q283" i="11"/>
  <c r="L283" i="11"/>
  <c r="P283" i="11"/>
  <c r="L281" i="11"/>
  <c r="I267" i="11"/>
  <c r="T275" i="11"/>
  <c r="H280" i="11"/>
  <c r="R280" i="11"/>
  <c r="O280" i="11" s="1"/>
  <c r="J281" i="11"/>
  <c r="L267" i="11"/>
  <c r="P281" i="11"/>
  <c r="S273" i="11"/>
  <c r="Q281" i="11"/>
  <c r="I264" i="11"/>
  <c r="I268" i="11"/>
  <c r="S274" i="11"/>
  <c r="P280" i="11"/>
  <c r="H281" i="11"/>
  <c r="R281" i="11"/>
  <c r="O281" i="11" s="1"/>
  <c r="H267" i="11"/>
  <c r="L240" i="11"/>
  <c r="J240" i="11"/>
  <c r="I240" i="11"/>
  <c r="H240" i="11"/>
  <c r="L244" i="11"/>
  <c r="J244" i="11"/>
  <c r="I244" i="11"/>
  <c r="H244" i="11"/>
  <c r="L241" i="11"/>
  <c r="H241" i="11"/>
  <c r="J241" i="11"/>
  <c r="I241" i="11"/>
  <c r="L245" i="11"/>
  <c r="H245" i="11"/>
  <c r="J245" i="11"/>
  <c r="I245" i="11"/>
  <c r="L259" i="11"/>
  <c r="J255" i="11"/>
  <c r="L256" i="11"/>
  <c r="L242" i="11"/>
  <c r="P256" i="11"/>
  <c r="L243" i="11"/>
  <c r="H239" i="11"/>
  <c r="H243" i="11"/>
  <c r="Q256" i="11"/>
  <c r="H259" i="11"/>
  <c r="L239" i="11"/>
  <c r="I239" i="11"/>
  <c r="I243" i="11"/>
  <c r="P255" i="11"/>
  <c r="H256" i="11"/>
  <c r="R256" i="11"/>
  <c r="O256" i="11" s="1"/>
  <c r="I259" i="11"/>
  <c r="H242" i="11"/>
  <c r="L202" i="11"/>
  <c r="J202" i="11"/>
  <c r="I202" i="11"/>
  <c r="H202" i="11"/>
  <c r="L199" i="11"/>
  <c r="J199" i="11"/>
  <c r="I199" i="11"/>
  <c r="H199" i="11"/>
  <c r="L203" i="11"/>
  <c r="J203" i="11"/>
  <c r="I203" i="11"/>
  <c r="H203" i="11"/>
  <c r="L197" i="11"/>
  <c r="L201" i="11"/>
  <c r="I213" i="11"/>
  <c r="L216" i="11"/>
  <c r="H213" i="11"/>
  <c r="J213" i="11"/>
  <c r="L214" i="11"/>
  <c r="I198" i="11"/>
  <c r="L213" i="11"/>
  <c r="Q216" i="11"/>
  <c r="H197" i="11"/>
  <c r="J198" i="11"/>
  <c r="H201" i="11"/>
  <c r="H216" i="11"/>
  <c r="R216" i="11"/>
  <c r="I197" i="11"/>
  <c r="I201" i="11"/>
  <c r="H214" i="11"/>
  <c r="I216" i="11"/>
  <c r="H200" i="11"/>
  <c r="T188" i="11"/>
  <c r="S188" i="11"/>
  <c r="L174" i="11"/>
  <c r="J174" i="11"/>
  <c r="I174" i="11"/>
  <c r="H174" i="11"/>
  <c r="L178" i="11"/>
  <c r="J178" i="11"/>
  <c r="I178" i="11"/>
  <c r="H178" i="11"/>
  <c r="T187" i="11"/>
  <c r="S187" i="11"/>
  <c r="S191" i="11"/>
  <c r="T191" i="11"/>
  <c r="T180" i="11"/>
  <c r="S180" i="11"/>
  <c r="T186" i="11"/>
  <c r="S186" i="11"/>
  <c r="L175" i="11"/>
  <c r="J175" i="11"/>
  <c r="I175" i="11"/>
  <c r="H175" i="11"/>
  <c r="L179" i="11"/>
  <c r="P179" i="11" s="1"/>
  <c r="Q179" i="11" s="1"/>
  <c r="J179" i="11"/>
  <c r="I179" i="11"/>
  <c r="H179" i="11"/>
  <c r="S185" i="11"/>
  <c r="T185" i="11"/>
  <c r="L173" i="11"/>
  <c r="L177" i="11"/>
  <c r="L192" i="11"/>
  <c r="J189" i="11"/>
  <c r="L190" i="11"/>
  <c r="L176" i="11"/>
  <c r="P192" i="11"/>
  <c r="S181" i="11"/>
  <c r="L189" i="11"/>
  <c r="P190" i="11"/>
  <c r="Q192" i="11"/>
  <c r="H173" i="11"/>
  <c r="H177" i="11"/>
  <c r="S182" i="11"/>
  <c r="Q190" i="11"/>
  <c r="H192" i="11"/>
  <c r="R192" i="11"/>
  <c r="O192" i="11" s="1"/>
  <c r="I173" i="11"/>
  <c r="I177" i="11"/>
  <c r="S183" i="11"/>
  <c r="P189" i="11"/>
  <c r="H190" i="11"/>
  <c r="R190" i="11"/>
  <c r="O190" i="11" s="1"/>
  <c r="I192" i="11"/>
  <c r="H176" i="11"/>
  <c r="L148" i="11"/>
  <c r="J148" i="11"/>
  <c r="I148" i="11"/>
  <c r="H148" i="11"/>
  <c r="L152" i="11"/>
  <c r="J152" i="11"/>
  <c r="I152" i="11"/>
  <c r="H152" i="11"/>
  <c r="L149" i="11"/>
  <c r="H149" i="11"/>
  <c r="J149" i="11"/>
  <c r="I149" i="11"/>
  <c r="L153" i="11"/>
  <c r="J153" i="11"/>
  <c r="I153" i="11"/>
  <c r="H153" i="11"/>
  <c r="J166" i="11"/>
  <c r="I166" i="11"/>
  <c r="R166" i="11"/>
  <c r="H166" i="11"/>
  <c r="Q166" i="11"/>
  <c r="L166" i="11"/>
  <c r="P166" i="11"/>
  <c r="I150" i="11"/>
  <c r="H163" i="11"/>
  <c r="J164" i="11"/>
  <c r="L150" i="11"/>
  <c r="L163" i="11"/>
  <c r="H147" i="11"/>
  <c r="H151" i="11"/>
  <c r="I147" i="11"/>
  <c r="I151" i="11"/>
  <c r="H164" i="11"/>
  <c r="H150" i="11"/>
  <c r="L121" i="11"/>
  <c r="J121" i="11"/>
  <c r="H121" i="11"/>
  <c r="I121" i="11"/>
  <c r="J131" i="11"/>
  <c r="L132" i="11"/>
  <c r="R132" i="11" s="1"/>
  <c r="L115" i="11"/>
  <c r="L134" i="11"/>
  <c r="R134" i="11" s="1"/>
  <c r="L131" i="11"/>
  <c r="P131" i="11" s="1"/>
  <c r="Q131" i="11" s="1"/>
  <c r="H115" i="11"/>
  <c r="H134" i="11"/>
  <c r="I115" i="11"/>
  <c r="H132" i="11"/>
  <c r="I134" i="11"/>
  <c r="L92" i="11"/>
  <c r="J92" i="11"/>
  <c r="I92" i="11"/>
  <c r="H92" i="11"/>
  <c r="P102" i="11" s="1"/>
  <c r="Q102" i="11" s="1"/>
  <c r="L96" i="11"/>
  <c r="J96" i="11"/>
  <c r="I96" i="11"/>
  <c r="H96" i="11"/>
  <c r="T106" i="11"/>
  <c r="S106" i="11"/>
  <c r="L93" i="11"/>
  <c r="R93" i="11" s="1"/>
  <c r="J93" i="11"/>
  <c r="H93" i="11"/>
  <c r="I93" i="11"/>
  <c r="H97" i="11"/>
  <c r="L97" i="11"/>
  <c r="J97" i="11"/>
  <c r="I97" i="11"/>
  <c r="T105" i="11"/>
  <c r="S105" i="11"/>
  <c r="J108" i="11"/>
  <c r="L108" i="11"/>
  <c r="L94" i="11"/>
  <c r="P110" i="11"/>
  <c r="L107" i="11"/>
  <c r="P108" i="11"/>
  <c r="Q110" i="11"/>
  <c r="H95" i="11"/>
  <c r="Q108" i="11"/>
  <c r="H110" i="11"/>
  <c r="R110" i="11"/>
  <c r="O110" i="11" s="1"/>
  <c r="I95" i="11"/>
  <c r="P107" i="11"/>
  <c r="H108" i="11"/>
  <c r="R108" i="11"/>
  <c r="O108" i="11" s="1"/>
  <c r="I110" i="11"/>
  <c r="H94" i="11"/>
  <c r="T56" i="11"/>
  <c r="S56" i="11"/>
  <c r="L42" i="11"/>
  <c r="J42" i="11"/>
  <c r="I42" i="11"/>
  <c r="H42" i="11"/>
  <c r="L46" i="11"/>
  <c r="J46" i="11"/>
  <c r="I46" i="11"/>
  <c r="H46" i="11"/>
  <c r="T55" i="11"/>
  <c r="S55" i="11"/>
  <c r="I58" i="11"/>
  <c r="H58" i="11"/>
  <c r="J58" i="11"/>
  <c r="L58" i="11"/>
  <c r="T54" i="11"/>
  <c r="S54" i="11"/>
  <c r="L43" i="11"/>
  <c r="J43" i="11"/>
  <c r="I43" i="11"/>
  <c r="H43" i="11"/>
  <c r="L47" i="11"/>
  <c r="J47" i="11"/>
  <c r="I47" i="11"/>
  <c r="H47" i="11"/>
  <c r="L41" i="11"/>
  <c r="L45" i="11"/>
  <c r="L60" i="11"/>
  <c r="J57" i="11"/>
  <c r="L44" i="11"/>
  <c r="H41" i="11"/>
  <c r="H45" i="11"/>
  <c r="H60" i="11"/>
  <c r="I41" i="11"/>
  <c r="I45" i="11"/>
  <c r="I60" i="11"/>
  <c r="H44" i="11"/>
  <c r="L14" i="11"/>
  <c r="J14" i="11"/>
  <c r="I14" i="11"/>
  <c r="H14" i="11"/>
  <c r="T24" i="11"/>
  <c r="S24" i="11"/>
  <c r="L10" i="11"/>
  <c r="J10" i="11"/>
  <c r="I10" i="11"/>
  <c r="H10" i="11"/>
  <c r="T23" i="11"/>
  <c r="S23" i="11"/>
  <c r="L15" i="11"/>
  <c r="J15" i="11"/>
  <c r="I15" i="11"/>
  <c r="H15" i="11"/>
  <c r="T22" i="11"/>
  <c r="S22" i="11"/>
  <c r="L11" i="11"/>
  <c r="J11" i="11"/>
  <c r="I11" i="11"/>
  <c r="H11" i="11"/>
  <c r="L9" i="11"/>
  <c r="J12" i="11"/>
  <c r="L13" i="11"/>
  <c r="R13" i="11" s="1"/>
  <c r="I25" i="11"/>
  <c r="L28" i="11"/>
  <c r="J25" i="11"/>
  <c r="L26" i="11"/>
  <c r="L12" i="11"/>
  <c r="P28" i="11"/>
  <c r="L25" i="11"/>
  <c r="P26" i="11"/>
  <c r="Q28" i="11"/>
  <c r="H9" i="11"/>
  <c r="H13" i="11"/>
  <c r="Q26" i="11"/>
  <c r="H28" i="11"/>
  <c r="R28" i="11"/>
  <c r="O28" i="11" s="1"/>
  <c r="I9" i="11"/>
  <c r="I13" i="11"/>
  <c r="P25" i="11"/>
  <c r="H26" i="11"/>
  <c r="R26" i="11"/>
  <c r="O26" i="11" s="1"/>
  <c r="I28" i="11"/>
  <c r="H12" i="11"/>
  <c r="L231" i="14"/>
  <c r="J231" i="14"/>
  <c r="I231" i="14"/>
  <c r="H231" i="14"/>
  <c r="T239" i="14"/>
  <c r="S239" i="14"/>
  <c r="T233" i="14"/>
  <c r="S233" i="14"/>
  <c r="T238" i="14"/>
  <c r="S238" i="14"/>
  <c r="P232" i="14"/>
  <c r="L232" i="14"/>
  <c r="I232" i="14"/>
  <c r="J232" i="14"/>
  <c r="H232" i="14"/>
  <c r="Q232" i="14"/>
  <c r="R232" i="14"/>
  <c r="O232" i="14" s="1"/>
  <c r="T241" i="14"/>
  <c r="S241" i="14"/>
  <c r="T244" i="14"/>
  <c r="S244" i="14"/>
  <c r="L227" i="14"/>
  <c r="J227" i="14"/>
  <c r="I227" i="14"/>
  <c r="H227" i="14"/>
  <c r="S240" i="14"/>
  <c r="T240" i="14"/>
  <c r="T234" i="14"/>
  <c r="S234" i="14"/>
  <c r="J245" i="14"/>
  <c r="L245" i="14"/>
  <c r="I245" i="14"/>
  <c r="R245" i="14"/>
  <c r="O245" i="14" s="1"/>
  <c r="H245" i="14"/>
  <c r="Q245" i="14"/>
  <c r="P245" i="14"/>
  <c r="I229" i="14"/>
  <c r="T237" i="14"/>
  <c r="H242" i="14"/>
  <c r="R242" i="14"/>
  <c r="O242" i="14" s="1"/>
  <c r="J243" i="14"/>
  <c r="J228" i="14"/>
  <c r="L229" i="14"/>
  <c r="L242" i="14"/>
  <c r="P243" i="14"/>
  <c r="H226" i="14"/>
  <c r="P230" i="14" s="1"/>
  <c r="Q230" i="14" s="1"/>
  <c r="L228" i="14"/>
  <c r="R228" i="14" s="1"/>
  <c r="H230" i="14"/>
  <c r="R230" i="14"/>
  <c r="S235" i="14"/>
  <c r="Q243" i="14"/>
  <c r="L243" i="14"/>
  <c r="I226" i="14"/>
  <c r="I230" i="14"/>
  <c r="S236" i="14"/>
  <c r="P242" i="14"/>
  <c r="H243" i="14"/>
  <c r="R243" i="14"/>
  <c r="O243" i="14" s="1"/>
  <c r="H229" i="14"/>
  <c r="T209" i="14"/>
  <c r="S209" i="14"/>
  <c r="T217" i="14"/>
  <c r="S217" i="14"/>
  <c r="S216" i="14"/>
  <c r="T216" i="14"/>
  <c r="L203" i="14"/>
  <c r="R203" i="14" s="1"/>
  <c r="J203" i="14"/>
  <c r="I203" i="14"/>
  <c r="H203" i="14"/>
  <c r="L207" i="14"/>
  <c r="J207" i="14"/>
  <c r="I207" i="14"/>
  <c r="H207" i="14"/>
  <c r="L204" i="14"/>
  <c r="R204" i="14" s="1"/>
  <c r="I204" i="14"/>
  <c r="J204" i="14"/>
  <c r="H204" i="14"/>
  <c r="T210" i="14"/>
  <c r="S210" i="14"/>
  <c r="J221" i="14"/>
  <c r="I221" i="14"/>
  <c r="R221" i="14"/>
  <c r="O221" i="14" s="1"/>
  <c r="H221" i="14"/>
  <c r="Q221" i="14"/>
  <c r="L221" i="14"/>
  <c r="P221" i="14"/>
  <c r="I205" i="14"/>
  <c r="Q208" i="14"/>
  <c r="T213" i="14"/>
  <c r="H218" i="14"/>
  <c r="R218" i="14"/>
  <c r="O218" i="14" s="1"/>
  <c r="J219" i="14"/>
  <c r="L205" i="14"/>
  <c r="J208" i="14"/>
  <c r="P219" i="14"/>
  <c r="H202" i="14"/>
  <c r="H206" i="14"/>
  <c r="L208" i="14"/>
  <c r="S211" i="14"/>
  <c r="Q219" i="14"/>
  <c r="L219" i="14"/>
  <c r="I202" i="14"/>
  <c r="I206" i="14"/>
  <c r="S212" i="14"/>
  <c r="P218" i="14"/>
  <c r="H219" i="14"/>
  <c r="R219" i="14"/>
  <c r="O219" i="14" s="1"/>
  <c r="H205" i="14"/>
  <c r="P184" i="14"/>
  <c r="R184" i="14"/>
  <c r="O184" i="14" s="1"/>
  <c r="L184" i="14"/>
  <c r="H184" i="14"/>
  <c r="J184" i="14"/>
  <c r="I184" i="14"/>
  <c r="Q184" i="14"/>
  <c r="T192" i="14"/>
  <c r="S192" i="14"/>
  <c r="S191" i="14"/>
  <c r="T191" i="14"/>
  <c r="R181" i="14"/>
  <c r="L183" i="14"/>
  <c r="J183" i="14"/>
  <c r="I183" i="14"/>
  <c r="H183" i="14"/>
  <c r="T185" i="14"/>
  <c r="S185" i="14"/>
  <c r="T193" i="14"/>
  <c r="S193" i="14"/>
  <c r="L180" i="14"/>
  <c r="H180" i="14"/>
  <c r="J180" i="14"/>
  <c r="I180" i="14"/>
  <c r="J195" i="14"/>
  <c r="J194" i="14"/>
  <c r="L195" i="14"/>
  <c r="H179" i="14"/>
  <c r="P197" i="14"/>
  <c r="I179" i="14"/>
  <c r="S186" i="14"/>
  <c r="L194" i="14"/>
  <c r="P195" i="14"/>
  <c r="Q197" i="14"/>
  <c r="H178" i="14"/>
  <c r="J179" i="14"/>
  <c r="H182" i="14"/>
  <c r="S187" i="14"/>
  <c r="Q195" i="14"/>
  <c r="H197" i="14"/>
  <c r="R197" i="14"/>
  <c r="O197" i="14" s="1"/>
  <c r="I178" i="14"/>
  <c r="I182" i="14"/>
  <c r="S188" i="14"/>
  <c r="P194" i="14"/>
  <c r="H195" i="14"/>
  <c r="R195" i="14"/>
  <c r="O195" i="14" s="1"/>
  <c r="I197" i="14"/>
  <c r="H181" i="14"/>
  <c r="L156" i="14"/>
  <c r="J156" i="14"/>
  <c r="I156" i="14"/>
  <c r="H156" i="14"/>
  <c r="T167" i="14"/>
  <c r="S167" i="14"/>
  <c r="L159" i="14"/>
  <c r="J159" i="14"/>
  <c r="I159" i="14"/>
  <c r="H159" i="14"/>
  <c r="T169" i="14"/>
  <c r="S169" i="14"/>
  <c r="L155" i="14"/>
  <c r="J155" i="14"/>
  <c r="I155" i="14"/>
  <c r="H155" i="14"/>
  <c r="T161" i="14"/>
  <c r="S161" i="14"/>
  <c r="P160" i="14"/>
  <c r="L160" i="14"/>
  <c r="J160" i="14"/>
  <c r="I160" i="14"/>
  <c r="Q160" i="14"/>
  <c r="R160" i="14"/>
  <c r="O160" i="14" s="1"/>
  <c r="H160" i="14"/>
  <c r="T168" i="14"/>
  <c r="S168" i="14"/>
  <c r="L154" i="14"/>
  <c r="J157" i="14"/>
  <c r="L158" i="14"/>
  <c r="R158" i="14" s="1"/>
  <c r="L173" i="14"/>
  <c r="L171" i="14"/>
  <c r="L157" i="14"/>
  <c r="R157" i="14" s="1"/>
  <c r="P173" i="14"/>
  <c r="S162" i="14"/>
  <c r="P171" i="14"/>
  <c r="Q173" i="14"/>
  <c r="H154" i="14"/>
  <c r="P158" i="14" s="1"/>
  <c r="Q158" i="14" s="1"/>
  <c r="H158" i="14"/>
  <c r="S163" i="14"/>
  <c r="Q171" i="14"/>
  <c r="H173" i="14"/>
  <c r="R173" i="14"/>
  <c r="O173" i="14" s="1"/>
  <c r="I154" i="14"/>
  <c r="I158" i="14"/>
  <c r="S164" i="14"/>
  <c r="P170" i="14"/>
  <c r="H171" i="14"/>
  <c r="R171" i="14"/>
  <c r="O171" i="14" s="1"/>
  <c r="I173" i="14"/>
  <c r="H157" i="14"/>
  <c r="P136" i="14"/>
  <c r="L136" i="14"/>
  <c r="J136" i="14"/>
  <c r="I136" i="14"/>
  <c r="Q136" i="14"/>
  <c r="R136" i="14"/>
  <c r="O136" i="14" s="1"/>
  <c r="H136" i="14"/>
  <c r="T143" i="14"/>
  <c r="S143" i="14"/>
  <c r="S141" i="14"/>
  <c r="T141" i="14"/>
  <c r="T145" i="14"/>
  <c r="S145" i="14"/>
  <c r="T137" i="14"/>
  <c r="S137" i="14"/>
  <c r="L132" i="14"/>
  <c r="J132" i="14"/>
  <c r="I132" i="14"/>
  <c r="H132" i="14"/>
  <c r="P135" i="14" s="1"/>
  <c r="Q135" i="14" s="1"/>
  <c r="T144" i="14"/>
  <c r="S144" i="14"/>
  <c r="L130" i="14"/>
  <c r="L134" i="14"/>
  <c r="L149" i="14"/>
  <c r="J146" i="14"/>
  <c r="L147" i="14"/>
  <c r="H131" i="14"/>
  <c r="L133" i="14"/>
  <c r="R133" i="14" s="1"/>
  <c r="H135" i="14"/>
  <c r="P149" i="14"/>
  <c r="I131" i="14"/>
  <c r="I135" i="14"/>
  <c r="S138" i="14"/>
  <c r="P147" i="14"/>
  <c r="Q149" i="14"/>
  <c r="H130" i="14"/>
  <c r="J131" i="14"/>
  <c r="H134" i="14"/>
  <c r="R134" i="14"/>
  <c r="J135" i="14"/>
  <c r="S139" i="14"/>
  <c r="Q147" i="14"/>
  <c r="H149" i="14"/>
  <c r="R149" i="14"/>
  <c r="O149" i="14" s="1"/>
  <c r="I130" i="14"/>
  <c r="I134" i="14"/>
  <c r="H147" i="14"/>
  <c r="R147" i="14"/>
  <c r="O147" i="14" s="1"/>
  <c r="I149" i="14"/>
  <c r="H133" i="14"/>
  <c r="L107" i="14"/>
  <c r="J107" i="14"/>
  <c r="I107" i="14"/>
  <c r="H107" i="14"/>
  <c r="S116" i="14"/>
  <c r="T116" i="14"/>
  <c r="P111" i="14"/>
  <c r="L111" i="14"/>
  <c r="J111" i="14"/>
  <c r="Q111" i="14"/>
  <c r="I111" i="14"/>
  <c r="R111" i="14"/>
  <c r="O111" i="14" s="1"/>
  <c r="H111" i="14"/>
  <c r="T118" i="14"/>
  <c r="S118" i="14"/>
  <c r="T120" i="14"/>
  <c r="S120" i="14"/>
  <c r="L110" i="14"/>
  <c r="J110" i="14"/>
  <c r="I110" i="14"/>
  <c r="H110" i="14"/>
  <c r="L106" i="14"/>
  <c r="J106" i="14"/>
  <c r="I106" i="14"/>
  <c r="H106" i="14"/>
  <c r="T112" i="14"/>
  <c r="S112" i="14"/>
  <c r="T119" i="14"/>
  <c r="S119" i="14"/>
  <c r="L105" i="14"/>
  <c r="J108" i="14"/>
  <c r="L109" i="14"/>
  <c r="R109" i="14" s="1"/>
  <c r="L124" i="14"/>
  <c r="L122" i="14"/>
  <c r="L108" i="14"/>
  <c r="R108" i="14" s="1"/>
  <c r="P124" i="14"/>
  <c r="S113" i="14"/>
  <c r="P122" i="14"/>
  <c r="Q124" i="14"/>
  <c r="H105" i="14"/>
  <c r="H109" i="14"/>
  <c r="S114" i="14"/>
  <c r="Q122" i="14"/>
  <c r="H124" i="14"/>
  <c r="R124" i="14"/>
  <c r="O124" i="14" s="1"/>
  <c r="I105" i="14"/>
  <c r="I109" i="14"/>
  <c r="S115" i="14"/>
  <c r="P121" i="14"/>
  <c r="H122" i="14"/>
  <c r="R122" i="14"/>
  <c r="O122" i="14" s="1"/>
  <c r="I124" i="14"/>
  <c r="H108" i="14"/>
  <c r="L83" i="14"/>
  <c r="J83" i="14"/>
  <c r="I83" i="14"/>
  <c r="H83" i="14"/>
  <c r="P87" i="14"/>
  <c r="Q87" i="14"/>
  <c r="L87" i="14"/>
  <c r="J87" i="14"/>
  <c r="I87" i="14"/>
  <c r="R87" i="14"/>
  <c r="O87" i="14" s="1"/>
  <c r="H87" i="14"/>
  <c r="T95" i="14"/>
  <c r="S95" i="14"/>
  <c r="T94" i="14"/>
  <c r="S94" i="14"/>
  <c r="L82" i="14"/>
  <c r="J82" i="14"/>
  <c r="I82" i="14"/>
  <c r="H82" i="14"/>
  <c r="L86" i="14"/>
  <c r="J86" i="14"/>
  <c r="I86" i="14"/>
  <c r="H86" i="14"/>
  <c r="T88" i="14"/>
  <c r="S88" i="14"/>
  <c r="T96" i="14"/>
  <c r="S96" i="14"/>
  <c r="L81" i="14"/>
  <c r="L85" i="14"/>
  <c r="L100" i="14"/>
  <c r="J97" i="14"/>
  <c r="L98" i="14"/>
  <c r="L84" i="14"/>
  <c r="P100" i="14"/>
  <c r="S89" i="14"/>
  <c r="L97" i="14"/>
  <c r="P98" i="14"/>
  <c r="Q100" i="14"/>
  <c r="H81" i="14"/>
  <c r="H85" i="14"/>
  <c r="R85" i="14"/>
  <c r="S90" i="14"/>
  <c r="Q98" i="14"/>
  <c r="H100" i="14"/>
  <c r="R100" i="14"/>
  <c r="O100" i="14" s="1"/>
  <c r="I81" i="14"/>
  <c r="I85" i="14"/>
  <c r="S91" i="14"/>
  <c r="P97" i="14"/>
  <c r="H98" i="14"/>
  <c r="R98" i="14"/>
  <c r="O98" i="14" s="1"/>
  <c r="I100" i="14"/>
  <c r="H84" i="14"/>
  <c r="T72" i="14"/>
  <c r="S72" i="14"/>
  <c r="L59" i="14"/>
  <c r="R59" i="14"/>
  <c r="H59" i="14"/>
  <c r="J59" i="14"/>
  <c r="I59" i="14"/>
  <c r="T65" i="14"/>
  <c r="S65" i="14"/>
  <c r="T64" i="14"/>
  <c r="S64" i="14"/>
  <c r="T70" i="14"/>
  <c r="S70" i="14"/>
  <c r="S71" i="14"/>
  <c r="T71" i="14"/>
  <c r="L58" i="14"/>
  <c r="J58" i="14"/>
  <c r="I58" i="14"/>
  <c r="H58" i="14"/>
  <c r="L62" i="14"/>
  <c r="J62" i="14"/>
  <c r="I62" i="14"/>
  <c r="H62" i="14"/>
  <c r="J76" i="14"/>
  <c r="I76" i="14"/>
  <c r="R76" i="14"/>
  <c r="O76" i="14" s="1"/>
  <c r="H76" i="14"/>
  <c r="Q76" i="14"/>
  <c r="P76" i="14"/>
  <c r="L76" i="14"/>
  <c r="I60" i="14"/>
  <c r="Q63" i="14"/>
  <c r="T68" i="14"/>
  <c r="H73" i="14"/>
  <c r="R73" i="14"/>
  <c r="O73" i="14" s="1"/>
  <c r="J74" i="14"/>
  <c r="L60" i="14"/>
  <c r="R60" i="14" s="1"/>
  <c r="J63" i="14"/>
  <c r="P74" i="14"/>
  <c r="H57" i="14"/>
  <c r="H61" i="14"/>
  <c r="L63" i="14"/>
  <c r="S66" i="14"/>
  <c r="Q74" i="14"/>
  <c r="I57" i="14"/>
  <c r="I61" i="14"/>
  <c r="S67" i="14"/>
  <c r="P73" i="14"/>
  <c r="H74" i="14"/>
  <c r="R74" i="14"/>
  <c r="O74" i="14" s="1"/>
  <c r="L74" i="14"/>
  <c r="H60" i="14"/>
  <c r="L35" i="14"/>
  <c r="R35" i="14" s="1"/>
  <c r="J35" i="14"/>
  <c r="I35" i="14"/>
  <c r="H35" i="14"/>
  <c r="T48" i="14"/>
  <c r="S48" i="14"/>
  <c r="T41" i="14"/>
  <c r="S41" i="14"/>
  <c r="S47" i="14"/>
  <c r="T47" i="14"/>
  <c r="T40" i="14"/>
  <c r="S40" i="14"/>
  <c r="T46" i="14"/>
  <c r="S46" i="14"/>
  <c r="L34" i="14"/>
  <c r="J34" i="14"/>
  <c r="I34" i="14"/>
  <c r="H34" i="14"/>
  <c r="L38" i="14"/>
  <c r="J38" i="14"/>
  <c r="I38" i="14"/>
  <c r="H38" i="14"/>
  <c r="J52" i="14"/>
  <c r="L52" i="14"/>
  <c r="I52" i="14"/>
  <c r="R52" i="14"/>
  <c r="O52" i="14" s="1"/>
  <c r="H52" i="14"/>
  <c r="Q52" i="14"/>
  <c r="P52" i="14"/>
  <c r="I36" i="14"/>
  <c r="Q39" i="14"/>
  <c r="T44" i="14"/>
  <c r="H49" i="14"/>
  <c r="R49" i="14"/>
  <c r="O49" i="14" s="1"/>
  <c r="J50" i="14"/>
  <c r="L36" i="14"/>
  <c r="L49" i="14"/>
  <c r="P50" i="14"/>
  <c r="H33" i="14"/>
  <c r="H37" i="14"/>
  <c r="L39" i="14"/>
  <c r="S42" i="14"/>
  <c r="Q50" i="14"/>
  <c r="L50" i="14"/>
  <c r="I33" i="14"/>
  <c r="I37" i="14"/>
  <c r="S43" i="14"/>
  <c r="P49" i="14"/>
  <c r="H50" i="14"/>
  <c r="R50" i="14"/>
  <c r="O50" i="14" s="1"/>
  <c r="H36" i="14"/>
  <c r="L14" i="14"/>
  <c r="J14" i="14"/>
  <c r="R10" i="14" s="1"/>
  <c r="I14" i="14"/>
  <c r="H14" i="14"/>
  <c r="P10" i="14" s="1"/>
  <c r="Q10" i="14" s="1"/>
  <c r="L11" i="14"/>
  <c r="R11" i="14" s="1"/>
  <c r="J11" i="14"/>
  <c r="I11" i="14"/>
  <c r="H11" i="14"/>
  <c r="P15" i="14"/>
  <c r="Q15" i="14"/>
  <c r="L15" i="14"/>
  <c r="J15" i="14"/>
  <c r="I15" i="14"/>
  <c r="R15" i="14"/>
  <c r="O15" i="14" s="1"/>
  <c r="H15" i="14"/>
  <c r="T22" i="14"/>
  <c r="S22" i="14"/>
  <c r="T16" i="14"/>
  <c r="S16" i="14"/>
  <c r="T23" i="14"/>
  <c r="S23" i="14"/>
  <c r="T18" i="14"/>
  <c r="S18" i="14"/>
  <c r="T24" i="14"/>
  <c r="S24" i="14"/>
  <c r="L13" i="14"/>
  <c r="L28" i="14"/>
  <c r="J25" i="14"/>
  <c r="L26" i="14"/>
  <c r="P28" i="14"/>
  <c r="S17" i="14"/>
  <c r="L25" i="14"/>
  <c r="P26" i="14"/>
  <c r="Q28" i="14"/>
  <c r="J10" i="14"/>
  <c r="H13" i="14"/>
  <c r="Q26" i="14"/>
  <c r="H28" i="14"/>
  <c r="R28" i="14"/>
  <c r="O28" i="14" s="1"/>
  <c r="I13" i="14"/>
  <c r="S19" i="14"/>
  <c r="P25" i="14"/>
  <c r="H26" i="14"/>
  <c r="R26" i="14"/>
  <c r="O26" i="14" s="1"/>
  <c r="I28" i="14"/>
  <c r="H12" i="14"/>
  <c r="L231" i="10"/>
  <c r="J231" i="10"/>
  <c r="P231" i="10"/>
  <c r="Q231" i="10" s="1"/>
  <c r="I231" i="10"/>
  <c r="H231" i="10"/>
  <c r="L228" i="10"/>
  <c r="H228" i="10"/>
  <c r="J228" i="10"/>
  <c r="R231" i="10" s="1"/>
  <c r="R228" i="10"/>
  <c r="I228" i="10"/>
  <c r="T234" i="10"/>
  <c r="S234" i="10"/>
  <c r="T241" i="10"/>
  <c r="S241" i="10"/>
  <c r="T233" i="10"/>
  <c r="S233" i="10"/>
  <c r="T240" i="10"/>
  <c r="S240" i="10"/>
  <c r="L227" i="10"/>
  <c r="R227" i="10" s="1"/>
  <c r="J227" i="10"/>
  <c r="I227" i="10"/>
  <c r="H227" i="10"/>
  <c r="P227" i="10"/>
  <c r="Q227" i="10" s="1"/>
  <c r="T236" i="10"/>
  <c r="S236" i="10"/>
  <c r="J245" i="10"/>
  <c r="I245" i="10"/>
  <c r="R245" i="10"/>
  <c r="O245" i="10" s="1"/>
  <c r="H245" i="10"/>
  <c r="Q245" i="10"/>
  <c r="P245" i="10"/>
  <c r="L245" i="10"/>
  <c r="Q232" i="10"/>
  <c r="T237" i="10"/>
  <c r="H242" i="10"/>
  <c r="R242" i="10"/>
  <c r="O242" i="10" s="1"/>
  <c r="J243" i="10"/>
  <c r="I232" i="10"/>
  <c r="J242" i="10"/>
  <c r="L243" i="10"/>
  <c r="L229" i="10"/>
  <c r="R229" i="10" s="1"/>
  <c r="J232" i="10"/>
  <c r="P243" i="10"/>
  <c r="H226" i="10"/>
  <c r="P230" i="10" s="1"/>
  <c r="Q230" i="10" s="1"/>
  <c r="H230" i="10"/>
  <c r="P229" i="10" s="1"/>
  <c r="Q229" i="10" s="1"/>
  <c r="R230" i="10"/>
  <c r="L232" i="10"/>
  <c r="S235" i="10"/>
  <c r="Q243" i="10"/>
  <c r="I226" i="10"/>
  <c r="I230" i="10"/>
  <c r="P242" i="10"/>
  <c r="H243" i="10"/>
  <c r="R243" i="10"/>
  <c r="O243" i="10" s="1"/>
  <c r="H229" i="10"/>
  <c r="L203" i="10"/>
  <c r="R203" i="10" s="1"/>
  <c r="J203" i="10"/>
  <c r="R202" i="10" s="1"/>
  <c r="I203" i="10"/>
  <c r="H203" i="10"/>
  <c r="L207" i="10"/>
  <c r="R207" i="10" s="1"/>
  <c r="J207" i="10"/>
  <c r="I207" i="10"/>
  <c r="H207" i="10"/>
  <c r="P203" i="10" s="1"/>
  <c r="Q203" i="10" s="1"/>
  <c r="T217" i="10"/>
  <c r="S217" i="10"/>
  <c r="L204" i="10"/>
  <c r="J204" i="10"/>
  <c r="I204" i="10"/>
  <c r="H204" i="10"/>
  <c r="T210" i="10"/>
  <c r="S210" i="10"/>
  <c r="T216" i="10"/>
  <c r="S216" i="10"/>
  <c r="T209" i="10"/>
  <c r="S209" i="10"/>
  <c r="T215" i="10"/>
  <c r="S215" i="10"/>
  <c r="J221" i="10"/>
  <c r="I221" i="10"/>
  <c r="R221" i="10"/>
  <c r="O221" i="10" s="1"/>
  <c r="H221" i="10"/>
  <c r="Q221" i="10"/>
  <c r="P221" i="10"/>
  <c r="L221" i="10"/>
  <c r="I205" i="10"/>
  <c r="Q208" i="10"/>
  <c r="T213" i="10"/>
  <c r="H218" i="10"/>
  <c r="R218" i="10"/>
  <c r="O218" i="10" s="1"/>
  <c r="J219" i="10"/>
  <c r="L219" i="10"/>
  <c r="L205" i="10"/>
  <c r="P205" i="10" s="1"/>
  <c r="Q205" i="10" s="1"/>
  <c r="J208" i="10"/>
  <c r="L218" i="10"/>
  <c r="P219" i="10"/>
  <c r="H202" i="10"/>
  <c r="P206" i="10" s="1"/>
  <c r="Q206" i="10" s="1"/>
  <c r="H206" i="10"/>
  <c r="R206" i="10"/>
  <c r="L208" i="10"/>
  <c r="S211" i="10"/>
  <c r="Q219" i="10"/>
  <c r="I206" i="10"/>
  <c r="S212" i="10"/>
  <c r="P218" i="10"/>
  <c r="H219" i="10"/>
  <c r="R219" i="10"/>
  <c r="O219" i="10" s="1"/>
  <c r="H205" i="10"/>
  <c r="L179" i="10"/>
  <c r="J179" i="10"/>
  <c r="I179" i="10"/>
  <c r="H179" i="10"/>
  <c r="L183" i="10"/>
  <c r="R183" i="10" s="1"/>
  <c r="J183" i="10"/>
  <c r="R179" i="10" s="1"/>
  <c r="I183" i="10"/>
  <c r="H183" i="10"/>
  <c r="P179" i="10" s="1"/>
  <c r="Q179" i="10" s="1"/>
  <c r="T193" i="10"/>
  <c r="S193" i="10"/>
  <c r="T186" i="10"/>
  <c r="S186" i="10"/>
  <c r="T192" i="10"/>
  <c r="S192" i="10"/>
  <c r="T185" i="10"/>
  <c r="S185" i="10"/>
  <c r="S191" i="10"/>
  <c r="T191" i="10"/>
  <c r="J197" i="10"/>
  <c r="I197" i="10"/>
  <c r="R197" i="10"/>
  <c r="O197" i="10" s="1"/>
  <c r="H197" i="10"/>
  <c r="Q197" i="10"/>
  <c r="P197" i="10"/>
  <c r="L197" i="10"/>
  <c r="I181" i="10"/>
  <c r="Q184" i="10"/>
  <c r="T189" i="10"/>
  <c r="H194" i="10"/>
  <c r="R194" i="10"/>
  <c r="O194" i="10" s="1"/>
  <c r="J195" i="10"/>
  <c r="I180" i="10"/>
  <c r="I184" i="10"/>
  <c r="J194" i="10"/>
  <c r="L195" i="10"/>
  <c r="P178" i="10"/>
  <c r="Q178" i="10" s="1"/>
  <c r="J180" i="10"/>
  <c r="L181" i="10"/>
  <c r="R181" i="10" s="1"/>
  <c r="J184" i="10"/>
  <c r="L194" i="10"/>
  <c r="P195" i="10"/>
  <c r="H178" i="10"/>
  <c r="P182" i="10" s="1"/>
  <c r="Q182" i="10" s="1"/>
  <c r="L180" i="10"/>
  <c r="R180" i="10" s="1"/>
  <c r="H182" i="10"/>
  <c r="R182" i="10"/>
  <c r="L184" i="10"/>
  <c r="S187" i="10"/>
  <c r="Q195" i="10"/>
  <c r="I178" i="10"/>
  <c r="I182" i="10"/>
  <c r="S188" i="10"/>
  <c r="P194" i="10"/>
  <c r="H195" i="10"/>
  <c r="R195" i="10"/>
  <c r="O195" i="10" s="1"/>
  <c r="H181" i="10"/>
  <c r="Q170" i="10"/>
  <c r="P170" i="10"/>
  <c r="L170" i="10"/>
  <c r="J170" i="10"/>
  <c r="R170" i="10"/>
  <c r="O170" i="10" s="1"/>
  <c r="H170" i="10"/>
  <c r="I170" i="10"/>
  <c r="T164" i="10"/>
  <c r="S164" i="10"/>
  <c r="L155" i="10"/>
  <c r="J155" i="10"/>
  <c r="I155" i="10"/>
  <c r="H155" i="10"/>
  <c r="L159" i="10"/>
  <c r="J159" i="10"/>
  <c r="I159" i="10"/>
  <c r="H159" i="10"/>
  <c r="T162" i="10"/>
  <c r="S162" i="10"/>
  <c r="T169" i="10"/>
  <c r="S169" i="10"/>
  <c r="H156" i="10"/>
  <c r="L156" i="10"/>
  <c r="J156" i="10"/>
  <c r="I156" i="10"/>
  <c r="T161" i="10"/>
  <c r="S161" i="10"/>
  <c r="T168" i="10"/>
  <c r="S168" i="10"/>
  <c r="J173" i="10"/>
  <c r="I173" i="10"/>
  <c r="R173" i="10"/>
  <c r="O173" i="10" s="1"/>
  <c r="H173" i="10"/>
  <c r="Q173" i="10"/>
  <c r="P173" i="10"/>
  <c r="L173" i="10"/>
  <c r="Q160" i="10"/>
  <c r="T165" i="10"/>
  <c r="J171" i="10"/>
  <c r="I160" i="10"/>
  <c r="L171" i="10"/>
  <c r="L157" i="10"/>
  <c r="R157" i="10" s="1"/>
  <c r="P158" i="10"/>
  <c r="Q158" i="10" s="1"/>
  <c r="J160" i="10"/>
  <c r="P171" i="10"/>
  <c r="H154" i="10"/>
  <c r="H158" i="10"/>
  <c r="R158" i="10"/>
  <c r="L160" i="10"/>
  <c r="S163" i="10"/>
  <c r="Q171" i="10"/>
  <c r="I154" i="10"/>
  <c r="I158" i="10"/>
  <c r="H171" i="10"/>
  <c r="R171" i="10"/>
  <c r="O171" i="10" s="1"/>
  <c r="H157" i="10"/>
  <c r="T143" i="10"/>
  <c r="S143" i="10"/>
  <c r="L131" i="10"/>
  <c r="P131" i="10" s="1"/>
  <c r="Q131" i="10" s="1"/>
  <c r="J131" i="10"/>
  <c r="I131" i="10"/>
  <c r="H131" i="10"/>
  <c r="L135" i="10"/>
  <c r="R135" i="10" s="1"/>
  <c r="J135" i="10"/>
  <c r="I135" i="10"/>
  <c r="H135" i="10"/>
  <c r="T137" i="10"/>
  <c r="S137" i="10"/>
  <c r="T145" i="10"/>
  <c r="S145" i="10"/>
  <c r="L132" i="10"/>
  <c r="J132" i="10"/>
  <c r="I132" i="10"/>
  <c r="R132" i="10"/>
  <c r="H132" i="10"/>
  <c r="P135" i="10" s="1"/>
  <c r="Q135" i="10" s="1"/>
  <c r="P136" i="10"/>
  <c r="L136" i="10"/>
  <c r="J136" i="10"/>
  <c r="I136" i="10"/>
  <c r="R136" i="10"/>
  <c r="O136" i="10" s="1"/>
  <c r="H136" i="10"/>
  <c r="Q136" i="10"/>
  <c r="T144" i="10"/>
  <c r="S144" i="10"/>
  <c r="L130" i="10"/>
  <c r="L134" i="10"/>
  <c r="R134" i="10" s="1"/>
  <c r="L149" i="10"/>
  <c r="J146" i="10"/>
  <c r="L147" i="10"/>
  <c r="L133" i="10"/>
  <c r="R133" i="10" s="1"/>
  <c r="P149" i="10"/>
  <c r="S138" i="10"/>
  <c r="P147" i="10"/>
  <c r="Q149" i="10"/>
  <c r="H130" i="10"/>
  <c r="H134" i="10"/>
  <c r="S139" i="10"/>
  <c r="Q147" i="10"/>
  <c r="H149" i="10"/>
  <c r="R149" i="10"/>
  <c r="O149" i="10" s="1"/>
  <c r="I130" i="10"/>
  <c r="I134" i="10"/>
  <c r="S140" i="10"/>
  <c r="P146" i="10"/>
  <c r="H147" i="10"/>
  <c r="R147" i="10"/>
  <c r="O147" i="10" s="1"/>
  <c r="I149" i="10"/>
  <c r="H133" i="10"/>
  <c r="T118" i="10"/>
  <c r="S118" i="10"/>
  <c r="L106" i="10"/>
  <c r="R106" i="10" s="1"/>
  <c r="J106" i="10"/>
  <c r="I106" i="10"/>
  <c r="H106" i="10"/>
  <c r="L110" i="10"/>
  <c r="J110" i="10"/>
  <c r="I110" i="10"/>
  <c r="H110" i="10"/>
  <c r="P106" i="10" s="1"/>
  <c r="Q106" i="10" s="1"/>
  <c r="P110" i="10"/>
  <c r="Q110" i="10" s="1"/>
  <c r="T112" i="10"/>
  <c r="S112" i="10"/>
  <c r="T120" i="10"/>
  <c r="S120" i="10"/>
  <c r="P107" i="10"/>
  <c r="Q107" i="10" s="1"/>
  <c r="L107" i="10"/>
  <c r="J107" i="10"/>
  <c r="R107" i="10"/>
  <c r="H107" i="10"/>
  <c r="I107" i="10"/>
  <c r="P111" i="10"/>
  <c r="Q111" i="10"/>
  <c r="L111" i="10"/>
  <c r="J111" i="10"/>
  <c r="R111" i="10"/>
  <c r="O111" i="10" s="1"/>
  <c r="I111" i="10"/>
  <c r="H111" i="10"/>
  <c r="T119" i="10"/>
  <c r="S119" i="10"/>
  <c r="L105" i="10"/>
  <c r="P105" i="10" s="1"/>
  <c r="Q105" i="10" s="1"/>
  <c r="L124" i="10"/>
  <c r="L122" i="10"/>
  <c r="L109" i="10"/>
  <c r="R109" i="10" s="1"/>
  <c r="L108" i="10"/>
  <c r="R108" i="10" s="1"/>
  <c r="P124" i="10"/>
  <c r="S113" i="10"/>
  <c r="P122" i="10"/>
  <c r="Q124" i="10"/>
  <c r="H105" i="10"/>
  <c r="H109" i="10"/>
  <c r="P108" i="10" s="1"/>
  <c r="Q108" i="10" s="1"/>
  <c r="S114" i="10"/>
  <c r="Q122" i="10"/>
  <c r="H124" i="10"/>
  <c r="R124" i="10"/>
  <c r="O124" i="10" s="1"/>
  <c r="I105" i="10"/>
  <c r="I109" i="10"/>
  <c r="S115" i="10"/>
  <c r="P121" i="10"/>
  <c r="H122" i="10"/>
  <c r="R122" i="10"/>
  <c r="O122" i="10" s="1"/>
  <c r="I124" i="10"/>
  <c r="H108" i="10"/>
  <c r="T96" i="10"/>
  <c r="S96" i="10"/>
  <c r="L83" i="10"/>
  <c r="H83" i="10"/>
  <c r="J83" i="10"/>
  <c r="I83" i="10"/>
  <c r="T89" i="10"/>
  <c r="S89" i="10"/>
  <c r="T95" i="10"/>
  <c r="S95" i="10"/>
  <c r="T88" i="10"/>
  <c r="S88" i="10"/>
  <c r="T94" i="10"/>
  <c r="S94" i="10"/>
  <c r="S87" i="10"/>
  <c r="T87" i="10"/>
  <c r="L82" i="10"/>
  <c r="J82" i="10"/>
  <c r="I82" i="10"/>
  <c r="H82" i="10"/>
  <c r="L86" i="10"/>
  <c r="J86" i="10"/>
  <c r="I86" i="10"/>
  <c r="H86" i="10"/>
  <c r="I84" i="10"/>
  <c r="Q87" i="10"/>
  <c r="T92" i="10"/>
  <c r="H97" i="10"/>
  <c r="R97" i="10"/>
  <c r="O97" i="10" s="1"/>
  <c r="J98" i="10"/>
  <c r="L84" i="10"/>
  <c r="R84" i="10" s="1"/>
  <c r="J87" i="10"/>
  <c r="P100" i="10"/>
  <c r="L97" i="10"/>
  <c r="P98" i="10"/>
  <c r="Q100" i="10"/>
  <c r="L98" i="10"/>
  <c r="H81" i="10"/>
  <c r="H85" i="10"/>
  <c r="P84" i="10" s="1"/>
  <c r="Q84" i="10" s="1"/>
  <c r="L87" i="10"/>
  <c r="S90" i="10"/>
  <c r="Q98" i="10"/>
  <c r="H100" i="10"/>
  <c r="R100" i="10"/>
  <c r="O100" i="10" s="1"/>
  <c r="I81" i="10"/>
  <c r="I85" i="10"/>
  <c r="S91" i="10"/>
  <c r="P97" i="10"/>
  <c r="H98" i="10"/>
  <c r="R98" i="10"/>
  <c r="O98" i="10" s="1"/>
  <c r="I100" i="10"/>
  <c r="H84" i="10"/>
  <c r="L59" i="10"/>
  <c r="J59" i="10"/>
  <c r="I59" i="10"/>
  <c r="H59" i="10"/>
  <c r="P63" i="10"/>
  <c r="L63" i="10"/>
  <c r="J63" i="10"/>
  <c r="H63" i="10"/>
  <c r="I63" i="10"/>
  <c r="R63" i="10"/>
  <c r="O63" i="10" s="1"/>
  <c r="Q63" i="10"/>
  <c r="T65" i="10"/>
  <c r="S65" i="10"/>
  <c r="T72" i="10"/>
  <c r="S72" i="10"/>
  <c r="T75" i="10"/>
  <c r="S75" i="10"/>
  <c r="L58" i="10"/>
  <c r="J58" i="10"/>
  <c r="I58" i="10"/>
  <c r="H58" i="10"/>
  <c r="L62" i="10"/>
  <c r="P62" i="10" s="1"/>
  <c r="Q62" i="10" s="1"/>
  <c r="J62" i="10"/>
  <c r="I62" i="10"/>
  <c r="H62" i="10"/>
  <c r="T64" i="10"/>
  <c r="S64" i="10"/>
  <c r="T71" i="10"/>
  <c r="S71" i="10"/>
  <c r="T69" i="10"/>
  <c r="S69" i="10"/>
  <c r="J76" i="10"/>
  <c r="I76" i="10"/>
  <c r="R76" i="10"/>
  <c r="O76" i="10" s="1"/>
  <c r="H76" i="10"/>
  <c r="Q76" i="10"/>
  <c r="P76" i="10"/>
  <c r="L76" i="10"/>
  <c r="I60" i="10"/>
  <c r="T68" i="10"/>
  <c r="H73" i="10"/>
  <c r="R73" i="10"/>
  <c r="O73" i="10" s="1"/>
  <c r="J74" i="10"/>
  <c r="L74" i="10"/>
  <c r="L60" i="10"/>
  <c r="R60" i="10" s="1"/>
  <c r="L73" i="10"/>
  <c r="P74" i="10"/>
  <c r="H57" i="10"/>
  <c r="P61" i="10" s="1"/>
  <c r="Q61" i="10" s="1"/>
  <c r="P60" i="10"/>
  <c r="Q60" i="10" s="1"/>
  <c r="H61" i="10"/>
  <c r="R61" i="10"/>
  <c r="S66" i="10"/>
  <c r="Q74" i="10"/>
  <c r="I57" i="10"/>
  <c r="I61" i="10"/>
  <c r="S67" i="10"/>
  <c r="P73" i="10"/>
  <c r="H74" i="10"/>
  <c r="R74" i="10"/>
  <c r="O74" i="10" s="1"/>
  <c r="H60" i="10"/>
  <c r="T48" i="10"/>
  <c r="S48" i="10"/>
  <c r="T47" i="10"/>
  <c r="S47" i="10"/>
  <c r="L34" i="10"/>
  <c r="J34" i="10"/>
  <c r="I34" i="10"/>
  <c r="H34" i="10"/>
  <c r="L38" i="10"/>
  <c r="J38" i="10"/>
  <c r="I38" i="10"/>
  <c r="H38" i="10"/>
  <c r="P41" i="10" s="1"/>
  <c r="Q41" i="10" s="1"/>
  <c r="L35" i="10"/>
  <c r="R35" i="10" s="1"/>
  <c r="H35" i="10"/>
  <c r="J35" i="10"/>
  <c r="I35" i="10"/>
  <c r="J52" i="10"/>
  <c r="I52" i="10"/>
  <c r="R52" i="10"/>
  <c r="O52" i="10" s="1"/>
  <c r="H52" i="10"/>
  <c r="Q52" i="10"/>
  <c r="P52" i="10"/>
  <c r="L52" i="10"/>
  <c r="I36" i="10"/>
  <c r="T44" i="10"/>
  <c r="H49" i="10"/>
  <c r="R49" i="10"/>
  <c r="O49" i="10" s="1"/>
  <c r="J50" i="10"/>
  <c r="L36" i="10"/>
  <c r="R36" i="10" s="1"/>
  <c r="J39" i="10"/>
  <c r="P50" i="10"/>
  <c r="H33" i="10"/>
  <c r="H37" i="10"/>
  <c r="L39" i="10"/>
  <c r="Q50" i="10"/>
  <c r="L50" i="10"/>
  <c r="I33" i="10"/>
  <c r="I37" i="10"/>
  <c r="S43" i="10"/>
  <c r="P49" i="10"/>
  <c r="H50" i="10"/>
  <c r="R50" i="10"/>
  <c r="O50" i="10" s="1"/>
  <c r="H36" i="10"/>
  <c r="T19" i="10"/>
  <c r="S19" i="10"/>
  <c r="L10" i="10"/>
  <c r="P10" i="10" s="1"/>
  <c r="Q10" i="10" s="1"/>
  <c r="J10" i="10"/>
  <c r="I10" i="10"/>
  <c r="R10" i="10"/>
  <c r="H10" i="10"/>
  <c r="P9" i="10" s="1"/>
  <c r="Q9" i="10" s="1"/>
  <c r="L14" i="10"/>
  <c r="J14" i="10"/>
  <c r="I14" i="10"/>
  <c r="H14" i="10"/>
  <c r="T24" i="10"/>
  <c r="S24" i="10"/>
  <c r="L11" i="10"/>
  <c r="J11" i="10"/>
  <c r="R14" i="10" s="1"/>
  <c r="I11" i="10"/>
  <c r="H11" i="10"/>
  <c r="P14" i="10" s="1"/>
  <c r="Q14" i="10" s="1"/>
  <c r="T16" i="10"/>
  <c r="S16" i="10"/>
  <c r="P15" i="10"/>
  <c r="R15" i="10"/>
  <c r="O15" i="10" s="1"/>
  <c r="H15" i="10"/>
  <c r="L15" i="10"/>
  <c r="Q15" i="10"/>
  <c r="J15" i="10"/>
  <c r="I15" i="10"/>
  <c r="S22" i="10"/>
  <c r="T22" i="10"/>
  <c r="T23" i="10"/>
  <c r="S23" i="10"/>
  <c r="L9" i="10"/>
  <c r="L13" i="10"/>
  <c r="L28" i="10"/>
  <c r="J25" i="10"/>
  <c r="L26" i="10"/>
  <c r="L12" i="10"/>
  <c r="P28" i="10"/>
  <c r="S17" i="10"/>
  <c r="P26" i="10"/>
  <c r="Q28" i="10"/>
  <c r="H9" i="10"/>
  <c r="H13" i="10"/>
  <c r="S18" i="10"/>
  <c r="Q26" i="10"/>
  <c r="H28" i="10"/>
  <c r="R28" i="10"/>
  <c r="O28" i="10" s="1"/>
  <c r="I9" i="10"/>
  <c r="I13" i="10"/>
  <c r="P25" i="10"/>
  <c r="H26" i="10"/>
  <c r="R26" i="10"/>
  <c r="O26" i="10" s="1"/>
  <c r="I28" i="10"/>
  <c r="H12" i="10"/>
  <c r="L348" i="9"/>
  <c r="J348" i="9"/>
  <c r="I348" i="9"/>
  <c r="H348" i="9"/>
  <c r="L352" i="9"/>
  <c r="R352" i="9" s="1"/>
  <c r="J352" i="9"/>
  <c r="I352" i="9"/>
  <c r="H352" i="9"/>
  <c r="S360" i="9"/>
  <c r="T360" i="9"/>
  <c r="S359" i="9"/>
  <c r="T359" i="9"/>
  <c r="S365" i="9"/>
  <c r="T365" i="9"/>
  <c r="Q363" i="9"/>
  <c r="I363" i="9"/>
  <c r="P363" i="9"/>
  <c r="L363" i="9"/>
  <c r="H363" i="9"/>
  <c r="J363" i="9"/>
  <c r="R363" i="9"/>
  <c r="O363" i="9" s="1"/>
  <c r="H349" i="9"/>
  <c r="L349" i="9"/>
  <c r="P349" i="9" s="1"/>
  <c r="Q349" i="9" s="1"/>
  <c r="J349" i="9"/>
  <c r="I349" i="9"/>
  <c r="P353" i="9"/>
  <c r="R353" i="9"/>
  <c r="O353" i="9" s="1"/>
  <c r="H353" i="9"/>
  <c r="Q353" i="9"/>
  <c r="L353" i="9"/>
  <c r="J353" i="9"/>
  <c r="I353" i="9"/>
  <c r="S358" i="9"/>
  <c r="T358" i="9"/>
  <c r="T362" i="9"/>
  <c r="S362" i="9"/>
  <c r="T357" i="9"/>
  <c r="S357" i="9"/>
  <c r="T361" i="9"/>
  <c r="S361" i="9"/>
  <c r="L366" i="9"/>
  <c r="L364" i="9"/>
  <c r="L350" i="9"/>
  <c r="R350" i="9" s="1"/>
  <c r="S354" i="9"/>
  <c r="P366" i="9"/>
  <c r="L347" i="9"/>
  <c r="R347" i="9" s="1"/>
  <c r="S355" i="9"/>
  <c r="P364" i="9"/>
  <c r="Q366" i="9"/>
  <c r="H347" i="9"/>
  <c r="H351" i="9"/>
  <c r="S356" i="9"/>
  <c r="Q364" i="9"/>
  <c r="H366" i="9"/>
  <c r="R366" i="9"/>
  <c r="O366" i="9" s="1"/>
  <c r="I347" i="9"/>
  <c r="I351" i="9"/>
  <c r="H364" i="9"/>
  <c r="R364" i="9"/>
  <c r="O364" i="9" s="1"/>
  <c r="I366" i="9"/>
  <c r="L351" i="9"/>
  <c r="R351" i="9" s="1"/>
  <c r="H350" i="9"/>
  <c r="L324" i="9"/>
  <c r="J324" i="9"/>
  <c r="I324" i="9"/>
  <c r="H324" i="9"/>
  <c r="T337" i="9"/>
  <c r="S337" i="9"/>
  <c r="P329" i="9"/>
  <c r="L329" i="9"/>
  <c r="J329" i="9"/>
  <c r="I329" i="9"/>
  <c r="R329" i="9"/>
  <c r="O329" i="9" s="1"/>
  <c r="H329" i="9"/>
  <c r="Q329" i="9"/>
  <c r="T336" i="9"/>
  <c r="S336" i="9"/>
  <c r="T330" i="9"/>
  <c r="S330" i="9"/>
  <c r="L325" i="9"/>
  <c r="J325" i="9"/>
  <c r="I325" i="9"/>
  <c r="H325" i="9"/>
  <c r="T339" i="9"/>
  <c r="S339" i="9"/>
  <c r="T332" i="9"/>
  <c r="S332" i="9"/>
  <c r="T338" i="9"/>
  <c r="S338" i="9"/>
  <c r="L328" i="9"/>
  <c r="J328" i="9"/>
  <c r="I328" i="9"/>
  <c r="H328" i="9"/>
  <c r="L323" i="9"/>
  <c r="R323" i="9" s="1"/>
  <c r="J326" i="9"/>
  <c r="L327" i="9"/>
  <c r="R327" i="9" s="1"/>
  <c r="I339" i="9"/>
  <c r="L342" i="9"/>
  <c r="J339" i="9"/>
  <c r="L326" i="9"/>
  <c r="R326" i="9" s="1"/>
  <c r="P342" i="9"/>
  <c r="S331" i="9"/>
  <c r="L339" i="9"/>
  <c r="Q342" i="9"/>
  <c r="H323" i="9"/>
  <c r="H327" i="9"/>
  <c r="Q340" i="9"/>
  <c r="H342" i="9"/>
  <c r="R342" i="9"/>
  <c r="O342" i="9" s="1"/>
  <c r="I323" i="9"/>
  <c r="I327" i="9"/>
  <c r="S333" i="9"/>
  <c r="P339" i="9"/>
  <c r="H340" i="9"/>
  <c r="R340" i="9"/>
  <c r="O340" i="9" s="1"/>
  <c r="I342" i="9"/>
  <c r="H326" i="9"/>
  <c r="S312" i="9"/>
  <c r="T312" i="9"/>
  <c r="L300" i="9"/>
  <c r="J300" i="9"/>
  <c r="I300" i="9"/>
  <c r="H300" i="9"/>
  <c r="P300" i="9"/>
  <c r="Q300" i="9" s="1"/>
  <c r="L304" i="9"/>
  <c r="R304" i="9" s="1"/>
  <c r="J304" i="9"/>
  <c r="I304" i="9"/>
  <c r="H304" i="9"/>
  <c r="T306" i="9"/>
  <c r="S306" i="9"/>
  <c r="T314" i="9"/>
  <c r="S314" i="9"/>
  <c r="S315" i="9"/>
  <c r="T315" i="9"/>
  <c r="L301" i="9"/>
  <c r="P301" i="9" s="1"/>
  <c r="Q301" i="9" s="1"/>
  <c r="J301" i="9"/>
  <c r="R301" i="9"/>
  <c r="H301" i="9"/>
  <c r="I301" i="9"/>
  <c r="P305" i="9"/>
  <c r="L305" i="9"/>
  <c r="R305" i="9"/>
  <c r="O305" i="9" s="1"/>
  <c r="Q305" i="9"/>
  <c r="J305" i="9"/>
  <c r="H305" i="9"/>
  <c r="I305" i="9"/>
  <c r="T313" i="9"/>
  <c r="S313" i="9"/>
  <c r="L318" i="9"/>
  <c r="J315" i="9"/>
  <c r="L316" i="9"/>
  <c r="L303" i="9"/>
  <c r="R303" i="9" s="1"/>
  <c r="P299" i="9"/>
  <c r="Q299" i="9" s="1"/>
  <c r="L302" i="9"/>
  <c r="R302" i="9" s="1"/>
  <c r="P318" i="9"/>
  <c r="S307" i="9"/>
  <c r="P316" i="9"/>
  <c r="Q318" i="9"/>
  <c r="L299" i="9"/>
  <c r="R299" i="9" s="1"/>
  <c r="H299" i="9"/>
  <c r="H303" i="9"/>
  <c r="P302" i="9" s="1"/>
  <c r="Q302" i="9" s="1"/>
  <c r="S308" i="9"/>
  <c r="Q316" i="9"/>
  <c r="H318" i="9"/>
  <c r="R318" i="9"/>
  <c r="O318" i="9" s="1"/>
  <c r="I299" i="9"/>
  <c r="I303" i="9"/>
  <c r="S309" i="9"/>
  <c r="P315" i="9"/>
  <c r="H316" i="9"/>
  <c r="R316" i="9"/>
  <c r="O316" i="9" s="1"/>
  <c r="I318" i="9"/>
  <c r="H302" i="9"/>
  <c r="L276" i="9"/>
  <c r="P276" i="9" s="1"/>
  <c r="Q276" i="9" s="1"/>
  <c r="J276" i="9"/>
  <c r="I276" i="9"/>
  <c r="H276" i="9"/>
  <c r="L280" i="9"/>
  <c r="J280" i="9"/>
  <c r="I280" i="9"/>
  <c r="R280" i="9"/>
  <c r="H280" i="9"/>
  <c r="T290" i="9"/>
  <c r="S290" i="9"/>
  <c r="L277" i="9"/>
  <c r="H277" i="9"/>
  <c r="J277" i="9"/>
  <c r="I277" i="9"/>
  <c r="T283" i="9"/>
  <c r="S283" i="9"/>
  <c r="T289" i="9"/>
  <c r="S289" i="9"/>
  <c r="T282" i="9"/>
  <c r="S282" i="9"/>
  <c r="T288" i="9"/>
  <c r="S288" i="9"/>
  <c r="J294" i="9"/>
  <c r="I294" i="9"/>
  <c r="R294" i="9"/>
  <c r="O294" i="9" s="1"/>
  <c r="H294" i="9"/>
  <c r="Q294" i="9"/>
  <c r="P294" i="9"/>
  <c r="L294" i="9"/>
  <c r="Q281" i="9"/>
  <c r="T286" i="9"/>
  <c r="H291" i="9"/>
  <c r="R291" i="9"/>
  <c r="O291" i="9" s="1"/>
  <c r="J292" i="9"/>
  <c r="I281" i="9"/>
  <c r="J291" i="9"/>
  <c r="L292" i="9"/>
  <c r="L278" i="9"/>
  <c r="R278" i="9" s="1"/>
  <c r="J281" i="9"/>
  <c r="L291" i="9"/>
  <c r="P292" i="9"/>
  <c r="H275" i="9"/>
  <c r="P279" i="9" s="1"/>
  <c r="Q279" i="9" s="1"/>
  <c r="H279" i="9"/>
  <c r="R279" i="9"/>
  <c r="L281" i="9"/>
  <c r="S284" i="9"/>
  <c r="Q292" i="9"/>
  <c r="I275" i="9"/>
  <c r="I279" i="9"/>
  <c r="S285" i="9"/>
  <c r="P291" i="9"/>
  <c r="H292" i="9"/>
  <c r="R292" i="9"/>
  <c r="O292" i="9" s="1"/>
  <c r="H278" i="9"/>
  <c r="L252" i="9"/>
  <c r="J252" i="9"/>
  <c r="I252" i="9"/>
  <c r="H252" i="9"/>
  <c r="Q267" i="9"/>
  <c r="I267" i="9"/>
  <c r="P267" i="9"/>
  <c r="L267" i="9"/>
  <c r="J267" i="9"/>
  <c r="R267" i="9"/>
  <c r="O267" i="9" s="1"/>
  <c r="H267" i="9"/>
  <c r="S262" i="9"/>
  <c r="T262" i="9"/>
  <c r="L256" i="9"/>
  <c r="P256" i="9" s="1"/>
  <c r="Q256" i="9" s="1"/>
  <c r="J256" i="9"/>
  <c r="R252" i="9" s="1"/>
  <c r="I256" i="9"/>
  <c r="R256" i="9"/>
  <c r="H256" i="9"/>
  <c r="T269" i="9"/>
  <c r="S269" i="9"/>
  <c r="T266" i="9"/>
  <c r="S266" i="9"/>
  <c r="J251" i="9"/>
  <c r="L251" i="9"/>
  <c r="R251" i="9" s="1"/>
  <c r="I251" i="9"/>
  <c r="H251" i="9"/>
  <c r="S264" i="9"/>
  <c r="T264" i="9"/>
  <c r="J255" i="9"/>
  <c r="I255" i="9"/>
  <c r="L255" i="9"/>
  <c r="H255" i="9"/>
  <c r="T258" i="9"/>
  <c r="S258" i="9"/>
  <c r="T265" i="9"/>
  <c r="S265" i="9"/>
  <c r="I254" i="9"/>
  <c r="Q257" i="9"/>
  <c r="J268" i="9"/>
  <c r="L268" i="9"/>
  <c r="J253" i="9"/>
  <c r="L254" i="9"/>
  <c r="J257" i="9"/>
  <c r="P270" i="9"/>
  <c r="P268" i="9"/>
  <c r="Q270" i="9"/>
  <c r="L253" i="9"/>
  <c r="R253" i="9" s="1"/>
  <c r="L257" i="9"/>
  <c r="S260" i="9"/>
  <c r="Q268" i="9"/>
  <c r="H270" i="9"/>
  <c r="R270" i="9"/>
  <c r="O270" i="9" s="1"/>
  <c r="S261" i="9"/>
  <c r="H268" i="9"/>
  <c r="R268" i="9"/>
  <c r="O268" i="9" s="1"/>
  <c r="I270" i="9"/>
  <c r="H254" i="9"/>
  <c r="T241" i="9"/>
  <c r="S241" i="9"/>
  <c r="L227" i="9"/>
  <c r="R227" i="9" s="1"/>
  <c r="J227" i="9"/>
  <c r="I227" i="9"/>
  <c r="H227" i="9"/>
  <c r="P226" i="9" s="1"/>
  <c r="Q226" i="9" s="1"/>
  <c r="L231" i="9"/>
  <c r="R231" i="9" s="1"/>
  <c r="J231" i="9"/>
  <c r="I231" i="9"/>
  <c r="H231" i="9"/>
  <c r="T234" i="9"/>
  <c r="S234" i="9"/>
  <c r="L228" i="9"/>
  <c r="R228" i="9" s="1"/>
  <c r="H228" i="9"/>
  <c r="P231" i="9" s="1"/>
  <c r="Q231" i="9" s="1"/>
  <c r="J228" i="9"/>
  <c r="I228" i="9"/>
  <c r="T240" i="9"/>
  <c r="S240" i="9"/>
  <c r="T233" i="9"/>
  <c r="S233" i="9"/>
  <c r="T239" i="9"/>
  <c r="S239" i="9"/>
  <c r="J245" i="9"/>
  <c r="I245" i="9"/>
  <c r="R245" i="9"/>
  <c r="O245" i="9" s="1"/>
  <c r="H245" i="9"/>
  <c r="Q245" i="9"/>
  <c r="P245" i="9"/>
  <c r="L245" i="9"/>
  <c r="Q232" i="9"/>
  <c r="T237" i="9"/>
  <c r="H242" i="9"/>
  <c r="R242" i="9"/>
  <c r="O242" i="9" s="1"/>
  <c r="J243" i="9"/>
  <c r="I232" i="9"/>
  <c r="J242" i="9"/>
  <c r="L243" i="9"/>
  <c r="L229" i="9"/>
  <c r="J232" i="9"/>
  <c r="P243" i="9"/>
  <c r="H226" i="9"/>
  <c r="P230" i="9" s="1"/>
  <c r="Q230" i="9" s="1"/>
  <c r="H230" i="9"/>
  <c r="R230" i="9"/>
  <c r="L232" i="9"/>
  <c r="S235" i="9"/>
  <c r="Q243" i="9"/>
  <c r="I226" i="9"/>
  <c r="I230" i="9"/>
  <c r="S236" i="9"/>
  <c r="P242" i="9"/>
  <c r="H243" i="9"/>
  <c r="R243" i="9"/>
  <c r="O243" i="9" s="1"/>
  <c r="H229" i="9"/>
  <c r="L203" i="9"/>
  <c r="J203" i="9"/>
  <c r="I203" i="9"/>
  <c r="H203" i="9"/>
  <c r="L207" i="9"/>
  <c r="R207" i="9" s="1"/>
  <c r="J207" i="9"/>
  <c r="I207" i="9"/>
  <c r="P207" i="9"/>
  <c r="Q207" i="9" s="1"/>
  <c r="H207" i="9"/>
  <c r="T209" i="9"/>
  <c r="S209" i="9"/>
  <c r="T217" i="9"/>
  <c r="S217" i="9"/>
  <c r="T215" i="9"/>
  <c r="S215" i="9"/>
  <c r="L204" i="9"/>
  <c r="P204" i="9" s="1"/>
  <c r="Q204" i="9" s="1"/>
  <c r="H204" i="9"/>
  <c r="J204" i="9"/>
  <c r="I204" i="9"/>
  <c r="P208" i="9"/>
  <c r="R208" i="9"/>
  <c r="O208" i="9" s="1"/>
  <c r="L208" i="9"/>
  <c r="J208" i="9"/>
  <c r="I208" i="9"/>
  <c r="H208" i="9"/>
  <c r="Q208" i="9"/>
  <c r="T216" i="9"/>
  <c r="S216" i="9"/>
  <c r="J219" i="9"/>
  <c r="L219" i="9"/>
  <c r="L205" i="9"/>
  <c r="R205" i="9" s="1"/>
  <c r="P221" i="9"/>
  <c r="S210" i="9"/>
  <c r="L218" i="9"/>
  <c r="P219" i="9"/>
  <c r="Q221" i="9"/>
  <c r="H202" i="9"/>
  <c r="P206" i="9" s="1"/>
  <c r="Q206" i="9" s="1"/>
  <c r="H206" i="9"/>
  <c r="P205" i="9" s="1"/>
  <c r="Q205" i="9" s="1"/>
  <c r="R206" i="9"/>
  <c r="S211" i="9"/>
  <c r="Q219" i="9"/>
  <c r="H221" i="9"/>
  <c r="R221" i="9"/>
  <c r="O221" i="9" s="1"/>
  <c r="I202" i="9"/>
  <c r="I206" i="9"/>
  <c r="S212" i="9"/>
  <c r="P218" i="9"/>
  <c r="H219" i="9"/>
  <c r="R219" i="9"/>
  <c r="O219" i="9" s="1"/>
  <c r="I221" i="9"/>
  <c r="H205" i="9"/>
  <c r="L183" i="9"/>
  <c r="J183" i="9"/>
  <c r="I183" i="9"/>
  <c r="H183" i="9"/>
  <c r="L179" i="9"/>
  <c r="J179" i="9"/>
  <c r="I179" i="9"/>
  <c r="H179" i="9"/>
  <c r="T185" i="9"/>
  <c r="S185" i="9"/>
  <c r="T193" i="9"/>
  <c r="S193" i="9"/>
  <c r="P184" i="9"/>
  <c r="L184" i="9"/>
  <c r="Q184" i="9"/>
  <c r="J184" i="9"/>
  <c r="I184" i="9"/>
  <c r="R184" i="9"/>
  <c r="O184" i="9" s="1"/>
  <c r="H184" i="9"/>
  <c r="T192" i="9"/>
  <c r="S192" i="9"/>
  <c r="I195" i="9"/>
  <c r="R195" i="9"/>
  <c r="O195" i="9" s="1"/>
  <c r="H195" i="9"/>
  <c r="Q195" i="9"/>
  <c r="P195" i="9"/>
  <c r="J195" i="9"/>
  <c r="L195" i="9"/>
  <c r="L180" i="9"/>
  <c r="R180" i="9" s="1"/>
  <c r="J180" i="9"/>
  <c r="I180" i="9"/>
  <c r="H180" i="9"/>
  <c r="P183" i="9" s="1"/>
  <c r="Q183" i="9" s="1"/>
  <c r="T191" i="9"/>
  <c r="S191" i="9"/>
  <c r="L178" i="9"/>
  <c r="P178" i="9" s="1"/>
  <c r="Q178" i="9" s="1"/>
  <c r="J181" i="9"/>
  <c r="L182" i="9"/>
  <c r="I194" i="9"/>
  <c r="L197" i="9"/>
  <c r="L181" i="9"/>
  <c r="R181" i="9" s="1"/>
  <c r="P197" i="9"/>
  <c r="S186" i="9"/>
  <c r="L194" i="9"/>
  <c r="Q197" i="9"/>
  <c r="H178" i="9"/>
  <c r="P182" i="9" s="1"/>
  <c r="Q182" i="9" s="1"/>
  <c r="H182" i="9"/>
  <c r="R182" i="9"/>
  <c r="S187" i="9"/>
  <c r="H197" i="9"/>
  <c r="R197" i="9"/>
  <c r="O197" i="9" s="1"/>
  <c r="I178" i="9"/>
  <c r="I182" i="9"/>
  <c r="S188" i="9"/>
  <c r="P194" i="9"/>
  <c r="I197" i="9"/>
  <c r="H181" i="9"/>
  <c r="L155" i="9"/>
  <c r="P155" i="9" s="1"/>
  <c r="Q155" i="9" s="1"/>
  <c r="J155" i="9"/>
  <c r="I155" i="9"/>
  <c r="H155" i="9"/>
  <c r="R157" i="9"/>
  <c r="L159" i="9"/>
  <c r="R159" i="9" s="1"/>
  <c r="J159" i="9"/>
  <c r="I159" i="9"/>
  <c r="H159" i="9"/>
  <c r="T161" i="9"/>
  <c r="S161" i="9"/>
  <c r="T169" i="9"/>
  <c r="S169" i="9"/>
  <c r="T167" i="9"/>
  <c r="S167" i="9"/>
  <c r="L156" i="9"/>
  <c r="J156" i="9"/>
  <c r="I156" i="9"/>
  <c r="H156" i="9"/>
  <c r="P159" i="9" s="1"/>
  <c r="Q159" i="9" s="1"/>
  <c r="P160" i="9"/>
  <c r="H160" i="9"/>
  <c r="L160" i="9"/>
  <c r="R160" i="9"/>
  <c r="O160" i="9" s="1"/>
  <c r="J160" i="9"/>
  <c r="I160" i="9"/>
  <c r="Q160" i="9"/>
  <c r="T168" i="9"/>
  <c r="S168" i="9"/>
  <c r="I157" i="9"/>
  <c r="J171" i="9"/>
  <c r="L171" i="9"/>
  <c r="L157" i="9"/>
  <c r="P157" i="9" s="1"/>
  <c r="Q157" i="9" s="1"/>
  <c r="P173" i="9"/>
  <c r="S162" i="9"/>
  <c r="L170" i="9"/>
  <c r="P171" i="9"/>
  <c r="Q173" i="9"/>
  <c r="H154" i="9"/>
  <c r="P158" i="9" s="1"/>
  <c r="Q158" i="9" s="1"/>
  <c r="H158" i="9"/>
  <c r="R158" i="9"/>
  <c r="S163" i="9"/>
  <c r="Q171" i="9"/>
  <c r="H173" i="9"/>
  <c r="R173" i="9"/>
  <c r="O173" i="9" s="1"/>
  <c r="I154" i="9"/>
  <c r="I158" i="9"/>
  <c r="S164" i="9"/>
  <c r="P170" i="9"/>
  <c r="H171" i="9"/>
  <c r="R171" i="9"/>
  <c r="O171" i="9" s="1"/>
  <c r="I173" i="9"/>
  <c r="H157" i="9"/>
  <c r="L132" i="9"/>
  <c r="P132" i="9" s="1"/>
  <c r="Q132" i="9" s="1"/>
  <c r="J132" i="9"/>
  <c r="I132" i="9"/>
  <c r="H132" i="9"/>
  <c r="T139" i="9"/>
  <c r="S139" i="9"/>
  <c r="T145" i="9"/>
  <c r="S145" i="9"/>
  <c r="T143" i="9"/>
  <c r="S143" i="9"/>
  <c r="L135" i="9"/>
  <c r="R135" i="9" s="1"/>
  <c r="J135" i="9"/>
  <c r="I135" i="9"/>
  <c r="H135" i="9"/>
  <c r="P136" i="9"/>
  <c r="L136" i="9"/>
  <c r="Q136" i="9"/>
  <c r="J136" i="9"/>
  <c r="I136" i="9"/>
  <c r="R136" i="9"/>
  <c r="O136" i="9" s="1"/>
  <c r="H136" i="9"/>
  <c r="L131" i="9"/>
  <c r="J131" i="9"/>
  <c r="I131" i="9"/>
  <c r="H131" i="9"/>
  <c r="T137" i="9"/>
  <c r="S137" i="9"/>
  <c r="T144" i="9"/>
  <c r="S144" i="9"/>
  <c r="L130" i="9"/>
  <c r="J133" i="9"/>
  <c r="L134" i="9"/>
  <c r="L149" i="9"/>
  <c r="L147" i="9"/>
  <c r="L133" i="9"/>
  <c r="P149" i="9"/>
  <c r="S138" i="9"/>
  <c r="P147" i="9"/>
  <c r="Q149" i="9"/>
  <c r="H130" i="9"/>
  <c r="H134" i="9"/>
  <c r="R134" i="9"/>
  <c r="Q147" i="9"/>
  <c r="H149" i="9"/>
  <c r="R149" i="9"/>
  <c r="O149" i="9" s="1"/>
  <c r="I130" i="9"/>
  <c r="I134" i="9"/>
  <c r="S140" i="9"/>
  <c r="P146" i="9"/>
  <c r="H147" i="9"/>
  <c r="R147" i="9"/>
  <c r="O147" i="9" s="1"/>
  <c r="I149" i="9"/>
  <c r="H133" i="9"/>
  <c r="T119" i="9"/>
  <c r="S119" i="9"/>
  <c r="P111" i="9"/>
  <c r="R111" i="9"/>
  <c r="O111" i="9" s="1"/>
  <c r="L111" i="9"/>
  <c r="H111" i="9"/>
  <c r="J111" i="9"/>
  <c r="I111" i="9"/>
  <c r="Q111" i="9"/>
  <c r="S118" i="9"/>
  <c r="T118" i="9"/>
  <c r="S117" i="9"/>
  <c r="T117" i="9"/>
  <c r="H107" i="9"/>
  <c r="L107" i="9"/>
  <c r="R107" i="9" s="1"/>
  <c r="J107" i="9"/>
  <c r="I107" i="9"/>
  <c r="L106" i="9"/>
  <c r="R106" i="9" s="1"/>
  <c r="J106" i="9"/>
  <c r="I106" i="9"/>
  <c r="H106" i="9"/>
  <c r="T120" i="9"/>
  <c r="S120" i="9"/>
  <c r="R108" i="9"/>
  <c r="L110" i="9"/>
  <c r="J110" i="9"/>
  <c r="I110" i="9"/>
  <c r="H110" i="9"/>
  <c r="J122" i="9"/>
  <c r="J121" i="9"/>
  <c r="L122" i="9"/>
  <c r="S112" i="9"/>
  <c r="P124" i="9"/>
  <c r="S113" i="9"/>
  <c r="L121" i="9"/>
  <c r="P122" i="9"/>
  <c r="Q124" i="9"/>
  <c r="H105" i="9"/>
  <c r="P109" i="9" s="1"/>
  <c r="Q109" i="9" s="1"/>
  <c r="P108" i="9"/>
  <c r="Q108" i="9" s="1"/>
  <c r="H109" i="9"/>
  <c r="R109" i="9"/>
  <c r="S114" i="9"/>
  <c r="Q122" i="9"/>
  <c r="H124" i="9"/>
  <c r="R124" i="9"/>
  <c r="O124" i="9" s="1"/>
  <c r="I105" i="9"/>
  <c r="I109" i="9"/>
  <c r="S115" i="9"/>
  <c r="P121" i="9"/>
  <c r="H122" i="9"/>
  <c r="R122" i="9"/>
  <c r="O122" i="9" s="1"/>
  <c r="I124" i="9"/>
  <c r="H108" i="9"/>
  <c r="S92" i="9"/>
  <c r="T92" i="9"/>
  <c r="L83" i="9"/>
  <c r="H83" i="9"/>
  <c r="J83" i="9"/>
  <c r="I83" i="9"/>
  <c r="P87" i="9"/>
  <c r="Q87" i="9" s="1"/>
  <c r="L87" i="9"/>
  <c r="H87" i="9"/>
  <c r="J87" i="9"/>
  <c r="R87" i="9"/>
  <c r="I87" i="9"/>
  <c r="S94" i="9"/>
  <c r="T94" i="9"/>
  <c r="T96" i="9"/>
  <c r="S96" i="9"/>
  <c r="L82" i="9"/>
  <c r="J82" i="9"/>
  <c r="I82" i="9"/>
  <c r="H82" i="9"/>
  <c r="L86" i="9"/>
  <c r="P86" i="9" s="1"/>
  <c r="Q86" i="9" s="1"/>
  <c r="J86" i="9"/>
  <c r="I86" i="9"/>
  <c r="H86" i="9"/>
  <c r="T88" i="9"/>
  <c r="S88" i="9"/>
  <c r="T95" i="9"/>
  <c r="S95" i="9"/>
  <c r="I84" i="9"/>
  <c r="J98" i="9"/>
  <c r="L98" i="9"/>
  <c r="L84" i="9"/>
  <c r="P100" i="9"/>
  <c r="S89" i="9"/>
  <c r="P98" i="9"/>
  <c r="Q100" i="9"/>
  <c r="H81" i="9"/>
  <c r="H85" i="9"/>
  <c r="S90" i="9"/>
  <c r="Q98" i="9"/>
  <c r="H100" i="9"/>
  <c r="R100" i="9"/>
  <c r="O100" i="9" s="1"/>
  <c r="I81" i="9"/>
  <c r="I85" i="9"/>
  <c r="S91" i="9"/>
  <c r="P97" i="9"/>
  <c r="H98" i="9"/>
  <c r="R98" i="9"/>
  <c r="O98" i="9" s="1"/>
  <c r="I100" i="9"/>
  <c r="H84" i="9"/>
  <c r="L59" i="9"/>
  <c r="P59" i="9" s="1"/>
  <c r="J59" i="9"/>
  <c r="I59" i="9"/>
  <c r="H59" i="9"/>
  <c r="L62" i="9"/>
  <c r="P62" i="9" s="1"/>
  <c r="J62" i="9"/>
  <c r="I62" i="9"/>
  <c r="H62" i="9"/>
  <c r="L58" i="9"/>
  <c r="P58" i="9" s="1"/>
  <c r="J58" i="9"/>
  <c r="I58" i="9"/>
  <c r="H58" i="9"/>
  <c r="T72" i="9"/>
  <c r="S72" i="9"/>
  <c r="T73" i="9"/>
  <c r="S73" i="9"/>
  <c r="L63" i="9"/>
  <c r="J63" i="9"/>
  <c r="I63" i="9"/>
  <c r="H63" i="9"/>
  <c r="T71" i="9"/>
  <c r="S71" i="9"/>
  <c r="L57" i="9"/>
  <c r="R57" i="9" s="1"/>
  <c r="J60" i="9"/>
  <c r="L61" i="9"/>
  <c r="R61" i="9" s="1"/>
  <c r="L76" i="9"/>
  <c r="L60" i="9"/>
  <c r="P60" i="9" s="1"/>
  <c r="P76" i="9"/>
  <c r="L73" i="9"/>
  <c r="P74" i="9"/>
  <c r="Q76" i="9"/>
  <c r="H57" i="9"/>
  <c r="H61" i="9"/>
  <c r="Q74" i="9"/>
  <c r="H76" i="9"/>
  <c r="R76" i="9"/>
  <c r="O76" i="9" s="1"/>
  <c r="I57" i="9"/>
  <c r="I61" i="9"/>
  <c r="P73" i="9"/>
  <c r="H74" i="9"/>
  <c r="R74" i="9"/>
  <c r="O74" i="9" s="1"/>
  <c r="I76" i="9"/>
  <c r="H60" i="9"/>
  <c r="L38" i="9"/>
  <c r="J38" i="9"/>
  <c r="I38" i="9"/>
  <c r="H38" i="9"/>
  <c r="L34" i="9"/>
  <c r="J34" i="9"/>
  <c r="I34" i="9"/>
  <c r="H34" i="9"/>
  <c r="P42" i="9" s="1"/>
  <c r="Q42" i="9" s="1"/>
  <c r="T48" i="9"/>
  <c r="S48" i="9"/>
  <c r="L35" i="9"/>
  <c r="J35" i="9"/>
  <c r="I35" i="9"/>
  <c r="H35" i="9"/>
  <c r="P44" i="9" s="1"/>
  <c r="Q44" i="9" s="1"/>
  <c r="L39" i="9"/>
  <c r="P39" i="9" s="1"/>
  <c r="Q39" i="9" s="1"/>
  <c r="J39" i="9"/>
  <c r="I39" i="9"/>
  <c r="H39" i="9"/>
  <c r="T47" i="9"/>
  <c r="S47" i="9"/>
  <c r="L33" i="9"/>
  <c r="J36" i="9"/>
  <c r="L37" i="9"/>
  <c r="R37" i="9" s="1"/>
  <c r="L52" i="9"/>
  <c r="L36" i="9"/>
  <c r="R36" i="9" s="1"/>
  <c r="P52" i="9"/>
  <c r="L49" i="9"/>
  <c r="P50" i="9"/>
  <c r="Q52" i="9"/>
  <c r="H33" i="9"/>
  <c r="H37" i="9"/>
  <c r="Q50" i="9"/>
  <c r="H52" i="9"/>
  <c r="R52" i="9"/>
  <c r="O52" i="9" s="1"/>
  <c r="I33" i="9"/>
  <c r="I37" i="9"/>
  <c r="P49" i="9"/>
  <c r="H50" i="9"/>
  <c r="R50" i="9"/>
  <c r="O50" i="9" s="1"/>
  <c r="I52" i="9"/>
  <c r="H36" i="9"/>
  <c r="P10" i="9"/>
  <c r="Q10" i="9" s="1"/>
  <c r="R10" i="9"/>
  <c r="T28" i="9"/>
  <c r="S28" i="9"/>
  <c r="P13" i="9"/>
  <c r="Q13" i="9" s="1"/>
  <c r="H14" i="9"/>
  <c r="R14" i="9"/>
  <c r="I10" i="9"/>
  <c r="I14" i="9"/>
  <c r="P12" i="9"/>
  <c r="Q12" i="9" s="1"/>
  <c r="T251" i="8"/>
  <c r="S251" i="8"/>
  <c r="T244" i="8"/>
  <c r="S245" i="8"/>
  <c r="L238" i="8"/>
  <c r="R238" i="8" s="1"/>
  <c r="J238" i="8"/>
  <c r="I238" i="8"/>
  <c r="H238" i="8"/>
  <c r="L234" i="8"/>
  <c r="R234" i="8" s="1"/>
  <c r="J234" i="8"/>
  <c r="I234" i="8"/>
  <c r="H234" i="8"/>
  <c r="T240" i="8"/>
  <c r="S240" i="8"/>
  <c r="T247" i="8"/>
  <c r="S247" i="8"/>
  <c r="T248" i="8"/>
  <c r="S248" i="8"/>
  <c r="L239" i="8"/>
  <c r="P239" i="8" s="1"/>
  <c r="Q239" i="8" s="1"/>
  <c r="J239" i="8"/>
  <c r="R236" i="8" s="1"/>
  <c r="I239" i="8"/>
  <c r="H239" i="8"/>
  <c r="P236" i="8" s="1"/>
  <c r="Q236" i="8" s="1"/>
  <c r="T246" i="8"/>
  <c r="S246" i="8"/>
  <c r="L235" i="8"/>
  <c r="J235" i="8"/>
  <c r="I235" i="8"/>
  <c r="H235" i="8"/>
  <c r="T242" i="8"/>
  <c r="S242" i="8"/>
  <c r="L233" i="8"/>
  <c r="R233" i="8" s="1"/>
  <c r="J236" i="8"/>
  <c r="L237" i="8"/>
  <c r="I249" i="8"/>
  <c r="L252" i="8"/>
  <c r="J249" i="8"/>
  <c r="L250" i="8"/>
  <c r="P252" i="8"/>
  <c r="S241" i="8"/>
  <c r="L249" i="8"/>
  <c r="P250" i="8"/>
  <c r="Q252" i="8"/>
  <c r="H233" i="8"/>
  <c r="H237" i="8"/>
  <c r="Q250" i="8"/>
  <c r="H252" i="8"/>
  <c r="R252" i="8"/>
  <c r="O252" i="8" s="1"/>
  <c r="I233" i="8"/>
  <c r="I237" i="8"/>
  <c r="S243" i="8"/>
  <c r="P249" i="8"/>
  <c r="H250" i="8"/>
  <c r="R250" i="8"/>
  <c r="O250" i="8" s="1"/>
  <c r="I252" i="8"/>
  <c r="H236" i="8"/>
  <c r="P215" i="8"/>
  <c r="L215" i="8"/>
  <c r="J215" i="8"/>
  <c r="I215" i="8"/>
  <c r="Q215" i="8"/>
  <c r="R215" i="8"/>
  <c r="O215" i="8" s="1"/>
  <c r="H215" i="8"/>
  <c r="T219" i="8"/>
  <c r="S219" i="8"/>
  <c r="S227" i="8"/>
  <c r="T227" i="8"/>
  <c r="T218" i="8"/>
  <c r="S218" i="8"/>
  <c r="I226" i="8"/>
  <c r="R226" i="8"/>
  <c r="O226" i="8" s="1"/>
  <c r="H226" i="8"/>
  <c r="Q226" i="8"/>
  <c r="P226" i="8"/>
  <c r="L226" i="8"/>
  <c r="J226" i="8"/>
  <c r="L214" i="8"/>
  <c r="R214" i="8" s="1"/>
  <c r="J214" i="8"/>
  <c r="R210" i="8" s="1"/>
  <c r="I214" i="8"/>
  <c r="H214" i="8"/>
  <c r="P210" i="8" s="1"/>
  <c r="Q210" i="8" s="1"/>
  <c r="T222" i="8"/>
  <c r="S222" i="8"/>
  <c r="J211" i="8"/>
  <c r="L211" i="8"/>
  <c r="R211" i="8" s="1"/>
  <c r="I211" i="8"/>
  <c r="H211" i="8"/>
  <c r="T217" i="8"/>
  <c r="S217" i="8"/>
  <c r="S221" i="8"/>
  <c r="T221" i="8"/>
  <c r="R225" i="8"/>
  <c r="O225" i="8" s="1"/>
  <c r="L209" i="8"/>
  <c r="L213" i="8"/>
  <c r="I225" i="8"/>
  <c r="L228" i="8"/>
  <c r="T220" i="8"/>
  <c r="H225" i="8"/>
  <c r="J225" i="8"/>
  <c r="I210" i="8"/>
  <c r="L225" i="8"/>
  <c r="Q228" i="8"/>
  <c r="H209" i="8"/>
  <c r="J210" i="8"/>
  <c r="H213" i="8"/>
  <c r="P212" i="8" s="1"/>
  <c r="Q212" i="8" s="1"/>
  <c r="H228" i="8"/>
  <c r="R228" i="8"/>
  <c r="O228" i="8" s="1"/>
  <c r="I209" i="8"/>
  <c r="I213" i="8"/>
  <c r="P225" i="8"/>
  <c r="I228" i="8"/>
  <c r="L187" i="8"/>
  <c r="J187" i="8"/>
  <c r="I187" i="8"/>
  <c r="R187" i="8"/>
  <c r="H187" i="8"/>
  <c r="L190" i="8"/>
  <c r="R190" i="8" s="1"/>
  <c r="J190" i="8"/>
  <c r="I190" i="8"/>
  <c r="H190" i="8"/>
  <c r="L186" i="8"/>
  <c r="R186" i="8" s="1"/>
  <c r="J186" i="8"/>
  <c r="I186" i="8"/>
  <c r="H186" i="8"/>
  <c r="T192" i="8"/>
  <c r="S192" i="8"/>
  <c r="T200" i="8"/>
  <c r="S200" i="8"/>
  <c r="T198" i="8"/>
  <c r="S198" i="8"/>
  <c r="P191" i="8"/>
  <c r="L191" i="8"/>
  <c r="J191" i="8"/>
  <c r="Q191" i="8"/>
  <c r="I191" i="8"/>
  <c r="R191" i="8"/>
  <c r="O191" i="8" s="1"/>
  <c r="H191" i="8"/>
  <c r="T199" i="8"/>
  <c r="S199" i="8"/>
  <c r="L185" i="8"/>
  <c r="J188" i="8"/>
  <c r="L189" i="8"/>
  <c r="P189" i="8" s="1"/>
  <c r="Q189" i="8" s="1"/>
  <c r="I201" i="8"/>
  <c r="L204" i="8"/>
  <c r="L188" i="8"/>
  <c r="P188" i="8" s="1"/>
  <c r="Q188" i="8" s="1"/>
  <c r="P204" i="8"/>
  <c r="S193" i="8"/>
  <c r="L201" i="8"/>
  <c r="P202" i="8"/>
  <c r="Q204" i="8"/>
  <c r="H185" i="8"/>
  <c r="H189" i="8"/>
  <c r="S194" i="8"/>
  <c r="Q202" i="8"/>
  <c r="H204" i="8"/>
  <c r="R204" i="8"/>
  <c r="O204" i="8" s="1"/>
  <c r="I185" i="8"/>
  <c r="I189" i="8"/>
  <c r="S195" i="8"/>
  <c r="P201" i="8"/>
  <c r="H202" i="8"/>
  <c r="R202" i="8"/>
  <c r="O202" i="8" s="1"/>
  <c r="I204" i="8"/>
  <c r="H188" i="8"/>
  <c r="L162" i="8"/>
  <c r="J162" i="8"/>
  <c r="I162" i="8"/>
  <c r="H162" i="8"/>
  <c r="L166" i="8"/>
  <c r="J166" i="8"/>
  <c r="I166" i="8"/>
  <c r="H166" i="8"/>
  <c r="T176" i="8"/>
  <c r="S176" i="8"/>
  <c r="T168" i="8"/>
  <c r="S168" i="8"/>
  <c r="L163" i="8"/>
  <c r="P163" i="8" s="1"/>
  <c r="I163" i="8"/>
  <c r="J163" i="8"/>
  <c r="H163" i="8"/>
  <c r="L167" i="8"/>
  <c r="R167" i="8" s="1"/>
  <c r="I167" i="8"/>
  <c r="H167" i="8"/>
  <c r="J167" i="8"/>
  <c r="S175" i="8"/>
  <c r="T175" i="8"/>
  <c r="T174" i="8"/>
  <c r="S174" i="8"/>
  <c r="J180" i="8"/>
  <c r="I180" i="8"/>
  <c r="R180" i="8"/>
  <c r="O180" i="8" s="1"/>
  <c r="H180" i="8"/>
  <c r="Q180" i="8"/>
  <c r="P180" i="8"/>
  <c r="L180" i="8"/>
  <c r="I164" i="8"/>
  <c r="H177" i="8"/>
  <c r="R177" i="8"/>
  <c r="O177" i="8" s="1"/>
  <c r="J178" i="8"/>
  <c r="L164" i="8"/>
  <c r="S169" i="8"/>
  <c r="L177" i="8"/>
  <c r="P178" i="8"/>
  <c r="L178" i="8"/>
  <c r="H161" i="8"/>
  <c r="H165" i="8"/>
  <c r="R165" i="8"/>
  <c r="S170" i="8"/>
  <c r="Q178" i="8"/>
  <c r="I161" i="8"/>
  <c r="I165" i="8"/>
  <c r="S171" i="8"/>
  <c r="P177" i="8"/>
  <c r="H178" i="8"/>
  <c r="R178" i="8"/>
  <c r="O178" i="8" s="1"/>
  <c r="H164" i="8"/>
  <c r="L139" i="8"/>
  <c r="H139" i="8"/>
  <c r="J139" i="8"/>
  <c r="I139" i="8"/>
  <c r="T151" i="8"/>
  <c r="S151" i="8"/>
  <c r="S150" i="8"/>
  <c r="T150" i="8"/>
  <c r="T147" i="8"/>
  <c r="S147" i="8"/>
  <c r="L138" i="8"/>
  <c r="R138" i="8" s="1"/>
  <c r="J138" i="8"/>
  <c r="I138" i="8"/>
  <c r="H138" i="8"/>
  <c r="R140" i="8"/>
  <c r="L142" i="8"/>
  <c r="P142" i="8" s="1"/>
  <c r="Q142" i="8" s="1"/>
  <c r="J142" i="8"/>
  <c r="I142" i="8"/>
  <c r="H142" i="8"/>
  <c r="T152" i="8"/>
  <c r="S152" i="8"/>
  <c r="P143" i="8"/>
  <c r="R143" i="8"/>
  <c r="O143" i="8" s="1"/>
  <c r="L143" i="8"/>
  <c r="H143" i="8"/>
  <c r="J143" i="8"/>
  <c r="I143" i="8"/>
  <c r="Q143" i="8"/>
  <c r="T144" i="8"/>
  <c r="S144" i="8"/>
  <c r="J154" i="8"/>
  <c r="J153" i="8"/>
  <c r="L154" i="8"/>
  <c r="P156" i="8"/>
  <c r="S145" i="8"/>
  <c r="L153" i="8"/>
  <c r="P154" i="8"/>
  <c r="Q156" i="8"/>
  <c r="P140" i="8"/>
  <c r="Q140" i="8" s="1"/>
  <c r="H141" i="8"/>
  <c r="S146" i="8"/>
  <c r="Q154" i="8"/>
  <c r="H156" i="8"/>
  <c r="R156" i="8"/>
  <c r="O156" i="8" s="1"/>
  <c r="I141" i="8"/>
  <c r="P153" i="8"/>
  <c r="H154" i="8"/>
  <c r="R154" i="8"/>
  <c r="O154" i="8" s="1"/>
  <c r="I156" i="8"/>
  <c r="H140" i="8"/>
  <c r="L117" i="8"/>
  <c r="J117" i="8"/>
  <c r="I117" i="8"/>
  <c r="H117" i="8"/>
  <c r="T126" i="8"/>
  <c r="S126" i="8"/>
  <c r="L113" i="8"/>
  <c r="J113" i="8"/>
  <c r="I113" i="8"/>
  <c r="H113" i="8"/>
  <c r="T119" i="8"/>
  <c r="S119" i="8"/>
  <c r="S130" i="8"/>
  <c r="T130" i="8"/>
  <c r="T127" i="8"/>
  <c r="S127" i="8"/>
  <c r="T125" i="8"/>
  <c r="S125" i="8"/>
  <c r="P118" i="8"/>
  <c r="L118" i="8"/>
  <c r="Q118" i="8"/>
  <c r="J118" i="8"/>
  <c r="I118" i="8"/>
  <c r="R118" i="8"/>
  <c r="O118" i="8" s="1"/>
  <c r="H118" i="8"/>
  <c r="L114" i="8"/>
  <c r="P114" i="8" s="1"/>
  <c r="Q114" i="8" s="1"/>
  <c r="J114" i="8"/>
  <c r="I114" i="8"/>
  <c r="H114" i="8"/>
  <c r="T124" i="8"/>
  <c r="S124" i="8"/>
  <c r="L112" i="8"/>
  <c r="J115" i="8"/>
  <c r="L116" i="8"/>
  <c r="I128" i="8"/>
  <c r="L131" i="8"/>
  <c r="L115" i="8"/>
  <c r="R115" i="8" s="1"/>
  <c r="P131" i="8"/>
  <c r="S120" i="8"/>
  <c r="L128" i="8"/>
  <c r="P129" i="8"/>
  <c r="Q131" i="8"/>
  <c r="H112" i="8"/>
  <c r="H116" i="8"/>
  <c r="S121" i="8"/>
  <c r="Q129" i="8"/>
  <c r="H131" i="8"/>
  <c r="R131" i="8"/>
  <c r="O131" i="8" s="1"/>
  <c r="I112" i="8"/>
  <c r="I116" i="8"/>
  <c r="S122" i="8"/>
  <c r="P128" i="8"/>
  <c r="H129" i="8"/>
  <c r="R129" i="8"/>
  <c r="O129" i="8" s="1"/>
  <c r="I131" i="8"/>
  <c r="H115" i="8"/>
  <c r="L65" i="8"/>
  <c r="J65" i="8"/>
  <c r="I65" i="8"/>
  <c r="H65" i="8"/>
  <c r="L69" i="8"/>
  <c r="J69" i="8"/>
  <c r="H69" i="8"/>
  <c r="I69" i="8"/>
  <c r="L70" i="8"/>
  <c r="J70" i="8"/>
  <c r="I70" i="8"/>
  <c r="H70" i="8"/>
  <c r="T78" i="8"/>
  <c r="S78" i="8"/>
  <c r="S79" i="8"/>
  <c r="T79" i="8"/>
  <c r="L64" i="8"/>
  <c r="L68" i="8"/>
  <c r="R68" i="8" s="1"/>
  <c r="L83" i="8"/>
  <c r="J80" i="8"/>
  <c r="L81" i="8"/>
  <c r="P83" i="8"/>
  <c r="K66" i="8"/>
  <c r="L80" i="8"/>
  <c r="P81" i="8"/>
  <c r="Q83" i="8"/>
  <c r="H64" i="8"/>
  <c r="H68" i="8"/>
  <c r="Q81" i="8"/>
  <c r="H83" i="8"/>
  <c r="R83" i="8"/>
  <c r="O83" i="8" s="1"/>
  <c r="I64" i="8"/>
  <c r="I68" i="8"/>
  <c r="P80" i="8"/>
  <c r="H81" i="8"/>
  <c r="R81" i="8"/>
  <c r="O81" i="8" s="1"/>
  <c r="I83" i="8"/>
  <c r="H67" i="8"/>
  <c r="S44" i="8"/>
  <c r="T44" i="8"/>
  <c r="I49" i="8"/>
  <c r="L49" i="8"/>
  <c r="J49" i="8"/>
  <c r="H49" i="8"/>
  <c r="L35" i="8"/>
  <c r="J35" i="8"/>
  <c r="H35" i="8"/>
  <c r="I35" i="8"/>
  <c r="T43" i="8"/>
  <c r="S43" i="8"/>
  <c r="T47" i="8"/>
  <c r="S47" i="8"/>
  <c r="T45" i="8"/>
  <c r="S45" i="8"/>
  <c r="H36" i="8"/>
  <c r="J36" i="8"/>
  <c r="L36" i="8"/>
  <c r="I36" i="8"/>
  <c r="T41" i="8"/>
  <c r="S41" i="8"/>
  <c r="J52" i="8"/>
  <c r="I52" i="8"/>
  <c r="H52" i="8"/>
  <c r="L52" i="8"/>
  <c r="J50" i="8"/>
  <c r="I39" i="8"/>
  <c r="L50" i="8"/>
  <c r="H34" i="8"/>
  <c r="H38" i="8"/>
  <c r="J39" i="8"/>
  <c r="S40" i="8"/>
  <c r="S48" i="8"/>
  <c r="I34" i="8"/>
  <c r="I38" i="8"/>
  <c r="H33" i="8"/>
  <c r="H37" i="8"/>
  <c r="S42" i="8"/>
  <c r="H50" i="8"/>
  <c r="L11" i="8"/>
  <c r="J11" i="8"/>
  <c r="I11" i="8"/>
  <c r="H11" i="8"/>
  <c r="L15" i="8"/>
  <c r="P15" i="8" s="1"/>
  <c r="Q15" i="8" s="1"/>
  <c r="J15" i="8"/>
  <c r="I15" i="8"/>
  <c r="H15" i="8"/>
  <c r="T23" i="8"/>
  <c r="S23" i="8"/>
  <c r="T22" i="8"/>
  <c r="S22" i="8"/>
  <c r="L10" i="8"/>
  <c r="R10" i="8" s="1"/>
  <c r="J10" i="8"/>
  <c r="I10" i="8"/>
  <c r="H10" i="8"/>
  <c r="L14" i="8"/>
  <c r="J14" i="8"/>
  <c r="I14" i="8"/>
  <c r="H14" i="8"/>
  <c r="T24" i="8"/>
  <c r="S24" i="8"/>
  <c r="L9" i="8"/>
  <c r="L13" i="8"/>
  <c r="I25" i="8"/>
  <c r="L28" i="8"/>
  <c r="J25" i="8"/>
  <c r="L26" i="8"/>
  <c r="L12" i="8"/>
  <c r="R12" i="8" s="1"/>
  <c r="P28" i="8"/>
  <c r="S17" i="8"/>
  <c r="L25" i="8"/>
  <c r="P26" i="8"/>
  <c r="Q28" i="8"/>
  <c r="H9" i="8"/>
  <c r="H13" i="8"/>
  <c r="S18" i="8"/>
  <c r="Q26" i="8"/>
  <c r="H28" i="8"/>
  <c r="R28" i="8"/>
  <c r="O28" i="8" s="1"/>
  <c r="I9" i="8"/>
  <c r="I13" i="8"/>
  <c r="S19" i="8"/>
  <c r="P25" i="8"/>
  <c r="H26" i="8"/>
  <c r="R26" i="8"/>
  <c r="O26" i="8" s="1"/>
  <c r="I28" i="8"/>
  <c r="H12" i="8"/>
  <c r="T364" i="7"/>
  <c r="S364" i="7"/>
  <c r="P363" i="7"/>
  <c r="L363" i="7"/>
  <c r="J363" i="7"/>
  <c r="Q363" i="7"/>
  <c r="I363" i="7"/>
  <c r="R363" i="7"/>
  <c r="O363" i="7" s="1"/>
  <c r="H363" i="7"/>
  <c r="T370" i="7"/>
  <c r="S370" i="7"/>
  <c r="L359" i="7"/>
  <c r="J359" i="7"/>
  <c r="I359" i="7"/>
  <c r="H359" i="7"/>
  <c r="T371" i="7"/>
  <c r="S371" i="7"/>
  <c r="T366" i="7"/>
  <c r="S366" i="7"/>
  <c r="T372" i="7"/>
  <c r="S372" i="7"/>
  <c r="L362" i="7"/>
  <c r="J362" i="7"/>
  <c r="R358" i="7" s="1"/>
  <c r="I362" i="7"/>
  <c r="H362" i="7"/>
  <c r="P358" i="7" s="1"/>
  <c r="Q358" i="7" s="1"/>
  <c r="L357" i="7"/>
  <c r="P357" i="7" s="1"/>
  <c r="Q357" i="7" s="1"/>
  <c r="J360" i="7"/>
  <c r="L361" i="7"/>
  <c r="R361" i="7" s="1"/>
  <c r="I373" i="7"/>
  <c r="L376" i="7"/>
  <c r="J373" i="7"/>
  <c r="L374" i="7"/>
  <c r="P376" i="7"/>
  <c r="S365" i="7"/>
  <c r="Q376" i="7"/>
  <c r="H357" i="7"/>
  <c r="J358" i="7"/>
  <c r="H361" i="7"/>
  <c r="Q374" i="7"/>
  <c r="H376" i="7"/>
  <c r="R376" i="7"/>
  <c r="O376" i="7" s="1"/>
  <c r="I357" i="7"/>
  <c r="I361" i="7"/>
  <c r="S367" i="7"/>
  <c r="P373" i="7"/>
  <c r="H374" i="7"/>
  <c r="R374" i="7"/>
  <c r="O374" i="7" s="1"/>
  <c r="I376" i="7"/>
  <c r="H360" i="7"/>
  <c r="T343" i="7"/>
  <c r="S343" i="7"/>
  <c r="T341" i="7"/>
  <c r="S341" i="7"/>
  <c r="T348" i="7"/>
  <c r="S348" i="7"/>
  <c r="L334" i="7"/>
  <c r="J334" i="7"/>
  <c r="R333" i="7" s="1"/>
  <c r="I334" i="7"/>
  <c r="H334" i="7"/>
  <c r="P333" i="7" s="1"/>
  <c r="Q333" i="7" s="1"/>
  <c r="L338" i="7"/>
  <c r="J338" i="7"/>
  <c r="I338" i="7"/>
  <c r="H338" i="7"/>
  <c r="T340" i="7"/>
  <c r="S340" i="7"/>
  <c r="T347" i="7"/>
  <c r="S347" i="7"/>
  <c r="L335" i="7"/>
  <c r="J335" i="7"/>
  <c r="I335" i="7"/>
  <c r="H335" i="7"/>
  <c r="P339" i="7"/>
  <c r="L339" i="7"/>
  <c r="H339" i="7"/>
  <c r="J339" i="7"/>
  <c r="I339" i="7"/>
  <c r="Q339" i="7"/>
  <c r="R339" i="7"/>
  <c r="O339" i="7" s="1"/>
  <c r="J352" i="7"/>
  <c r="I352" i="7"/>
  <c r="R352" i="7"/>
  <c r="O352" i="7" s="1"/>
  <c r="H352" i="7"/>
  <c r="Q352" i="7"/>
  <c r="P352" i="7"/>
  <c r="L352" i="7"/>
  <c r="I336" i="7"/>
  <c r="T344" i="7"/>
  <c r="H349" i="7"/>
  <c r="R349" i="7"/>
  <c r="O349" i="7" s="1"/>
  <c r="J350" i="7"/>
  <c r="J349" i="7"/>
  <c r="L350" i="7"/>
  <c r="L336" i="7"/>
  <c r="L349" i="7"/>
  <c r="P350" i="7"/>
  <c r="H333" i="7"/>
  <c r="H337" i="7"/>
  <c r="S342" i="7"/>
  <c r="Q350" i="7"/>
  <c r="I333" i="7"/>
  <c r="I337" i="7"/>
  <c r="P349" i="7"/>
  <c r="H350" i="7"/>
  <c r="R350" i="7"/>
  <c r="O350" i="7" s="1"/>
  <c r="H336" i="7"/>
  <c r="P315" i="7"/>
  <c r="L315" i="7"/>
  <c r="J315" i="7"/>
  <c r="I315" i="7"/>
  <c r="R315" i="7"/>
  <c r="O315" i="7" s="1"/>
  <c r="H315" i="7"/>
  <c r="Q315" i="7"/>
  <c r="I326" i="7"/>
  <c r="Q326" i="7"/>
  <c r="R326" i="7"/>
  <c r="O326" i="7" s="1"/>
  <c r="H326" i="7"/>
  <c r="P326" i="7"/>
  <c r="L326" i="7"/>
  <c r="J326" i="7"/>
  <c r="L311" i="7"/>
  <c r="R311" i="7" s="1"/>
  <c r="J311" i="7"/>
  <c r="I311" i="7"/>
  <c r="H311" i="7"/>
  <c r="T323" i="7"/>
  <c r="S323" i="7"/>
  <c r="T319" i="7"/>
  <c r="S319" i="7"/>
  <c r="L310" i="7"/>
  <c r="J310" i="7"/>
  <c r="I310" i="7"/>
  <c r="H310" i="7"/>
  <c r="T318" i="7"/>
  <c r="S318" i="7"/>
  <c r="L314" i="7"/>
  <c r="J314" i="7"/>
  <c r="I314" i="7"/>
  <c r="H314" i="7"/>
  <c r="T324" i="7"/>
  <c r="S324" i="7"/>
  <c r="T316" i="7"/>
  <c r="S316" i="7"/>
  <c r="L309" i="7"/>
  <c r="L313" i="7"/>
  <c r="S322" i="7"/>
  <c r="I325" i="7"/>
  <c r="L328" i="7"/>
  <c r="J325" i="7"/>
  <c r="P328" i="7"/>
  <c r="Q328" i="7"/>
  <c r="I309" i="7"/>
  <c r="I313" i="7"/>
  <c r="P325" i="7"/>
  <c r="I328" i="7"/>
  <c r="H312" i="7"/>
  <c r="L286" i="7"/>
  <c r="J286" i="7"/>
  <c r="I286" i="7"/>
  <c r="H286" i="7"/>
  <c r="L290" i="7"/>
  <c r="J290" i="7"/>
  <c r="I290" i="7"/>
  <c r="H290" i="7"/>
  <c r="T292" i="7"/>
  <c r="S292" i="7"/>
  <c r="T300" i="7"/>
  <c r="S300" i="7"/>
  <c r="T298" i="7"/>
  <c r="S298" i="7"/>
  <c r="L287" i="7"/>
  <c r="R287" i="7" s="1"/>
  <c r="J287" i="7"/>
  <c r="I287" i="7"/>
  <c r="H287" i="7"/>
  <c r="P291" i="7"/>
  <c r="Q291" i="7"/>
  <c r="L291" i="7"/>
  <c r="J291" i="7"/>
  <c r="I291" i="7"/>
  <c r="R291" i="7"/>
  <c r="O291" i="7" s="1"/>
  <c r="H291" i="7"/>
  <c r="T299" i="7"/>
  <c r="S299" i="7"/>
  <c r="L285" i="7"/>
  <c r="L289" i="7"/>
  <c r="R289" i="7" s="1"/>
  <c r="L304" i="7"/>
  <c r="L302" i="7"/>
  <c r="L288" i="7"/>
  <c r="R288" i="7" s="1"/>
  <c r="P304" i="7"/>
  <c r="S293" i="7"/>
  <c r="L301" i="7"/>
  <c r="P302" i="7"/>
  <c r="Q304" i="7"/>
  <c r="H285" i="7"/>
  <c r="H289" i="7"/>
  <c r="S294" i="7"/>
  <c r="Q302" i="7"/>
  <c r="H304" i="7"/>
  <c r="R304" i="7"/>
  <c r="O304" i="7" s="1"/>
  <c r="I285" i="7"/>
  <c r="I289" i="7"/>
  <c r="S295" i="7"/>
  <c r="P301" i="7"/>
  <c r="H302" i="7"/>
  <c r="R302" i="7"/>
  <c r="O302" i="7" s="1"/>
  <c r="I304" i="7"/>
  <c r="H288" i="7"/>
  <c r="T276" i="7"/>
  <c r="S276" i="7"/>
  <c r="L262" i="7"/>
  <c r="J262" i="7"/>
  <c r="I262" i="7"/>
  <c r="H262" i="7"/>
  <c r="L266" i="7"/>
  <c r="J266" i="7"/>
  <c r="I266" i="7"/>
  <c r="H266" i="7"/>
  <c r="T270" i="7"/>
  <c r="S270" i="7"/>
  <c r="T271" i="7"/>
  <c r="S271" i="7"/>
  <c r="I278" i="7"/>
  <c r="R278" i="7"/>
  <c r="O278" i="7" s="1"/>
  <c r="H278" i="7"/>
  <c r="Q278" i="7"/>
  <c r="P278" i="7"/>
  <c r="J278" i="7"/>
  <c r="L278" i="7"/>
  <c r="T274" i="7"/>
  <c r="S274" i="7"/>
  <c r="L263" i="7"/>
  <c r="J263" i="7"/>
  <c r="I263" i="7"/>
  <c r="H263" i="7"/>
  <c r="P267" i="7"/>
  <c r="Q267" i="7"/>
  <c r="L267" i="7"/>
  <c r="J267" i="7"/>
  <c r="I267" i="7"/>
  <c r="R267" i="7"/>
  <c r="O267" i="7" s="1"/>
  <c r="H267" i="7"/>
  <c r="S272" i="7"/>
  <c r="T272" i="7"/>
  <c r="L261" i="7"/>
  <c r="L265" i="7"/>
  <c r="I277" i="7"/>
  <c r="L280" i="7"/>
  <c r="S275" i="7"/>
  <c r="J277" i="7"/>
  <c r="L264" i="7"/>
  <c r="R264" i="7" s="1"/>
  <c r="P280" i="7"/>
  <c r="S269" i="7"/>
  <c r="Q280" i="7"/>
  <c r="H261" i="7"/>
  <c r="H265" i="7"/>
  <c r="H280" i="7"/>
  <c r="R280" i="7"/>
  <c r="O280" i="7" s="1"/>
  <c r="I261" i="7"/>
  <c r="I265" i="7"/>
  <c r="P277" i="7"/>
  <c r="I280" i="7"/>
  <c r="H264" i="7"/>
  <c r="T243" i="7"/>
  <c r="S243" i="7"/>
  <c r="P242" i="7"/>
  <c r="L242" i="7"/>
  <c r="J242" i="7"/>
  <c r="Q242" i="7"/>
  <c r="I242" i="7"/>
  <c r="R242" i="7"/>
  <c r="O242" i="7" s="1"/>
  <c r="H242" i="7"/>
  <c r="T249" i="7"/>
  <c r="S249" i="7"/>
  <c r="L238" i="7"/>
  <c r="J238" i="7"/>
  <c r="I238" i="7"/>
  <c r="H238" i="7"/>
  <c r="S247" i="7"/>
  <c r="T247" i="7"/>
  <c r="L237" i="7"/>
  <c r="J237" i="7"/>
  <c r="I237" i="7"/>
  <c r="H237" i="7"/>
  <c r="T251" i="7"/>
  <c r="S251" i="7"/>
  <c r="T250" i="7"/>
  <c r="S250" i="7"/>
  <c r="L241" i="7"/>
  <c r="J241" i="7"/>
  <c r="I241" i="7"/>
  <c r="H241" i="7"/>
  <c r="L236" i="7"/>
  <c r="J239" i="7"/>
  <c r="L240" i="7"/>
  <c r="R240" i="7" s="1"/>
  <c r="L255" i="7"/>
  <c r="L253" i="7"/>
  <c r="L239" i="7"/>
  <c r="P255" i="7"/>
  <c r="S244" i="7"/>
  <c r="L252" i="7"/>
  <c r="P253" i="7"/>
  <c r="Q255" i="7"/>
  <c r="H236" i="7"/>
  <c r="H240" i="7"/>
  <c r="S245" i="7"/>
  <c r="Q253" i="7"/>
  <c r="H255" i="7"/>
  <c r="R255" i="7"/>
  <c r="O255" i="7" s="1"/>
  <c r="I236" i="7"/>
  <c r="I240" i="7"/>
  <c r="S246" i="7"/>
  <c r="P252" i="7"/>
  <c r="H253" i="7"/>
  <c r="R253" i="7"/>
  <c r="O253" i="7" s="1"/>
  <c r="I255" i="7"/>
  <c r="H239" i="7"/>
  <c r="T225" i="7"/>
  <c r="S225" i="7"/>
  <c r="P218" i="7"/>
  <c r="L218" i="7"/>
  <c r="J218" i="7"/>
  <c r="I218" i="7"/>
  <c r="R218" i="7"/>
  <c r="O218" i="7" s="1"/>
  <c r="H218" i="7"/>
  <c r="Q218" i="7"/>
  <c r="L214" i="7"/>
  <c r="J214" i="7"/>
  <c r="R217" i="7" s="1"/>
  <c r="I214" i="7"/>
  <c r="H214" i="7"/>
  <c r="T224" i="7"/>
  <c r="S224" i="7"/>
  <c r="T230" i="7"/>
  <c r="S230" i="7"/>
  <c r="S223" i="7"/>
  <c r="T223" i="7"/>
  <c r="T229" i="7"/>
  <c r="H215" i="7"/>
  <c r="L215" i="7"/>
  <c r="R215" i="7" s="1"/>
  <c r="J215" i="7"/>
  <c r="I215" i="7"/>
  <c r="T227" i="7"/>
  <c r="S227" i="7"/>
  <c r="T219" i="7"/>
  <c r="S219" i="7"/>
  <c r="L212" i="7"/>
  <c r="L216" i="7"/>
  <c r="L231" i="7"/>
  <c r="S226" i="7"/>
  <c r="J228" i="7"/>
  <c r="L229" i="7"/>
  <c r="H213" i="7"/>
  <c r="H217" i="7"/>
  <c r="P231" i="7"/>
  <c r="I213" i="7"/>
  <c r="I217" i="7"/>
  <c r="S220" i="7"/>
  <c r="L228" i="7"/>
  <c r="P229" i="7"/>
  <c r="Q231" i="7"/>
  <c r="H212" i="7"/>
  <c r="J213" i="7"/>
  <c r="H216" i="7"/>
  <c r="J217" i="7"/>
  <c r="Q229" i="7"/>
  <c r="H231" i="7"/>
  <c r="R231" i="7"/>
  <c r="O231" i="7" s="1"/>
  <c r="T202" i="7"/>
  <c r="S202" i="7"/>
  <c r="L189" i="7"/>
  <c r="J189" i="7"/>
  <c r="I189" i="7"/>
  <c r="H189" i="7"/>
  <c r="L193" i="7"/>
  <c r="J193" i="7"/>
  <c r="I193" i="7"/>
  <c r="H193" i="7"/>
  <c r="T198" i="7"/>
  <c r="S198" i="7"/>
  <c r="T201" i="7"/>
  <c r="S201" i="7"/>
  <c r="L190" i="7"/>
  <c r="R190" i="7" s="1"/>
  <c r="J190" i="7"/>
  <c r="I190" i="7"/>
  <c r="H190" i="7"/>
  <c r="P194" i="7"/>
  <c r="L194" i="7"/>
  <c r="Q194" i="7"/>
  <c r="J194" i="7"/>
  <c r="I194" i="7"/>
  <c r="R194" i="7"/>
  <c r="O194" i="7" s="1"/>
  <c r="H194" i="7"/>
  <c r="T203" i="7"/>
  <c r="S203" i="7"/>
  <c r="L188" i="7"/>
  <c r="L192" i="7"/>
  <c r="L207" i="7"/>
  <c r="J204" i="7"/>
  <c r="L205" i="7"/>
  <c r="L191" i="7"/>
  <c r="P207" i="7"/>
  <c r="S196" i="7"/>
  <c r="L204" i="7"/>
  <c r="P205" i="7"/>
  <c r="Q207" i="7"/>
  <c r="H188" i="7"/>
  <c r="H192" i="7"/>
  <c r="S197" i="7"/>
  <c r="Q205" i="7"/>
  <c r="H207" i="7"/>
  <c r="R207" i="7"/>
  <c r="O207" i="7" s="1"/>
  <c r="I188" i="7"/>
  <c r="I192" i="7"/>
  <c r="P204" i="7"/>
  <c r="H205" i="7"/>
  <c r="R205" i="7"/>
  <c r="O205" i="7" s="1"/>
  <c r="I207" i="7"/>
  <c r="H191" i="7"/>
  <c r="T171" i="7"/>
  <c r="S171" i="7"/>
  <c r="L165" i="7"/>
  <c r="J165" i="7"/>
  <c r="I165" i="7"/>
  <c r="H165" i="7"/>
  <c r="L169" i="7"/>
  <c r="J169" i="7"/>
  <c r="I169" i="7"/>
  <c r="H169" i="7"/>
  <c r="S177" i="7"/>
  <c r="T177" i="7"/>
  <c r="L166" i="7"/>
  <c r="R166" i="7" s="1"/>
  <c r="J166" i="7"/>
  <c r="I166" i="7"/>
  <c r="H166" i="7"/>
  <c r="P170" i="7"/>
  <c r="L170" i="7"/>
  <c r="J170" i="7"/>
  <c r="R170" i="7"/>
  <c r="O170" i="7" s="1"/>
  <c r="Q170" i="7"/>
  <c r="I170" i="7"/>
  <c r="H170" i="7"/>
  <c r="T179" i="7"/>
  <c r="S179" i="7"/>
  <c r="T182" i="7"/>
  <c r="S182" i="7"/>
  <c r="T176" i="7"/>
  <c r="S176" i="7"/>
  <c r="T178" i="7"/>
  <c r="S178" i="7"/>
  <c r="T172" i="7"/>
  <c r="S172" i="7"/>
  <c r="J183" i="7"/>
  <c r="I183" i="7"/>
  <c r="R183" i="7"/>
  <c r="O183" i="7" s="1"/>
  <c r="H183" i="7"/>
  <c r="L183" i="7"/>
  <c r="Q183" i="7"/>
  <c r="P183" i="7"/>
  <c r="L181" i="7"/>
  <c r="I167" i="7"/>
  <c r="T175" i="7"/>
  <c r="H180" i="7"/>
  <c r="R180" i="7"/>
  <c r="O180" i="7" s="1"/>
  <c r="J181" i="7"/>
  <c r="L167" i="7"/>
  <c r="R167" i="7" s="1"/>
  <c r="L180" i="7"/>
  <c r="P181" i="7"/>
  <c r="H164" i="7"/>
  <c r="P168" i="7" s="1"/>
  <c r="Q168" i="7" s="1"/>
  <c r="H168" i="7"/>
  <c r="R168" i="7"/>
  <c r="S173" i="7"/>
  <c r="Q181" i="7"/>
  <c r="I164" i="7"/>
  <c r="I168" i="7"/>
  <c r="S174" i="7"/>
  <c r="P180" i="7"/>
  <c r="H181" i="7"/>
  <c r="R181" i="7"/>
  <c r="O181" i="7" s="1"/>
  <c r="H167" i="7"/>
  <c r="H142" i="7"/>
  <c r="L142" i="7"/>
  <c r="J142" i="7"/>
  <c r="I142" i="7"/>
  <c r="P146" i="7"/>
  <c r="Q146" i="7"/>
  <c r="L146" i="7"/>
  <c r="H146" i="7"/>
  <c r="J146" i="7"/>
  <c r="I146" i="7"/>
  <c r="R146" i="7"/>
  <c r="O146" i="7" s="1"/>
  <c r="T153" i="7"/>
  <c r="S153" i="7"/>
  <c r="T150" i="7"/>
  <c r="S150" i="7"/>
  <c r="T154" i="7"/>
  <c r="S154" i="7"/>
  <c r="L141" i="7"/>
  <c r="J141" i="7"/>
  <c r="I141" i="7"/>
  <c r="H141" i="7"/>
  <c r="L145" i="7"/>
  <c r="J145" i="7"/>
  <c r="I145" i="7"/>
  <c r="H145" i="7"/>
  <c r="T155" i="7"/>
  <c r="S155" i="7"/>
  <c r="T147" i="7"/>
  <c r="S147" i="7"/>
  <c r="L140" i="7"/>
  <c r="L144" i="7"/>
  <c r="J156" i="7"/>
  <c r="L157" i="7"/>
  <c r="L159" i="7"/>
  <c r="L143" i="7"/>
  <c r="P159" i="7"/>
  <c r="S148" i="7"/>
  <c r="L156" i="7"/>
  <c r="P157" i="7"/>
  <c r="Q159" i="7"/>
  <c r="H140" i="7"/>
  <c r="H144" i="7"/>
  <c r="S149" i="7"/>
  <c r="Q157" i="7"/>
  <c r="H159" i="7"/>
  <c r="R159" i="7"/>
  <c r="O159" i="7" s="1"/>
  <c r="I140" i="7"/>
  <c r="I144" i="7"/>
  <c r="P156" i="7"/>
  <c r="H157" i="7"/>
  <c r="R157" i="7"/>
  <c r="O157" i="7" s="1"/>
  <c r="I159" i="7"/>
  <c r="H143" i="7"/>
  <c r="T125" i="7"/>
  <c r="S125" i="7"/>
  <c r="L116" i="7"/>
  <c r="J116" i="7"/>
  <c r="I116" i="7"/>
  <c r="H116" i="7"/>
  <c r="L120" i="7"/>
  <c r="J120" i="7"/>
  <c r="I120" i="7"/>
  <c r="H120" i="7"/>
  <c r="T124" i="7"/>
  <c r="S124" i="7"/>
  <c r="T130" i="7"/>
  <c r="S130" i="7"/>
  <c r="I132" i="7"/>
  <c r="R132" i="7"/>
  <c r="O132" i="7" s="1"/>
  <c r="H132" i="7"/>
  <c r="Q132" i="7"/>
  <c r="P132" i="7"/>
  <c r="J132" i="7"/>
  <c r="L132" i="7"/>
  <c r="L117" i="7"/>
  <c r="R117" i="7" s="1"/>
  <c r="J117" i="7"/>
  <c r="I117" i="7"/>
  <c r="H117" i="7"/>
  <c r="P121" i="7"/>
  <c r="Q121" i="7"/>
  <c r="L121" i="7"/>
  <c r="J121" i="7"/>
  <c r="I121" i="7"/>
  <c r="R121" i="7"/>
  <c r="O121" i="7" s="1"/>
  <c r="H121" i="7"/>
  <c r="T129" i="7"/>
  <c r="S129" i="7"/>
  <c r="T128" i="7"/>
  <c r="S128" i="7"/>
  <c r="L115" i="7"/>
  <c r="L119" i="7"/>
  <c r="R119" i="7" s="1"/>
  <c r="I131" i="7"/>
  <c r="L134" i="7"/>
  <c r="J131" i="7"/>
  <c r="P134" i="7"/>
  <c r="S123" i="7"/>
  <c r="L131" i="7"/>
  <c r="Q134" i="7"/>
  <c r="H115" i="7"/>
  <c r="H119" i="7"/>
  <c r="P118" i="7" s="1"/>
  <c r="Q118" i="7" s="1"/>
  <c r="H134" i="7"/>
  <c r="R134" i="7"/>
  <c r="O134" i="7" s="1"/>
  <c r="I115" i="7"/>
  <c r="I119" i="7"/>
  <c r="P131" i="7"/>
  <c r="I134" i="7"/>
  <c r="H118" i="7"/>
  <c r="L96" i="7"/>
  <c r="J96" i="7"/>
  <c r="I96" i="7"/>
  <c r="H96" i="7"/>
  <c r="L92" i="7"/>
  <c r="J92" i="7"/>
  <c r="I92" i="7"/>
  <c r="H92" i="7"/>
  <c r="T98" i="7"/>
  <c r="S98" i="7"/>
  <c r="T104" i="7"/>
  <c r="S104" i="7"/>
  <c r="T105" i="7"/>
  <c r="S105" i="7"/>
  <c r="P97" i="7"/>
  <c r="Q97" i="7"/>
  <c r="L97" i="7"/>
  <c r="J97" i="7"/>
  <c r="I97" i="7"/>
  <c r="R97" i="7"/>
  <c r="O97" i="7" s="1"/>
  <c r="H97" i="7"/>
  <c r="S102" i="7"/>
  <c r="T102" i="7"/>
  <c r="L93" i="7"/>
  <c r="J93" i="7"/>
  <c r="I93" i="7"/>
  <c r="H93" i="7"/>
  <c r="T106" i="7"/>
  <c r="S106" i="7"/>
  <c r="T100" i="7"/>
  <c r="S100" i="7"/>
  <c r="L91" i="7"/>
  <c r="J94" i="7"/>
  <c r="L95" i="7"/>
  <c r="I107" i="7"/>
  <c r="L110" i="7"/>
  <c r="J107" i="7"/>
  <c r="L108" i="7"/>
  <c r="L94" i="7"/>
  <c r="P110" i="7"/>
  <c r="S99" i="7"/>
  <c r="Q110" i="7"/>
  <c r="H91" i="7"/>
  <c r="H95" i="7"/>
  <c r="Q108" i="7"/>
  <c r="H110" i="7"/>
  <c r="R110" i="7"/>
  <c r="O110" i="7" s="1"/>
  <c r="I91" i="7"/>
  <c r="I95" i="7"/>
  <c r="S101" i="7"/>
  <c r="P107" i="7"/>
  <c r="H108" i="7"/>
  <c r="R108" i="7"/>
  <c r="O108" i="7" s="1"/>
  <c r="I110" i="7"/>
  <c r="H94" i="7"/>
  <c r="T82" i="7"/>
  <c r="S82" i="7"/>
  <c r="J67" i="7"/>
  <c r="I67" i="7"/>
  <c r="H67" i="7"/>
  <c r="L67" i="7"/>
  <c r="T81" i="7"/>
  <c r="S81" i="7"/>
  <c r="L72" i="7"/>
  <c r="P72" i="7" s="1"/>
  <c r="Q72" i="7" s="1"/>
  <c r="J72" i="7"/>
  <c r="I72" i="7"/>
  <c r="H72" i="7"/>
  <c r="L68" i="7"/>
  <c r="J68" i="7"/>
  <c r="I68" i="7"/>
  <c r="H68" i="7"/>
  <c r="S80" i="7"/>
  <c r="T80" i="7"/>
  <c r="J86" i="7"/>
  <c r="I86" i="7"/>
  <c r="R86" i="7"/>
  <c r="O86" i="7" s="1"/>
  <c r="H86" i="7"/>
  <c r="Q86" i="7"/>
  <c r="P86" i="7"/>
  <c r="L86" i="7"/>
  <c r="I70" i="7"/>
  <c r="H83" i="7"/>
  <c r="R83" i="7"/>
  <c r="O83" i="7" s="1"/>
  <c r="J84" i="7"/>
  <c r="L84" i="7"/>
  <c r="J69" i="7"/>
  <c r="L70" i="7"/>
  <c r="J73" i="7"/>
  <c r="P84" i="7"/>
  <c r="L69" i="7"/>
  <c r="R69" i="7" s="1"/>
  <c r="H71" i="7"/>
  <c r="L73" i="7"/>
  <c r="P73" i="7" s="1"/>
  <c r="Q73" i="7" s="1"/>
  <c r="Q84" i="7"/>
  <c r="I71" i="7"/>
  <c r="P83" i="7"/>
  <c r="H84" i="7"/>
  <c r="R84" i="7"/>
  <c r="O84" i="7" s="1"/>
  <c r="H70" i="7"/>
  <c r="J49" i="7"/>
  <c r="L49" i="7"/>
  <c r="I49" i="7"/>
  <c r="H49" i="7"/>
  <c r="T53" i="7"/>
  <c r="S53" i="7"/>
  <c r="J45" i="7"/>
  <c r="L45" i="7"/>
  <c r="I45" i="7"/>
  <c r="H45" i="7"/>
  <c r="P48" i="7" s="1"/>
  <c r="Q48" i="7" s="1"/>
  <c r="S58" i="7"/>
  <c r="T58" i="7"/>
  <c r="H46" i="7"/>
  <c r="L46" i="7"/>
  <c r="J46" i="7"/>
  <c r="I46" i="7"/>
  <c r="T56" i="7"/>
  <c r="S56" i="7"/>
  <c r="H59" i="7"/>
  <c r="R59" i="7"/>
  <c r="O59" i="7" s="1"/>
  <c r="L43" i="7"/>
  <c r="L47" i="7"/>
  <c r="I59" i="7"/>
  <c r="L62" i="7"/>
  <c r="T54" i="7"/>
  <c r="J59" i="7"/>
  <c r="L60" i="7"/>
  <c r="L59" i="7"/>
  <c r="Q62" i="7"/>
  <c r="H43" i="7"/>
  <c r="J44" i="7"/>
  <c r="H47" i="7"/>
  <c r="J48" i="7"/>
  <c r="Q60" i="7"/>
  <c r="H62" i="7"/>
  <c r="R62" i="7"/>
  <c r="O62" i="7" s="1"/>
  <c r="I43" i="7"/>
  <c r="I47" i="7"/>
  <c r="P59" i="7"/>
  <c r="I62" i="7"/>
  <c r="S21" i="7"/>
  <c r="T21" i="7"/>
  <c r="S18" i="7"/>
  <c r="S22" i="7"/>
  <c r="S19" i="7"/>
  <c r="S23" i="7"/>
  <c r="S16" i="7"/>
  <c r="S20" i="7"/>
  <c r="S24" i="7"/>
  <c r="O254" i="11" l="1"/>
  <c r="O252" i="11"/>
  <c r="O253" i="11"/>
  <c r="O251" i="11"/>
  <c r="S428" i="11"/>
  <c r="P288" i="11"/>
  <c r="Q288" i="11" s="1"/>
  <c r="R176" i="11"/>
  <c r="R19" i="11"/>
  <c r="R20" i="11"/>
  <c r="R44" i="11"/>
  <c r="P98" i="11"/>
  <c r="Q98" i="11" s="1"/>
  <c r="P19" i="11"/>
  <c r="Q19" i="11" s="1"/>
  <c r="P20" i="11"/>
  <c r="Q20" i="11" s="1"/>
  <c r="R102" i="11"/>
  <c r="R89" i="8"/>
  <c r="R166" i="8"/>
  <c r="P166" i="8"/>
  <c r="Q166" i="8" s="1"/>
  <c r="R164" i="8"/>
  <c r="Q162" i="8"/>
  <c r="P167" i="8"/>
  <c r="Q167" i="8" s="1"/>
  <c r="Q163" i="8"/>
  <c r="R161" i="8"/>
  <c r="Q165" i="8"/>
  <c r="R13" i="8"/>
  <c r="T25" i="10"/>
  <c r="P33" i="10"/>
  <c r="Q33" i="10" s="1"/>
  <c r="R41" i="10"/>
  <c r="R37" i="10"/>
  <c r="R156" i="10"/>
  <c r="R154" i="10"/>
  <c r="R58" i="10"/>
  <c r="R57" i="10"/>
  <c r="R40" i="10"/>
  <c r="R33" i="10"/>
  <c r="R39" i="10"/>
  <c r="P39" i="10"/>
  <c r="Q39" i="10" s="1"/>
  <c r="P347" i="9"/>
  <c r="Q347" i="9" s="1"/>
  <c r="R229" i="9"/>
  <c r="R226" i="9"/>
  <c r="P202" i="9"/>
  <c r="Q202" i="9" s="1"/>
  <c r="R156" i="9"/>
  <c r="P275" i="9"/>
  <c r="Q275" i="9" s="1"/>
  <c r="P46" i="9"/>
  <c r="Q46" i="9" s="1"/>
  <c r="R46" i="9"/>
  <c r="P325" i="9"/>
  <c r="Q325" i="9" s="1"/>
  <c r="P105" i="9"/>
  <c r="Q105" i="9" s="1"/>
  <c r="R105" i="9"/>
  <c r="T194" i="9"/>
  <c r="R85" i="9"/>
  <c r="P63" i="9"/>
  <c r="Q63" i="9" s="1"/>
  <c r="R63" i="9"/>
  <c r="R62" i="9"/>
  <c r="P82" i="9"/>
  <c r="Q82" i="9" s="1"/>
  <c r="R81" i="9"/>
  <c r="P11" i="9"/>
  <c r="Q11" i="9" s="1"/>
  <c r="R9" i="9"/>
  <c r="R73" i="7"/>
  <c r="S228" i="7"/>
  <c r="R128" i="11"/>
  <c r="P126" i="11"/>
  <c r="Q126" i="11" s="1"/>
  <c r="P128" i="11"/>
  <c r="Q128" i="11" s="1"/>
  <c r="P55" i="11"/>
  <c r="Q55" i="11" s="1"/>
  <c r="P60" i="11"/>
  <c r="Q60" i="11" s="1"/>
  <c r="P54" i="11"/>
  <c r="Q54" i="11" s="1"/>
  <c r="R59" i="11"/>
  <c r="P58" i="11"/>
  <c r="Q58" i="11" s="1"/>
  <c r="P52" i="11"/>
  <c r="Q52" i="11" s="1"/>
  <c r="R60" i="11"/>
  <c r="R55" i="11"/>
  <c r="R56" i="11"/>
  <c r="P57" i="11"/>
  <c r="Q57" i="11" s="1"/>
  <c r="R58" i="11"/>
  <c r="R57" i="11"/>
  <c r="H117" i="11"/>
  <c r="P99" i="11"/>
  <c r="Q99" i="11" s="1"/>
  <c r="R99" i="11"/>
  <c r="T328" i="7"/>
  <c r="S252" i="7"/>
  <c r="T121" i="10"/>
  <c r="H119" i="11"/>
  <c r="I119" i="11"/>
  <c r="L119" i="11"/>
  <c r="L118" i="11"/>
  <c r="R118" i="11" s="1"/>
  <c r="I118" i="11"/>
  <c r="H118" i="11"/>
  <c r="L117" i="11"/>
  <c r="R117" i="11" s="1"/>
  <c r="I117" i="11"/>
  <c r="J120" i="11"/>
  <c r="R115" i="11" s="1"/>
  <c r="L120" i="11"/>
  <c r="J116" i="11"/>
  <c r="P132" i="11"/>
  <c r="Q132" i="11" s="1"/>
  <c r="P227" i="14"/>
  <c r="Q227" i="14" s="1"/>
  <c r="P202" i="10"/>
  <c r="Q202" i="10" s="1"/>
  <c r="P157" i="10"/>
  <c r="Q157" i="10" s="1"/>
  <c r="P81" i="10"/>
  <c r="Q81" i="10" s="1"/>
  <c r="P36" i="10"/>
  <c r="Q36" i="10" s="1"/>
  <c r="Q58" i="9"/>
  <c r="P285" i="8"/>
  <c r="Q285" i="8" s="1"/>
  <c r="P94" i="8"/>
  <c r="Q94" i="8" s="1"/>
  <c r="P93" i="8"/>
  <c r="Q93" i="8" s="1"/>
  <c r="P50" i="7"/>
  <c r="Q50" i="7" s="1"/>
  <c r="P49" i="7"/>
  <c r="Q49" i="7" s="1"/>
  <c r="O255" i="11"/>
  <c r="S255" i="11" s="1"/>
  <c r="O249" i="11"/>
  <c r="O250" i="11"/>
  <c r="O248" i="11"/>
  <c r="O246" i="11"/>
  <c r="O247" i="11"/>
  <c r="T156" i="7"/>
  <c r="S301" i="7"/>
  <c r="R264" i="11"/>
  <c r="P268" i="11"/>
  <c r="Q268" i="11" s="1"/>
  <c r="R290" i="11"/>
  <c r="O213" i="11"/>
  <c r="T213" i="11" s="1"/>
  <c r="S317" i="11"/>
  <c r="O166" i="11"/>
  <c r="T166" i="11" s="1"/>
  <c r="O155" i="11"/>
  <c r="O162" i="11"/>
  <c r="O160" i="11"/>
  <c r="O158" i="11"/>
  <c r="O156" i="11"/>
  <c r="O161" i="11"/>
  <c r="O159" i="11"/>
  <c r="O164" i="11"/>
  <c r="S164" i="11" s="1"/>
  <c r="O163" i="11"/>
  <c r="S163" i="11" s="1"/>
  <c r="O216" i="11"/>
  <c r="S216" i="11" s="1"/>
  <c r="O209" i="11"/>
  <c r="O215" i="11"/>
  <c r="O210" i="11"/>
  <c r="O211" i="11"/>
  <c r="O212" i="11"/>
  <c r="O214" i="11"/>
  <c r="S214" i="11" s="1"/>
  <c r="O157" i="11"/>
  <c r="T316" i="11"/>
  <c r="S319" i="11"/>
  <c r="T319" i="11"/>
  <c r="T318" i="11"/>
  <c r="S318" i="11"/>
  <c r="T313" i="11"/>
  <c r="S312" i="11"/>
  <c r="T312" i="11"/>
  <c r="T315" i="11"/>
  <c r="S315" i="11"/>
  <c r="S314" i="11"/>
  <c r="T314" i="11"/>
  <c r="O207" i="11"/>
  <c r="R179" i="11"/>
  <c r="R177" i="11"/>
  <c r="R258" i="8"/>
  <c r="P259" i="8"/>
  <c r="Q259" i="8" s="1"/>
  <c r="P258" i="8"/>
  <c r="Q258" i="8" s="1"/>
  <c r="R259" i="8"/>
  <c r="P282" i="8"/>
  <c r="Q282" i="8" s="1"/>
  <c r="P286" i="8"/>
  <c r="Q286" i="8" s="1"/>
  <c r="P283" i="8"/>
  <c r="Q283" i="8" s="1"/>
  <c r="R285" i="8"/>
  <c r="R283" i="8"/>
  <c r="P284" i="8"/>
  <c r="Q284" i="8" s="1"/>
  <c r="R281" i="8"/>
  <c r="R257" i="8"/>
  <c r="R163" i="8"/>
  <c r="P113" i="8"/>
  <c r="Q113" i="8" s="1"/>
  <c r="P70" i="8"/>
  <c r="Q70" i="8" s="1"/>
  <c r="P112" i="8"/>
  <c r="Q112" i="8" s="1"/>
  <c r="R94" i="8"/>
  <c r="R93" i="8"/>
  <c r="P92" i="8"/>
  <c r="Q92" i="8" s="1"/>
  <c r="P91" i="8"/>
  <c r="Q91" i="8" s="1"/>
  <c r="P89" i="8"/>
  <c r="Q89" i="8" s="1"/>
  <c r="R90" i="8"/>
  <c r="R70" i="8"/>
  <c r="Q161" i="8"/>
  <c r="P209" i="8"/>
  <c r="Q209" i="8" s="1"/>
  <c r="P67" i="8"/>
  <c r="Q67" i="8" s="1"/>
  <c r="R15" i="8"/>
  <c r="P14" i="8"/>
  <c r="Q14" i="8" s="1"/>
  <c r="P13" i="8"/>
  <c r="Q13" i="8" s="1"/>
  <c r="P12" i="8"/>
  <c r="Q12" i="8" s="1"/>
  <c r="P10" i="8"/>
  <c r="Q10" i="8" s="1"/>
  <c r="P155" i="10"/>
  <c r="Q155" i="10" s="1"/>
  <c r="P154" i="10"/>
  <c r="Q154" i="10" s="1"/>
  <c r="P37" i="10"/>
  <c r="Q37" i="10" s="1"/>
  <c r="P57" i="10"/>
  <c r="Q57" i="10" s="1"/>
  <c r="R81" i="10"/>
  <c r="P51" i="7"/>
  <c r="Q51" i="7" s="1"/>
  <c r="R51" i="7"/>
  <c r="P52" i="7"/>
  <c r="Q52" i="7" s="1"/>
  <c r="R52" i="7"/>
  <c r="R44" i="7"/>
  <c r="R48" i="7"/>
  <c r="P44" i="7"/>
  <c r="Q44" i="7" s="1"/>
  <c r="R49" i="7"/>
  <c r="P43" i="7"/>
  <c r="Q43" i="7" s="1"/>
  <c r="P154" i="9"/>
  <c r="Q154" i="9" s="1"/>
  <c r="R154" i="9"/>
  <c r="R164" i="7"/>
  <c r="P164" i="7"/>
  <c r="Q164" i="7" s="1"/>
  <c r="R60" i="9"/>
  <c r="Q60" i="9"/>
  <c r="R58" i="9"/>
  <c r="P57" i="9"/>
  <c r="Q57" i="9" s="1"/>
  <c r="P81" i="9"/>
  <c r="Q81" i="9" s="1"/>
  <c r="S49" i="9"/>
  <c r="R39" i="9"/>
  <c r="P34" i="9"/>
  <c r="Q34" i="9" s="1"/>
  <c r="P36" i="9"/>
  <c r="Q36" i="9" s="1"/>
  <c r="R35" i="9"/>
  <c r="P35" i="9"/>
  <c r="Q35" i="9" s="1"/>
  <c r="P33" i="9"/>
  <c r="Q33" i="9" s="1"/>
  <c r="P130" i="9"/>
  <c r="Q130" i="9" s="1"/>
  <c r="L116" i="11"/>
  <c r="T136" i="11"/>
  <c r="S136" i="11"/>
  <c r="S137" i="11"/>
  <c r="T137" i="11"/>
  <c r="H120" i="11"/>
  <c r="H116" i="11"/>
  <c r="S135" i="11"/>
  <c r="T135" i="11"/>
  <c r="P123" i="11"/>
  <c r="Q123" i="11" s="1"/>
  <c r="R133" i="11"/>
  <c r="P133" i="11"/>
  <c r="Q133" i="11" s="1"/>
  <c r="T146" i="9"/>
  <c r="T201" i="8"/>
  <c r="T184" i="10"/>
  <c r="T25" i="9"/>
  <c r="P134" i="11"/>
  <c r="Q134" i="11" s="1"/>
  <c r="P129" i="11"/>
  <c r="Q129" i="11" s="1"/>
  <c r="P17" i="11"/>
  <c r="Q17" i="11" s="1"/>
  <c r="P49" i="11"/>
  <c r="Q49" i="11" s="1"/>
  <c r="R98" i="11"/>
  <c r="P47" i="11"/>
  <c r="Q47" i="11" s="1"/>
  <c r="R127" i="11"/>
  <c r="R17" i="11"/>
  <c r="R130" i="11"/>
  <c r="R16" i="11"/>
  <c r="P95" i="11"/>
  <c r="Q95" i="11" s="1"/>
  <c r="R125" i="11"/>
  <c r="P51" i="11"/>
  <c r="Q51" i="11" s="1"/>
  <c r="P125" i="11"/>
  <c r="Q125" i="11" s="1"/>
  <c r="P18" i="11"/>
  <c r="Q18" i="11" s="1"/>
  <c r="P50" i="11"/>
  <c r="Q50" i="11" s="1"/>
  <c r="P124" i="11"/>
  <c r="Q124" i="11" s="1"/>
  <c r="P15" i="11"/>
  <c r="Q15" i="11" s="1"/>
  <c r="R14" i="11"/>
  <c r="P97" i="11"/>
  <c r="Q97" i="11" s="1"/>
  <c r="R124" i="11"/>
  <c r="P100" i="11"/>
  <c r="Q100" i="11" s="1"/>
  <c r="P130" i="11"/>
  <c r="Q130" i="11" s="1"/>
  <c r="R94" i="11"/>
  <c r="R121" i="11"/>
  <c r="R18" i="11"/>
  <c r="R123" i="11"/>
  <c r="P127" i="11"/>
  <c r="Q127" i="11" s="1"/>
  <c r="R52" i="11"/>
  <c r="P53" i="11"/>
  <c r="Q53" i="11" s="1"/>
  <c r="P122" i="11"/>
  <c r="Q122" i="11" s="1"/>
  <c r="S259" i="11"/>
  <c r="T259" i="11"/>
  <c r="P16" i="11"/>
  <c r="Q16" i="11" s="1"/>
  <c r="R131" i="11"/>
  <c r="R41" i="11"/>
  <c r="R48" i="11"/>
  <c r="P46" i="11"/>
  <c r="Q46" i="11" s="1"/>
  <c r="R47" i="11"/>
  <c r="T60" i="11"/>
  <c r="P121" i="11"/>
  <c r="Q121" i="11" s="1"/>
  <c r="R96" i="11"/>
  <c r="R97" i="11"/>
  <c r="R92" i="11"/>
  <c r="S297" i="8"/>
  <c r="T25" i="8"/>
  <c r="S273" i="8"/>
  <c r="T104" i="8"/>
  <c r="P88" i="8"/>
  <c r="Q88" i="8" s="1"/>
  <c r="S128" i="8"/>
  <c r="S107" i="7"/>
  <c r="I91" i="11"/>
  <c r="T298" i="8"/>
  <c r="S298" i="8"/>
  <c r="T300" i="8"/>
  <c r="S300" i="8"/>
  <c r="T262" i="8"/>
  <c r="S262" i="8"/>
  <c r="T274" i="8"/>
  <c r="S274" i="8"/>
  <c r="T276" i="8"/>
  <c r="S276" i="8"/>
  <c r="T263" i="8"/>
  <c r="S263" i="8"/>
  <c r="S249" i="8"/>
  <c r="R185" i="8"/>
  <c r="R88" i="8"/>
  <c r="T80" i="8"/>
  <c r="T105" i="8"/>
  <c r="S105" i="8"/>
  <c r="T107" i="8"/>
  <c r="S107" i="8"/>
  <c r="T281" i="9"/>
  <c r="T60" i="7"/>
  <c r="S170" i="9"/>
  <c r="T257" i="9"/>
  <c r="S121" i="9"/>
  <c r="S218" i="9"/>
  <c r="T146" i="10"/>
  <c r="T131" i="7"/>
  <c r="S232" i="10"/>
  <c r="S107" i="11"/>
  <c r="S25" i="14"/>
  <c r="S25" i="11"/>
  <c r="T160" i="10"/>
  <c r="S170" i="14"/>
  <c r="S232" i="9"/>
  <c r="S121" i="14"/>
  <c r="P267" i="11"/>
  <c r="Q267" i="11" s="1"/>
  <c r="S57" i="11"/>
  <c r="T194" i="14"/>
  <c r="P82" i="14"/>
  <c r="Q82" i="14" s="1"/>
  <c r="S39" i="14"/>
  <c r="P226" i="10"/>
  <c r="Q226" i="10" s="1"/>
  <c r="P159" i="10"/>
  <c r="Q159" i="10" s="1"/>
  <c r="P83" i="10"/>
  <c r="Q83" i="10" s="1"/>
  <c r="P82" i="10"/>
  <c r="Q82" i="10" s="1"/>
  <c r="P11" i="10"/>
  <c r="Q11" i="10" s="1"/>
  <c r="P255" i="9"/>
  <c r="Q255" i="9" s="1"/>
  <c r="P203" i="9"/>
  <c r="Q203" i="9" s="1"/>
  <c r="P133" i="9"/>
  <c r="Q133" i="9" s="1"/>
  <c r="P83" i="9"/>
  <c r="Q83" i="9" s="1"/>
  <c r="P14" i="9"/>
  <c r="Q14" i="9" s="1"/>
  <c r="P213" i="8"/>
  <c r="Q213" i="8" s="1"/>
  <c r="I137" i="8"/>
  <c r="P64" i="8"/>
  <c r="Q64" i="8" s="1"/>
  <c r="S277" i="7"/>
  <c r="R120" i="7"/>
  <c r="R141" i="7"/>
  <c r="P120" i="7"/>
  <c r="Q120" i="7" s="1"/>
  <c r="P213" i="7"/>
  <c r="Q213" i="7" s="1"/>
  <c r="R213" i="7"/>
  <c r="R93" i="7"/>
  <c r="P70" i="7"/>
  <c r="Q70" i="7" s="1"/>
  <c r="R193" i="7"/>
  <c r="P91" i="7"/>
  <c r="Q91" i="7" s="1"/>
  <c r="P362" i="7"/>
  <c r="Q362" i="7" s="1"/>
  <c r="P93" i="7"/>
  <c r="Q93" i="7" s="1"/>
  <c r="R266" i="7"/>
  <c r="P262" i="7"/>
  <c r="Q262" i="7" s="1"/>
  <c r="P337" i="7"/>
  <c r="Q337" i="7" s="1"/>
  <c r="P214" i="7"/>
  <c r="Q214" i="7" s="1"/>
  <c r="P237" i="7"/>
  <c r="Q237" i="7" s="1"/>
  <c r="P336" i="7"/>
  <c r="Q336" i="7" s="1"/>
  <c r="P261" i="7"/>
  <c r="Q261" i="7" s="1"/>
  <c r="R241" i="7"/>
  <c r="P192" i="7"/>
  <c r="Q192" i="7" s="1"/>
  <c r="P360" i="7"/>
  <c r="Q360" i="7" s="1"/>
  <c r="R188" i="7"/>
  <c r="P96" i="7"/>
  <c r="Q96" i="7" s="1"/>
  <c r="P116" i="7"/>
  <c r="Q116" i="7" s="1"/>
  <c r="P212" i="7"/>
  <c r="Q212" i="7" s="1"/>
  <c r="P71" i="7"/>
  <c r="Q71" i="7" s="1"/>
  <c r="P312" i="7"/>
  <c r="Q312" i="7" s="1"/>
  <c r="P145" i="7"/>
  <c r="Q145" i="7" s="1"/>
  <c r="R261" i="7"/>
  <c r="P167" i="7"/>
  <c r="Q167" i="7" s="1"/>
  <c r="P143" i="7"/>
  <c r="Q143" i="7" s="1"/>
  <c r="P266" i="7"/>
  <c r="Q266" i="7" s="1"/>
  <c r="R236" i="7"/>
  <c r="P309" i="7"/>
  <c r="Q309" i="7" s="1"/>
  <c r="P67" i="7"/>
  <c r="Q67" i="7" s="1"/>
  <c r="R115" i="7"/>
  <c r="P263" i="7"/>
  <c r="Q263" i="7" s="1"/>
  <c r="P217" i="7"/>
  <c r="Q217" i="7" s="1"/>
  <c r="P239" i="7"/>
  <c r="Q239" i="7" s="1"/>
  <c r="P288" i="7"/>
  <c r="Q288" i="7" s="1"/>
  <c r="P314" i="7"/>
  <c r="Q314" i="7" s="1"/>
  <c r="R334" i="7"/>
  <c r="P240" i="7"/>
  <c r="Q240" i="7" s="1"/>
  <c r="R290" i="7"/>
  <c r="P94" i="7"/>
  <c r="Q94" i="7" s="1"/>
  <c r="R68" i="7"/>
  <c r="R212" i="7"/>
  <c r="P119" i="7"/>
  <c r="Q119" i="7" s="1"/>
  <c r="P216" i="7"/>
  <c r="Q216" i="7" s="1"/>
  <c r="R238" i="7"/>
  <c r="P289" i="7"/>
  <c r="Q289" i="7" s="1"/>
  <c r="P140" i="7"/>
  <c r="Q140" i="7" s="1"/>
  <c r="R92" i="7"/>
  <c r="R338" i="7"/>
  <c r="P46" i="7"/>
  <c r="Q46" i="7" s="1"/>
  <c r="P95" i="7"/>
  <c r="Q95" i="7" s="1"/>
  <c r="R140" i="7"/>
  <c r="P204" i="10"/>
  <c r="Q204" i="10" s="1"/>
  <c r="R13" i="14"/>
  <c r="T204" i="7"/>
  <c r="R237" i="7"/>
  <c r="P361" i="7"/>
  <c r="Q361" i="7" s="1"/>
  <c r="R239" i="8"/>
  <c r="O239" i="8" s="1"/>
  <c r="T239" i="8" s="1"/>
  <c r="R86" i="9"/>
  <c r="P181" i="9"/>
  <c r="Q181" i="9" s="1"/>
  <c r="R183" i="9"/>
  <c r="P327" i="9"/>
  <c r="Q327" i="9" s="1"/>
  <c r="P13" i="10"/>
  <c r="Q13" i="10" s="1"/>
  <c r="R38" i="10"/>
  <c r="S208" i="10"/>
  <c r="I9" i="14"/>
  <c r="L9" i="14"/>
  <c r="P9" i="14" s="1"/>
  <c r="Q9" i="14" s="1"/>
  <c r="R37" i="14"/>
  <c r="S373" i="7"/>
  <c r="P11" i="8"/>
  <c r="Q11" i="8" s="1"/>
  <c r="R112" i="8"/>
  <c r="R84" i="9"/>
  <c r="R83" i="9"/>
  <c r="R9" i="10"/>
  <c r="R135" i="14"/>
  <c r="P264" i="11"/>
  <c r="Q264" i="11" s="1"/>
  <c r="P169" i="7"/>
  <c r="Q169" i="7" s="1"/>
  <c r="R95" i="7"/>
  <c r="P45" i="7"/>
  <c r="Q45" i="7" s="1"/>
  <c r="R145" i="7"/>
  <c r="R192" i="7"/>
  <c r="P264" i="7"/>
  <c r="Q264" i="7" s="1"/>
  <c r="P310" i="7"/>
  <c r="Q310" i="7" s="1"/>
  <c r="R9" i="8"/>
  <c r="R64" i="8"/>
  <c r="P117" i="8"/>
  <c r="Q117" i="8" s="1"/>
  <c r="R189" i="8"/>
  <c r="O189" i="8" s="1"/>
  <c r="P185" i="8"/>
  <c r="Q185" i="8" s="1"/>
  <c r="R188" i="8"/>
  <c r="O190" i="8" s="1"/>
  <c r="P187" i="8"/>
  <c r="Q187" i="8" s="1"/>
  <c r="P237" i="8"/>
  <c r="Q237" i="8" s="1"/>
  <c r="T26" i="9"/>
  <c r="R82" i="9"/>
  <c r="P156" i="9"/>
  <c r="Q156" i="9" s="1"/>
  <c r="R155" i="9"/>
  <c r="P252" i="9"/>
  <c r="Q252" i="9" s="1"/>
  <c r="P251" i="9"/>
  <c r="Q251" i="9" s="1"/>
  <c r="P277" i="9"/>
  <c r="Q277" i="9" s="1"/>
  <c r="P323" i="9"/>
  <c r="Q323" i="9" s="1"/>
  <c r="R349" i="9"/>
  <c r="R11" i="10"/>
  <c r="R110" i="10"/>
  <c r="P228" i="10"/>
  <c r="Q228" i="10" s="1"/>
  <c r="R132" i="14"/>
  <c r="P186" i="8"/>
  <c r="Q186" i="8" s="1"/>
  <c r="R204" i="9"/>
  <c r="O181" i="10"/>
  <c r="T181" i="10" s="1"/>
  <c r="P236" i="7"/>
  <c r="Q236" i="7" s="1"/>
  <c r="P165" i="7"/>
  <c r="Q165" i="7" s="1"/>
  <c r="R117" i="8"/>
  <c r="R162" i="8"/>
  <c r="R131" i="9"/>
  <c r="R255" i="9"/>
  <c r="R325" i="9"/>
  <c r="P34" i="10"/>
  <c r="Q34" i="10" s="1"/>
  <c r="P130" i="10"/>
  <c r="Q130" i="10" s="1"/>
  <c r="P183" i="10"/>
  <c r="Q183" i="10" s="1"/>
  <c r="R205" i="10"/>
  <c r="R226" i="10"/>
  <c r="O229" i="10" s="1"/>
  <c r="P265" i="11"/>
  <c r="Q265" i="11" s="1"/>
  <c r="R91" i="7"/>
  <c r="R314" i="7"/>
  <c r="P352" i="9"/>
  <c r="Q352" i="9" s="1"/>
  <c r="O183" i="10"/>
  <c r="T183" i="10" s="1"/>
  <c r="P206" i="14"/>
  <c r="Q206" i="14" s="1"/>
  <c r="R174" i="11"/>
  <c r="S325" i="7"/>
  <c r="R312" i="7"/>
  <c r="P227" i="9"/>
  <c r="Q227" i="9" s="1"/>
  <c r="H9" i="14"/>
  <c r="P13" i="14" s="1"/>
  <c r="Q13" i="14" s="1"/>
  <c r="P141" i="8"/>
  <c r="Q141" i="8" s="1"/>
  <c r="P144" i="7"/>
  <c r="Q144" i="7" s="1"/>
  <c r="P193" i="7"/>
  <c r="Q193" i="7" s="1"/>
  <c r="P241" i="7"/>
  <c r="Q241" i="7" s="1"/>
  <c r="P265" i="7"/>
  <c r="Q265" i="7" s="1"/>
  <c r="R34" i="9"/>
  <c r="R203" i="9"/>
  <c r="O202" i="9" s="1"/>
  <c r="P229" i="9"/>
  <c r="Q229" i="9" s="1"/>
  <c r="R254" i="9"/>
  <c r="O254" i="9" s="1"/>
  <c r="T254" i="9" s="1"/>
  <c r="R324" i="9"/>
  <c r="P59" i="10"/>
  <c r="Q59" i="10" s="1"/>
  <c r="P37" i="14"/>
  <c r="Q37" i="14" s="1"/>
  <c r="P179" i="14"/>
  <c r="Q179" i="14" s="1"/>
  <c r="S189" i="11"/>
  <c r="R61" i="14"/>
  <c r="J137" i="8"/>
  <c r="R141" i="8" s="1"/>
  <c r="L137" i="8"/>
  <c r="R71" i="7"/>
  <c r="O186" i="8"/>
  <c r="T186" i="8" s="1"/>
  <c r="P142" i="7"/>
  <c r="Q142" i="7" s="1"/>
  <c r="R46" i="7"/>
  <c r="R96" i="7"/>
  <c r="P188" i="7"/>
  <c r="Q188" i="7" s="1"/>
  <c r="R313" i="7"/>
  <c r="R113" i="8"/>
  <c r="P139" i="8"/>
  <c r="Q139" i="8" s="1"/>
  <c r="P84" i="9"/>
  <c r="Q84" i="9" s="1"/>
  <c r="P110" i="9"/>
  <c r="Q110" i="9" s="1"/>
  <c r="P280" i="9"/>
  <c r="Q280" i="9" s="1"/>
  <c r="R300" i="9"/>
  <c r="O304" i="9" s="1"/>
  <c r="P326" i="9"/>
  <c r="Q326" i="9" s="1"/>
  <c r="P85" i="10"/>
  <c r="Q85" i="10" s="1"/>
  <c r="P133" i="10"/>
  <c r="Q133" i="10" s="1"/>
  <c r="P156" i="10"/>
  <c r="Q156" i="10" s="1"/>
  <c r="P15" i="9"/>
  <c r="Q15" i="9" s="1"/>
  <c r="P47" i="7"/>
  <c r="Q47" i="7" s="1"/>
  <c r="P115" i="7"/>
  <c r="Q115" i="7" s="1"/>
  <c r="P287" i="7"/>
  <c r="Q287" i="7" s="1"/>
  <c r="R286" i="7"/>
  <c r="R309" i="7"/>
  <c r="R357" i="7"/>
  <c r="O357" i="7" s="1"/>
  <c r="R359" i="7"/>
  <c r="T153" i="8"/>
  <c r="R209" i="8"/>
  <c r="Q59" i="9"/>
  <c r="T97" i="9"/>
  <c r="P134" i="9"/>
  <c r="Q134" i="9" s="1"/>
  <c r="P348" i="9"/>
  <c r="Q348" i="9" s="1"/>
  <c r="P35" i="10"/>
  <c r="Q35" i="10" s="1"/>
  <c r="P132" i="10"/>
  <c r="Q132" i="10" s="1"/>
  <c r="P134" i="10"/>
  <c r="Q134" i="10" s="1"/>
  <c r="P207" i="10"/>
  <c r="Q207" i="10" s="1"/>
  <c r="R179" i="14"/>
  <c r="R116" i="7"/>
  <c r="O118" i="7" s="1"/>
  <c r="P335" i="7"/>
  <c r="Q335" i="7" s="1"/>
  <c r="R362" i="7"/>
  <c r="R14" i="8"/>
  <c r="R179" i="9"/>
  <c r="R36" i="14"/>
  <c r="P191" i="7"/>
  <c r="Q191" i="7" s="1"/>
  <c r="P189" i="7"/>
  <c r="Q189" i="7" s="1"/>
  <c r="P285" i="7"/>
  <c r="Q285" i="7" s="1"/>
  <c r="R310" i="7"/>
  <c r="R235" i="8"/>
  <c r="P37" i="9"/>
  <c r="Q37" i="9" s="1"/>
  <c r="P38" i="9"/>
  <c r="Q38" i="9" s="1"/>
  <c r="R130" i="9"/>
  <c r="P328" i="9"/>
  <c r="Q328" i="9" s="1"/>
  <c r="P12" i="10"/>
  <c r="Q12" i="10" s="1"/>
  <c r="P86" i="10"/>
  <c r="Q86" i="10" s="1"/>
  <c r="P181" i="10"/>
  <c r="Q181" i="10" s="1"/>
  <c r="P61" i="14"/>
  <c r="Q61" i="14" s="1"/>
  <c r="P203" i="14"/>
  <c r="Q203" i="14" s="1"/>
  <c r="P176" i="11"/>
  <c r="Q176" i="11" s="1"/>
  <c r="R288" i="11"/>
  <c r="R15" i="9"/>
  <c r="O15" i="9" s="1"/>
  <c r="P85" i="14"/>
  <c r="Q85" i="14" s="1"/>
  <c r="R9" i="14"/>
  <c r="O10" i="14" s="1"/>
  <c r="R86" i="14"/>
  <c r="P226" i="14"/>
  <c r="Q226" i="14" s="1"/>
  <c r="S97" i="14"/>
  <c r="P181" i="14"/>
  <c r="Q181" i="14" s="1"/>
  <c r="P81" i="14"/>
  <c r="Q81" i="14" s="1"/>
  <c r="S146" i="14"/>
  <c r="T208" i="14"/>
  <c r="R131" i="14"/>
  <c r="P12" i="14"/>
  <c r="Q12" i="14" s="1"/>
  <c r="P229" i="14"/>
  <c r="Q229" i="14" s="1"/>
  <c r="P154" i="14"/>
  <c r="Q154" i="14" s="1"/>
  <c r="R231" i="14"/>
  <c r="P34" i="14"/>
  <c r="Q34" i="14" s="1"/>
  <c r="P59" i="14"/>
  <c r="Q59" i="14" s="1"/>
  <c r="P155" i="14"/>
  <c r="Q155" i="14" s="1"/>
  <c r="R33" i="14"/>
  <c r="R57" i="14"/>
  <c r="R14" i="14"/>
  <c r="P62" i="14"/>
  <c r="Q62" i="14" s="1"/>
  <c r="P204" i="14"/>
  <c r="Q204" i="14" s="1"/>
  <c r="P207" i="14"/>
  <c r="Q207" i="14" s="1"/>
  <c r="R202" i="14"/>
  <c r="P134" i="14"/>
  <c r="Q134" i="14" s="1"/>
  <c r="P108" i="14"/>
  <c r="Q108" i="14" s="1"/>
  <c r="P105" i="14"/>
  <c r="Q105" i="14" s="1"/>
  <c r="P131" i="14"/>
  <c r="Q131" i="14" s="1"/>
  <c r="P130" i="14"/>
  <c r="Q130" i="14" s="1"/>
  <c r="P157" i="14"/>
  <c r="Q157" i="14" s="1"/>
  <c r="P156" i="14"/>
  <c r="Q156" i="14" s="1"/>
  <c r="P182" i="14"/>
  <c r="Q182" i="14" s="1"/>
  <c r="P60" i="14"/>
  <c r="Q60" i="14" s="1"/>
  <c r="P58" i="14"/>
  <c r="Q58" i="14" s="1"/>
  <c r="P107" i="14"/>
  <c r="Q107" i="14" s="1"/>
  <c r="R159" i="14"/>
  <c r="R226" i="14"/>
  <c r="P11" i="14"/>
  <c r="Q11" i="14" s="1"/>
  <c r="R106" i="14"/>
  <c r="R180" i="14"/>
  <c r="P228" i="14"/>
  <c r="Q228" i="14" s="1"/>
  <c r="P36" i="14"/>
  <c r="Q36" i="14" s="1"/>
  <c r="R38" i="14"/>
  <c r="R62" i="14"/>
  <c r="P84" i="14"/>
  <c r="Q84" i="14" s="1"/>
  <c r="P205" i="14"/>
  <c r="Q205" i="14" s="1"/>
  <c r="R227" i="14"/>
  <c r="P33" i="14"/>
  <c r="Q33" i="14" s="1"/>
  <c r="P57" i="14"/>
  <c r="Q57" i="14" s="1"/>
  <c r="R58" i="14"/>
  <c r="R81" i="14"/>
  <c r="R183" i="14"/>
  <c r="P202" i="14"/>
  <c r="Q202" i="14" s="1"/>
  <c r="J178" i="14"/>
  <c r="R182" i="14" s="1"/>
  <c r="L178" i="14"/>
  <c r="P178" i="14" s="1"/>
  <c r="Q178" i="14" s="1"/>
  <c r="P14" i="14"/>
  <c r="Q14" i="14" s="1"/>
  <c r="R34" i="14"/>
  <c r="T63" i="14"/>
  <c r="P83" i="14"/>
  <c r="Q83" i="14" s="1"/>
  <c r="P159" i="14"/>
  <c r="Q159" i="14" s="1"/>
  <c r="R207" i="14"/>
  <c r="P231" i="14"/>
  <c r="Q231" i="14" s="1"/>
  <c r="P35" i="14"/>
  <c r="Q35" i="14" s="1"/>
  <c r="P109" i="14"/>
  <c r="Q109" i="14" s="1"/>
  <c r="P110" i="14"/>
  <c r="Q110" i="14" s="1"/>
  <c r="R154" i="14"/>
  <c r="R229" i="14"/>
  <c r="P9" i="11"/>
  <c r="Q9" i="11" s="1"/>
  <c r="R11" i="11"/>
  <c r="R175" i="11"/>
  <c r="P43" i="11"/>
  <c r="Q43" i="11" s="1"/>
  <c r="P45" i="11"/>
  <c r="Q45" i="11" s="1"/>
  <c r="R178" i="11"/>
  <c r="P41" i="11"/>
  <c r="Q41" i="11" s="1"/>
  <c r="R10" i="11"/>
  <c r="P173" i="11"/>
  <c r="Q173" i="11" s="1"/>
  <c r="R268" i="11"/>
  <c r="P178" i="11"/>
  <c r="Q178" i="11" s="1"/>
  <c r="R293" i="11"/>
  <c r="P174" i="11"/>
  <c r="Q174" i="11" s="1"/>
  <c r="P289" i="11"/>
  <c r="Q289" i="11" s="1"/>
  <c r="J91" i="11"/>
  <c r="R95" i="11" s="1"/>
  <c r="L91" i="11"/>
  <c r="T304" i="11"/>
  <c r="R46" i="11"/>
  <c r="P94" i="11"/>
  <c r="Q94" i="11" s="1"/>
  <c r="R12" i="11"/>
  <c r="R173" i="11"/>
  <c r="P44" i="11"/>
  <c r="Q44" i="11" s="1"/>
  <c r="R289" i="11"/>
  <c r="R42" i="11"/>
  <c r="P266" i="11"/>
  <c r="Q266" i="11" s="1"/>
  <c r="P291" i="11"/>
  <c r="P177" i="11"/>
  <c r="Q177" i="11" s="1"/>
  <c r="R265" i="11"/>
  <c r="P293" i="11"/>
  <c r="P13" i="11"/>
  <c r="Q13" i="11" s="1"/>
  <c r="R15" i="11"/>
  <c r="P10" i="11"/>
  <c r="Q10" i="11" s="1"/>
  <c r="P290" i="11"/>
  <c r="T307" i="11"/>
  <c r="S307" i="11"/>
  <c r="S305" i="11"/>
  <c r="T305" i="11"/>
  <c r="P292" i="11"/>
  <c r="T294" i="11"/>
  <c r="S294" i="11"/>
  <c r="T283" i="11"/>
  <c r="S283" i="11"/>
  <c r="R267" i="11"/>
  <c r="S281" i="11"/>
  <c r="T281" i="11"/>
  <c r="R266" i="11"/>
  <c r="S280" i="11"/>
  <c r="T280" i="11"/>
  <c r="S256" i="11"/>
  <c r="T256" i="11"/>
  <c r="P175" i="11"/>
  <c r="Q175" i="11" s="1"/>
  <c r="T192" i="11"/>
  <c r="S192" i="11"/>
  <c r="S190" i="11"/>
  <c r="T190" i="11"/>
  <c r="P93" i="11"/>
  <c r="Q93" i="11" s="1"/>
  <c r="P96" i="11"/>
  <c r="Q96" i="11" s="1"/>
  <c r="P92" i="11"/>
  <c r="Q92" i="11" s="1"/>
  <c r="T110" i="11"/>
  <c r="S110" i="11"/>
  <c r="S108" i="11"/>
  <c r="T108" i="11"/>
  <c r="R43" i="11"/>
  <c r="P42" i="11"/>
  <c r="Q42" i="11" s="1"/>
  <c r="R45" i="11"/>
  <c r="S58" i="11"/>
  <c r="T58" i="11"/>
  <c r="P11" i="11"/>
  <c r="Q11" i="11" s="1"/>
  <c r="P14" i="11"/>
  <c r="Q14" i="11" s="1"/>
  <c r="P12" i="11"/>
  <c r="Q12" i="11" s="1"/>
  <c r="R9" i="11"/>
  <c r="T28" i="11"/>
  <c r="S28" i="11"/>
  <c r="S26" i="11"/>
  <c r="T26" i="11"/>
  <c r="T232" i="14"/>
  <c r="S232" i="14"/>
  <c r="S243" i="14"/>
  <c r="T243" i="14"/>
  <c r="S242" i="14"/>
  <c r="T242" i="14"/>
  <c r="T245" i="14"/>
  <c r="S245" i="14"/>
  <c r="R205" i="14"/>
  <c r="S219" i="14"/>
  <c r="T219" i="14"/>
  <c r="T218" i="14"/>
  <c r="S218" i="14"/>
  <c r="T221" i="14"/>
  <c r="S221" i="14"/>
  <c r="P183" i="14"/>
  <c r="Q183" i="14" s="1"/>
  <c r="T197" i="14"/>
  <c r="S197" i="14"/>
  <c r="P180" i="14"/>
  <c r="Q180" i="14" s="1"/>
  <c r="S195" i="14"/>
  <c r="T195" i="14"/>
  <c r="T184" i="14"/>
  <c r="S184" i="14"/>
  <c r="T173" i="14"/>
  <c r="S173" i="14"/>
  <c r="R155" i="14"/>
  <c r="R156" i="14"/>
  <c r="S171" i="14"/>
  <c r="T171" i="14"/>
  <c r="T160" i="14"/>
  <c r="S160" i="14"/>
  <c r="P133" i="14"/>
  <c r="Q133" i="14" s="1"/>
  <c r="T149" i="14"/>
  <c r="S149" i="14"/>
  <c r="T136" i="14"/>
  <c r="S136" i="14"/>
  <c r="R130" i="14"/>
  <c r="P132" i="14"/>
  <c r="Q132" i="14" s="1"/>
  <c r="S147" i="14"/>
  <c r="T147" i="14"/>
  <c r="T124" i="14"/>
  <c r="S124" i="14"/>
  <c r="R110" i="14"/>
  <c r="R107" i="14"/>
  <c r="S122" i="14"/>
  <c r="T122" i="14"/>
  <c r="P106" i="14"/>
  <c r="Q106" i="14" s="1"/>
  <c r="T111" i="14"/>
  <c r="S111" i="14"/>
  <c r="P86" i="14"/>
  <c r="Q86" i="14" s="1"/>
  <c r="S98" i="14"/>
  <c r="T98" i="14"/>
  <c r="R82" i="14"/>
  <c r="R83" i="14"/>
  <c r="T87" i="14"/>
  <c r="S87" i="14"/>
  <c r="R84" i="14"/>
  <c r="T100" i="14"/>
  <c r="S100" i="14"/>
  <c r="T73" i="14"/>
  <c r="S73" i="14"/>
  <c r="S74" i="14"/>
  <c r="T74" i="14"/>
  <c r="T76" i="14"/>
  <c r="S76" i="14"/>
  <c r="P38" i="14"/>
  <c r="Q38" i="14" s="1"/>
  <c r="S50" i="14"/>
  <c r="T50" i="14"/>
  <c r="S49" i="14"/>
  <c r="T49" i="14"/>
  <c r="T52" i="14"/>
  <c r="S52" i="14"/>
  <c r="T15" i="14"/>
  <c r="S15" i="14"/>
  <c r="T28" i="14"/>
  <c r="S28" i="14"/>
  <c r="S26" i="14"/>
  <c r="T26" i="14"/>
  <c r="O231" i="10"/>
  <c r="S243" i="10"/>
  <c r="T243" i="10"/>
  <c r="S242" i="10"/>
  <c r="T242" i="10"/>
  <c r="T245" i="10"/>
  <c r="S245" i="10"/>
  <c r="S219" i="10"/>
  <c r="T219" i="10"/>
  <c r="T218" i="10"/>
  <c r="S218" i="10"/>
  <c r="R204" i="10"/>
  <c r="O204" i="10" s="1"/>
  <c r="T221" i="10"/>
  <c r="S221" i="10"/>
  <c r="S195" i="10"/>
  <c r="T195" i="10"/>
  <c r="T197" i="10"/>
  <c r="S197" i="10"/>
  <c r="P180" i="10"/>
  <c r="Q180" i="10" s="1"/>
  <c r="O182" i="10"/>
  <c r="O179" i="10"/>
  <c r="O180" i="10"/>
  <c r="O178" i="10"/>
  <c r="S194" i="10"/>
  <c r="T194" i="10"/>
  <c r="R159" i="10"/>
  <c r="R155" i="10"/>
  <c r="S170" i="10"/>
  <c r="T170" i="10"/>
  <c r="T173" i="10"/>
  <c r="S173" i="10"/>
  <c r="S171" i="10"/>
  <c r="T171" i="10"/>
  <c r="R130" i="10"/>
  <c r="O130" i="10" s="1"/>
  <c r="T149" i="10"/>
  <c r="S149" i="10"/>
  <c r="R131" i="10"/>
  <c r="S147" i="10"/>
  <c r="T147" i="10"/>
  <c r="T136" i="10"/>
  <c r="S136" i="10"/>
  <c r="R105" i="10"/>
  <c r="P109" i="10"/>
  <c r="Q109" i="10" s="1"/>
  <c r="T124" i="10"/>
  <c r="S124" i="10"/>
  <c r="S122" i="10"/>
  <c r="T122" i="10"/>
  <c r="T111" i="10"/>
  <c r="S111" i="10"/>
  <c r="R86" i="10"/>
  <c r="R82" i="10"/>
  <c r="T100" i="10"/>
  <c r="S100" i="10"/>
  <c r="R83" i="10"/>
  <c r="O83" i="10" s="1"/>
  <c r="S98" i="10"/>
  <c r="T98" i="10"/>
  <c r="S97" i="10"/>
  <c r="T97" i="10"/>
  <c r="R62" i="10"/>
  <c r="P58" i="10"/>
  <c r="Q58" i="10" s="1"/>
  <c r="T63" i="10"/>
  <c r="S63" i="10"/>
  <c r="R59" i="10"/>
  <c r="S73" i="10"/>
  <c r="T73" i="10"/>
  <c r="T76" i="10"/>
  <c r="S76" i="10"/>
  <c r="S74" i="10"/>
  <c r="T74" i="10"/>
  <c r="P38" i="10"/>
  <c r="Q38" i="10" s="1"/>
  <c r="S50" i="10"/>
  <c r="T50" i="10"/>
  <c r="S49" i="10"/>
  <c r="T49" i="10"/>
  <c r="R34" i="10"/>
  <c r="T52" i="10"/>
  <c r="S52" i="10"/>
  <c r="S26" i="10"/>
  <c r="T26" i="10"/>
  <c r="R13" i="10"/>
  <c r="R12" i="10"/>
  <c r="O12" i="10" s="1"/>
  <c r="T28" i="10"/>
  <c r="S28" i="10"/>
  <c r="T15" i="10"/>
  <c r="S15" i="10"/>
  <c r="T366" i="9"/>
  <c r="S366" i="9"/>
  <c r="P351" i="9"/>
  <c r="Q351" i="9" s="1"/>
  <c r="S364" i="9"/>
  <c r="T364" i="9"/>
  <c r="T353" i="9"/>
  <c r="S353" i="9"/>
  <c r="R348" i="9"/>
  <c r="S363" i="9"/>
  <c r="T363" i="9"/>
  <c r="P350" i="9"/>
  <c r="Q350" i="9" s="1"/>
  <c r="S340" i="9"/>
  <c r="T340" i="9"/>
  <c r="P324" i="9"/>
  <c r="Q324" i="9" s="1"/>
  <c r="R328" i="9"/>
  <c r="T329" i="9"/>
  <c r="S329" i="9"/>
  <c r="T342" i="9"/>
  <c r="S342" i="9"/>
  <c r="P304" i="9"/>
  <c r="Q304" i="9" s="1"/>
  <c r="T318" i="9"/>
  <c r="S318" i="9"/>
  <c r="P303" i="9"/>
  <c r="Q303" i="9" s="1"/>
  <c r="S316" i="9"/>
  <c r="T316" i="9"/>
  <c r="O301" i="9"/>
  <c r="T305" i="9"/>
  <c r="S305" i="9"/>
  <c r="S292" i="9"/>
  <c r="T292" i="9"/>
  <c r="R277" i="9"/>
  <c r="R276" i="9"/>
  <c r="S291" i="9"/>
  <c r="T291" i="9"/>
  <c r="T294" i="9"/>
  <c r="S294" i="9"/>
  <c r="P278" i="9"/>
  <c r="Q278" i="9" s="1"/>
  <c r="P254" i="9"/>
  <c r="Q254" i="9" s="1"/>
  <c r="P253" i="9"/>
  <c r="Q253" i="9" s="1"/>
  <c r="T270" i="9"/>
  <c r="S270" i="9"/>
  <c r="S267" i="9"/>
  <c r="T267" i="9"/>
  <c r="S268" i="9"/>
  <c r="T268" i="9"/>
  <c r="O231" i="9"/>
  <c r="O230" i="9"/>
  <c r="S242" i="9"/>
  <c r="T242" i="9"/>
  <c r="T245" i="9"/>
  <c r="S245" i="9"/>
  <c r="S243" i="9"/>
  <c r="T243" i="9"/>
  <c r="P228" i="9"/>
  <c r="Q228" i="9" s="1"/>
  <c r="O206" i="9"/>
  <c r="T208" i="9"/>
  <c r="S208" i="9"/>
  <c r="T221" i="9"/>
  <c r="S221" i="9"/>
  <c r="S219" i="9"/>
  <c r="T219" i="9"/>
  <c r="S195" i="9"/>
  <c r="T195" i="9"/>
  <c r="R178" i="9"/>
  <c r="O178" i="9" s="1"/>
  <c r="P180" i="9"/>
  <c r="Q180" i="9" s="1"/>
  <c r="P179" i="9"/>
  <c r="Q179" i="9" s="1"/>
  <c r="T197" i="9"/>
  <c r="S197" i="9"/>
  <c r="T184" i="9"/>
  <c r="S184" i="9"/>
  <c r="T173" i="9"/>
  <c r="S173" i="9"/>
  <c r="S171" i="9"/>
  <c r="T171" i="9"/>
  <c r="T160" i="9"/>
  <c r="S160" i="9"/>
  <c r="O158" i="9"/>
  <c r="S147" i="9"/>
  <c r="T147" i="9"/>
  <c r="R132" i="9"/>
  <c r="R133" i="9"/>
  <c r="P131" i="9"/>
  <c r="Q131" i="9" s="1"/>
  <c r="T136" i="9"/>
  <c r="S136" i="9"/>
  <c r="P135" i="9"/>
  <c r="Q135" i="9" s="1"/>
  <c r="T149" i="9"/>
  <c r="S149" i="9"/>
  <c r="P107" i="9"/>
  <c r="Q107" i="9" s="1"/>
  <c r="T124" i="9"/>
  <c r="S124" i="9"/>
  <c r="R110" i="9"/>
  <c r="O110" i="9" s="1"/>
  <c r="S122" i="9"/>
  <c r="T122" i="9"/>
  <c r="P106" i="9"/>
  <c r="Q106" i="9" s="1"/>
  <c r="T111" i="9"/>
  <c r="S111" i="9"/>
  <c r="T100" i="9"/>
  <c r="S100" i="9"/>
  <c r="S98" i="9"/>
  <c r="T98" i="9"/>
  <c r="Q62" i="9"/>
  <c r="T76" i="9"/>
  <c r="S76" i="9"/>
  <c r="S74" i="9"/>
  <c r="T74" i="9"/>
  <c r="R59" i="9"/>
  <c r="R33" i="9"/>
  <c r="T52" i="9"/>
  <c r="S52" i="9"/>
  <c r="R38" i="9"/>
  <c r="S50" i="9"/>
  <c r="T50" i="9"/>
  <c r="O13" i="9"/>
  <c r="P233" i="8"/>
  <c r="Q233" i="8" s="1"/>
  <c r="P235" i="8"/>
  <c r="Q235" i="8" s="1"/>
  <c r="P238" i="8"/>
  <c r="Q238" i="8" s="1"/>
  <c r="R237" i="8"/>
  <c r="O237" i="8" s="1"/>
  <c r="P234" i="8"/>
  <c r="Q234" i="8" s="1"/>
  <c r="S250" i="8"/>
  <c r="T250" i="8"/>
  <c r="T252" i="8"/>
  <c r="S252" i="8"/>
  <c r="R213" i="8"/>
  <c r="P211" i="8"/>
  <c r="Q211" i="8" s="1"/>
  <c r="S226" i="8"/>
  <c r="T226" i="8"/>
  <c r="T215" i="8"/>
  <c r="S215" i="8"/>
  <c r="P214" i="8"/>
  <c r="Q214" i="8" s="1"/>
  <c r="T225" i="8"/>
  <c r="S225" i="8"/>
  <c r="T228" i="8"/>
  <c r="S228" i="8"/>
  <c r="T204" i="8"/>
  <c r="S204" i="8"/>
  <c r="S202" i="8"/>
  <c r="T202" i="8"/>
  <c r="P190" i="8"/>
  <c r="Q190" i="8" s="1"/>
  <c r="O187" i="8"/>
  <c r="T191" i="8"/>
  <c r="S191" i="8"/>
  <c r="T180" i="8"/>
  <c r="S180" i="8"/>
  <c r="S177" i="8"/>
  <c r="T177" i="8"/>
  <c r="Q164" i="8"/>
  <c r="S178" i="8"/>
  <c r="T178" i="8"/>
  <c r="T156" i="8"/>
  <c r="S156" i="8"/>
  <c r="R139" i="8"/>
  <c r="S154" i="8"/>
  <c r="T154" i="8"/>
  <c r="R142" i="8"/>
  <c r="P138" i="8"/>
  <c r="Q138" i="8" s="1"/>
  <c r="T143" i="8"/>
  <c r="S143" i="8"/>
  <c r="T118" i="8"/>
  <c r="S118" i="8"/>
  <c r="R114" i="8"/>
  <c r="P115" i="8"/>
  <c r="Q115" i="8" s="1"/>
  <c r="T131" i="8"/>
  <c r="S131" i="8"/>
  <c r="S129" i="8"/>
  <c r="T129" i="8"/>
  <c r="T83" i="8"/>
  <c r="S83" i="8"/>
  <c r="P68" i="8"/>
  <c r="Q68" i="8" s="1"/>
  <c r="S81" i="8"/>
  <c r="T81" i="8"/>
  <c r="L66" i="8"/>
  <c r="J66" i="8"/>
  <c r="R69" i="8" s="1"/>
  <c r="I66" i="8"/>
  <c r="H66" i="8"/>
  <c r="P69" i="8" s="1"/>
  <c r="Q69" i="8" s="1"/>
  <c r="T52" i="8"/>
  <c r="S52" i="8"/>
  <c r="S50" i="8"/>
  <c r="T50" i="8"/>
  <c r="S49" i="8"/>
  <c r="T49" i="8"/>
  <c r="S26" i="8"/>
  <c r="T26" i="8"/>
  <c r="T28" i="8"/>
  <c r="S28" i="8"/>
  <c r="P9" i="8"/>
  <c r="Q9" i="8" s="1"/>
  <c r="R11" i="8"/>
  <c r="P359" i="7"/>
  <c r="Q359" i="7" s="1"/>
  <c r="T376" i="7"/>
  <c r="S376" i="7"/>
  <c r="S374" i="7"/>
  <c r="T374" i="7"/>
  <c r="T363" i="7"/>
  <c r="S363" i="7"/>
  <c r="R336" i="7"/>
  <c r="P338" i="7"/>
  <c r="Q338" i="7" s="1"/>
  <c r="R335" i="7"/>
  <c r="P334" i="7"/>
  <c r="Q334" i="7" s="1"/>
  <c r="S349" i="7"/>
  <c r="T349" i="7"/>
  <c r="T352" i="7"/>
  <c r="S352" i="7"/>
  <c r="T339" i="7"/>
  <c r="S339" i="7"/>
  <c r="S350" i="7"/>
  <c r="T350" i="7"/>
  <c r="P311" i="7"/>
  <c r="Q311" i="7" s="1"/>
  <c r="T315" i="7"/>
  <c r="S315" i="7"/>
  <c r="S326" i="7"/>
  <c r="T326" i="7"/>
  <c r="P313" i="7"/>
  <c r="Q313" i="7" s="1"/>
  <c r="R285" i="7"/>
  <c r="P286" i="7"/>
  <c r="Q286" i="7" s="1"/>
  <c r="T304" i="7"/>
  <c r="S304" i="7"/>
  <c r="P290" i="7"/>
  <c r="Q290" i="7" s="1"/>
  <c r="S302" i="7"/>
  <c r="T302" i="7"/>
  <c r="T291" i="7"/>
  <c r="S291" i="7"/>
  <c r="R262" i="7"/>
  <c r="R263" i="7"/>
  <c r="T280" i="7"/>
  <c r="S280" i="7"/>
  <c r="T267" i="7"/>
  <c r="S267" i="7"/>
  <c r="R265" i="7"/>
  <c r="S278" i="7"/>
  <c r="T278" i="7"/>
  <c r="T242" i="7"/>
  <c r="S242" i="7"/>
  <c r="S253" i="7"/>
  <c r="T253" i="7"/>
  <c r="R239" i="7"/>
  <c r="P238" i="7"/>
  <c r="Q238" i="7" s="1"/>
  <c r="T255" i="7"/>
  <c r="S255" i="7"/>
  <c r="T218" i="7"/>
  <c r="S218" i="7"/>
  <c r="R214" i="7"/>
  <c r="T231" i="7"/>
  <c r="S231" i="7"/>
  <c r="R216" i="7"/>
  <c r="P215" i="7"/>
  <c r="Q215" i="7" s="1"/>
  <c r="P190" i="7"/>
  <c r="Q190" i="7" s="1"/>
  <c r="R189" i="7"/>
  <c r="S205" i="7"/>
  <c r="T205" i="7"/>
  <c r="R191" i="7"/>
  <c r="T207" i="7"/>
  <c r="S207" i="7"/>
  <c r="T194" i="7"/>
  <c r="S194" i="7"/>
  <c r="T180" i="7"/>
  <c r="S180" i="7"/>
  <c r="R169" i="7"/>
  <c r="R165" i="7"/>
  <c r="T183" i="7"/>
  <c r="S183" i="7"/>
  <c r="T170" i="7"/>
  <c r="S170" i="7"/>
  <c r="S181" i="7"/>
  <c r="T181" i="7"/>
  <c r="P166" i="7"/>
  <c r="Q166" i="7" s="1"/>
  <c r="S157" i="7"/>
  <c r="T157" i="7"/>
  <c r="R143" i="7"/>
  <c r="T146" i="7"/>
  <c r="S146" i="7"/>
  <c r="R144" i="7"/>
  <c r="R142" i="7"/>
  <c r="P141" i="7"/>
  <c r="Q141" i="7" s="1"/>
  <c r="T159" i="7"/>
  <c r="S159" i="7"/>
  <c r="P117" i="7"/>
  <c r="Q117" i="7" s="1"/>
  <c r="T134" i="7"/>
  <c r="S134" i="7"/>
  <c r="S132" i="7"/>
  <c r="T132" i="7"/>
  <c r="T121" i="7"/>
  <c r="S121" i="7"/>
  <c r="R94" i="7"/>
  <c r="P92" i="7"/>
  <c r="Q92" i="7" s="1"/>
  <c r="T97" i="7"/>
  <c r="S97" i="7"/>
  <c r="T110" i="7"/>
  <c r="S110" i="7"/>
  <c r="S108" i="7"/>
  <c r="T108" i="7"/>
  <c r="R70" i="7"/>
  <c r="S84" i="7"/>
  <c r="T84" i="7"/>
  <c r="P68" i="7"/>
  <c r="Q68" i="7" s="1"/>
  <c r="R67" i="7"/>
  <c r="R72" i="7"/>
  <c r="P69" i="7"/>
  <c r="Q69" i="7" s="1"/>
  <c r="T86" i="7"/>
  <c r="S86" i="7"/>
  <c r="S83" i="7"/>
  <c r="T83" i="7"/>
  <c r="T62" i="7"/>
  <c r="S62" i="7"/>
  <c r="R45" i="7"/>
  <c r="T59" i="7"/>
  <c r="S59" i="7"/>
  <c r="R43" i="7"/>
  <c r="R47" i="7"/>
  <c r="T251" i="11" l="1"/>
  <c r="S251" i="11"/>
  <c r="T253" i="11"/>
  <c r="S253" i="11"/>
  <c r="S252" i="11"/>
  <c r="T252" i="11"/>
  <c r="S254" i="11"/>
  <c r="T254" i="11"/>
  <c r="P119" i="11"/>
  <c r="Q119" i="11" s="1"/>
  <c r="P118" i="11"/>
  <c r="Q118" i="11" s="1"/>
  <c r="R120" i="11"/>
  <c r="O164" i="8"/>
  <c r="S164" i="8" s="1"/>
  <c r="O229" i="9"/>
  <c r="O165" i="8"/>
  <c r="T165" i="8" s="1"/>
  <c r="R66" i="8"/>
  <c r="O167" i="8"/>
  <c r="S167" i="8" s="1"/>
  <c r="O166" i="8"/>
  <c r="S166" i="8" s="1"/>
  <c r="O39" i="10"/>
  <c r="T39" i="10" s="1"/>
  <c r="O41" i="10"/>
  <c r="T41" i="10" s="1"/>
  <c r="O159" i="10"/>
  <c r="S159" i="10" s="1"/>
  <c r="O42" i="10"/>
  <c r="S42" i="10" s="1"/>
  <c r="O40" i="10"/>
  <c r="O227" i="9"/>
  <c r="S227" i="9" s="1"/>
  <c r="O275" i="9"/>
  <c r="T275" i="9" s="1"/>
  <c r="O347" i="9"/>
  <c r="T347" i="9" s="1"/>
  <c r="O226" i="9"/>
  <c r="S226" i="9" s="1"/>
  <c r="O228" i="9"/>
  <c r="T228" i="9" s="1"/>
  <c r="O277" i="9"/>
  <c r="S277" i="9" s="1"/>
  <c r="O46" i="9"/>
  <c r="O87" i="9"/>
  <c r="O45" i="9"/>
  <c r="O85" i="9"/>
  <c r="T85" i="9" s="1"/>
  <c r="O10" i="9"/>
  <c r="T10" i="9" s="1"/>
  <c r="O78" i="7"/>
  <c r="O77" i="7"/>
  <c r="O76" i="7"/>
  <c r="O75" i="7"/>
  <c r="O73" i="7"/>
  <c r="S73" i="7" s="1"/>
  <c r="O74" i="7"/>
  <c r="P120" i="11"/>
  <c r="Q120" i="11" s="1"/>
  <c r="R116" i="11"/>
  <c r="O21" i="11"/>
  <c r="O20" i="11"/>
  <c r="O19" i="11"/>
  <c r="R119" i="11"/>
  <c r="P117" i="11"/>
  <c r="Q117" i="11" s="1"/>
  <c r="P115" i="11"/>
  <c r="Q115" i="11" s="1"/>
  <c r="T255" i="11"/>
  <c r="T216" i="11"/>
  <c r="P116" i="11"/>
  <c r="Q116" i="11" s="1"/>
  <c r="T248" i="11"/>
  <c r="S248" i="11"/>
  <c r="S213" i="11"/>
  <c r="O270" i="11"/>
  <c r="T270" i="11" s="1"/>
  <c r="S250" i="11"/>
  <c r="T250" i="11"/>
  <c r="T247" i="11"/>
  <c r="S247" i="11"/>
  <c r="T249" i="11"/>
  <c r="S249" i="11"/>
  <c r="S246" i="11"/>
  <c r="T246" i="11"/>
  <c r="T164" i="11"/>
  <c r="T214" i="11"/>
  <c r="S166" i="11"/>
  <c r="O245" i="11"/>
  <c r="T163" i="11"/>
  <c r="T212" i="11"/>
  <c r="S212" i="11"/>
  <c r="T209" i="11"/>
  <c r="S209" i="11"/>
  <c r="S159" i="11"/>
  <c r="T159" i="11"/>
  <c r="S160" i="11"/>
  <c r="T160" i="11"/>
  <c r="T211" i="11"/>
  <c r="S211" i="11"/>
  <c r="S161" i="11"/>
  <c r="T161" i="11"/>
  <c r="S162" i="11"/>
  <c r="T162" i="11"/>
  <c r="T157" i="11"/>
  <c r="S157" i="11"/>
  <c r="T210" i="11"/>
  <c r="S210" i="11"/>
  <c r="T156" i="11"/>
  <c r="S156" i="11"/>
  <c r="T155" i="11"/>
  <c r="S155" i="11"/>
  <c r="S215" i="11"/>
  <c r="T215" i="11"/>
  <c r="T158" i="11"/>
  <c r="S158" i="11"/>
  <c r="O208" i="11"/>
  <c r="T207" i="11"/>
  <c r="S207" i="11"/>
  <c r="O206" i="11"/>
  <c r="O205" i="11"/>
  <c r="S205" i="11" s="1"/>
  <c r="O34" i="10"/>
  <c r="T34" i="10" s="1"/>
  <c r="O153" i="11"/>
  <c r="S153" i="11" s="1"/>
  <c r="O154" i="11"/>
  <c r="O203" i="11"/>
  <c r="T203" i="11" s="1"/>
  <c r="O204" i="11"/>
  <c r="O179" i="11"/>
  <c r="O81" i="9"/>
  <c r="S81" i="9" s="1"/>
  <c r="O287" i="8"/>
  <c r="S287" i="8" s="1"/>
  <c r="O37" i="10"/>
  <c r="T37" i="10" s="1"/>
  <c r="O61" i="9"/>
  <c r="S61" i="9" s="1"/>
  <c r="O157" i="10"/>
  <c r="S157" i="10" s="1"/>
  <c r="O156" i="9"/>
  <c r="S156" i="9" s="1"/>
  <c r="O286" i="8"/>
  <c r="S286" i="8" s="1"/>
  <c r="O261" i="8"/>
  <c r="T261" i="8" s="1"/>
  <c r="O176" i="11"/>
  <c r="S176" i="11" s="1"/>
  <c r="O257" i="8"/>
  <c r="O260" i="8"/>
  <c r="O259" i="8"/>
  <c r="O258" i="8"/>
  <c r="O281" i="8"/>
  <c r="S281" i="8" s="1"/>
  <c r="O285" i="8"/>
  <c r="O283" i="8"/>
  <c r="T283" i="8" s="1"/>
  <c r="O284" i="8"/>
  <c r="O282" i="8"/>
  <c r="O185" i="8"/>
  <c r="S185" i="8" s="1"/>
  <c r="O114" i="8"/>
  <c r="T114" i="8" s="1"/>
  <c r="O88" i="8"/>
  <c r="S88" i="8" s="1"/>
  <c r="O95" i="8"/>
  <c r="O94" i="8"/>
  <c r="O93" i="8"/>
  <c r="O92" i="8"/>
  <c r="O91" i="8"/>
  <c r="O90" i="8"/>
  <c r="O89" i="8"/>
  <c r="S39" i="8"/>
  <c r="O161" i="8"/>
  <c r="T161" i="8" s="1"/>
  <c r="S37" i="8"/>
  <c r="T33" i="8"/>
  <c r="P66" i="8"/>
  <c r="Q66" i="8" s="1"/>
  <c r="P65" i="8"/>
  <c r="Q65" i="8" s="1"/>
  <c r="R65" i="8"/>
  <c r="O15" i="8"/>
  <c r="T15" i="8" s="1"/>
  <c r="O16" i="8"/>
  <c r="O11" i="8"/>
  <c r="T11" i="8" s="1"/>
  <c r="O158" i="10"/>
  <c r="O156" i="10"/>
  <c r="S156" i="10" s="1"/>
  <c r="O57" i="10"/>
  <c r="S57" i="10" s="1"/>
  <c r="O66" i="9"/>
  <c r="T66" i="9" s="1"/>
  <c r="O68" i="9"/>
  <c r="O67" i="9"/>
  <c r="O65" i="9"/>
  <c r="O70" i="9"/>
  <c r="O69" i="9"/>
  <c r="O64" i="9"/>
  <c r="O52" i="7"/>
  <c r="O50" i="7"/>
  <c r="S50" i="7" s="1"/>
  <c r="O51" i="7"/>
  <c r="O49" i="7"/>
  <c r="O63" i="9"/>
  <c r="O59" i="9"/>
  <c r="T59" i="9" s="1"/>
  <c r="O82" i="9"/>
  <c r="T82" i="9" s="1"/>
  <c r="O83" i="9"/>
  <c r="S83" i="9" s="1"/>
  <c r="O44" i="9"/>
  <c r="T44" i="9" s="1"/>
  <c r="O42" i="9"/>
  <c r="T42" i="9" s="1"/>
  <c r="O43" i="9"/>
  <c r="O41" i="9"/>
  <c r="O39" i="9"/>
  <c r="S39" i="9" s="1"/>
  <c r="O40" i="9"/>
  <c r="O37" i="9"/>
  <c r="T37" i="9" s="1"/>
  <c r="O35" i="9"/>
  <c r="S35" i="9" s="1"/>
  <c r="O34" i="9"/>
  <c r="T34" i="9" s="1"/>
  <c r="O9" i="9"/>
  <c r="T9" i="9" s="1"/>
  <c r="R100" i="11"/>
  <c r="T53" i="11"/>
  <c r="S53" i="11"/>
  <c r="T51" i="11"/>
  <c r="T49" i="11"/>
  <c r="S60" i="11"/>
  <c r="T47" i="11"/>
  <c r="O17" i="11"/>
  <c r="T17" i="11" s="1"/>
  <c r="O18" i="11"/>
  <c r="O16" i="11"/>
  <c r="T35" i="8"/>
  <c r="O188" i="8"/>
  <c r="T188" i="8" s="1"/>
  <c r="S183" i="10"/>
  <c r="O162" i="8"/>
  <c r="T162" i="8" s="1"/>
  <c r="S181" i="10"/>
  <c r="O288" i="11"/>
  <c r="S288" i="11" s="1"/>
  <c r="O201" i="11"/>
  <c r="S201" i="11" s="1"/>
  <c r="O174" i="11"/>
  <c r="T174" i="11" s="1"/>
  <c r="O149" i="11"/>
  <c r="T149" i="11" s="1"/>
  <c r="O130" i="14"/>
  <c r="T130" i="14" s="1"/>
  <c r="O58" i="14"/>
  <c r="T58" i="14" s="1"/>
  <c r="O12" i="14"/>
  <c r="T12" i="14" s="1"/>
  <c r="T229" i="10"/>
  <c r="S229" i="10"/>
  <c r="O226" i="10"/>
  <c r="T226" i="10" s="1"/>
  <c r="O228" i="10"/>
  <c r="T228" i="10" s="1"/>
  <c r="O227" i="10"/>
  <c r="T227" i="10" s="1"/>
  <c r="O230" i="10"/>
  <c r="T230" i="10" s="1"/>
  <c r="O105" i="10"/>
  <c r="T105" i="10" s="1"/>
  <c r="O59" i="10"/>
  <c r="S59" i="10" s="1"/>
  <c r="O348" i="9"/>
  <c r="T348" i="9" s="1"/>
  <c r="O328" i="9"/>
  <c r="S328" i="9" s="1"/>
  <c r="O251" i="9"/>
  <c r="O256" i="9"/>
  <c r="O253" i="9"/>
  <c r="S253" i="9" s="1"/>
  <c r="O252" i="9"/>
  <c r="S252" i="9" s="1"/>
  <c r="O255" i="9"/>
  <c r="T255" i="9" s="1"/>
  <c r="S254" i="9"/>
  <c r="O205" i="9"/>
  <c r="T205" i="9" s="1"/>
  <c r="O203" i="9"/>
  <c r="S203" i="9" s="1"/>
  <c r="O207" i="9"/>
  <c r="S207" i="9" s="1"/>
  <c r="O204" i="9"/>
  <c r="S204" i="9" s="1"/>
  <c r="O159" i="9"/>
  <c r="T159" i="9" s="1"/>
  <c r="O155" i="9"/>
  <c r="T155" i="9" s="1"/>
  <c r="O154" i="9"/>
  <c r="T154" i="9" s="1"/>
  <c r="O157" i="9"/>
  <c r="T157" i="9" s="1"/>
  <c r="S186" i="8"/>
  <c r="O163" i="8"/>
  <c r="T163" i="8" s="1"/>
  <c r="T34" i="8"/>
  <c r="O12" i="8"/>
  <c r="T12" i="8" s="1"/>
  <c r="O362" i="7"/>
  <c r="T362" i="7" s="1"/>
  <c r="O119" i="7"/>
  <c r="T119" i="7" s="1"/>
  <c r="O91" i="7"/>
  <c r="S91" i="7" s="1"/>
  <c r="O285" i="7"/>
  <c r="S285" i="7" s="1"/>
  <c r="O116" i="7"/>
  <c r="T116" i="7" s="1"/>
  <c r="O359" i="7"/>
  <c r="S359" i="7" s="1"/>
  <c r="O360" i="7"/>
  <c r="T360" i="7" s="1"/>
  <c r="O93" i="7"/>
  <c r="T93" i="7" s="1"/>
  <c r="O335" i="7"/>
  <c r="S335" i="7" s="1"/>
  <c r="O120" i="7"/>
  <c r="S120" i="7" s="1"/>
  <c r="O358" i="7"/>
  <c r="S358" i="7" s="1"/>
  <c r="O117" i="7"/>
  <c r="O115" i="7"/>
  <c r="S115" i="7" s="1"/>
  <c r="O72" i="7"/>
  <c r="T72" i="7" s="1"/>
  <c r="O310" i="7"/>
  <c r="O94" i="7"/>
  <c r="T94" i="7" s="1"/>
  <c r="O287" i="7"/>
  <c r="S287" i="7" s="1"/>
  <c r="O169" i="7"/>
  <c r="T169" i="7" s="1"/>
  <c r="O141" i="7"/>
  <c r="S141" i="7" s="1"/>
  <c r="O47" i="7"/>
  <c r="T47" i="7" s="1"/>
  <c r="O262" i="7"/>
  <c r="T262" i="7" s="1"/>
  <c r="O361" i="7"/>
  <c r="T361" i="7" s="1"/>
  <c r="O289" i="7"/>
  <c r="S289" i="7" s="1"/>
  <c r="O239" i="7"/>
  <c r="S239" i="7" s="1"/>
  <c r="O48" i="7"/>
  <c r="S48" i="7" s="1"/>
  <c r="O191" i="7"/>
  <c r="T191" i="7" s="1"/>
  <c r="T190" i="8"/>
  <c r="S190" i="8"/>
  <c r="O314" i="7"/>
  <c r="S314" i="7" s="1"/>
  <c r="O216" i="7"/>
  <c r="T216" i="7" s="1"/>
  <c r="O165" i="7"/>
  <c r="T165" i="7" s="1"/>
  <c r="O311" i="7"/>
  <c r="T311" i="7" s="1"/>
  <c r="O336" i="7"/>
  <c r="T336" i="7" s="1"/>
  <c r="O132" i="9"/>
  <c r="T132" i="9" s="1"/>
  <c r="O182" i="9"/>
  <c r="T182" i="9" s="1"/>
  <c r="O9" i="11"/>
  <c r="S9" i="11" s="1"/>
  <c r="O292" i="11"/>
  <c r="T292" i="11" s="1"/>
  <c r="O228" i="14"/>
  <c r="T228" i="14" s="1"/>
  <c r="O144" i="7"/>
  <c r="T144" i="7" s="1"/>
  <c r="O266" i="7"/>
  <c r="S266" i="7" s="1"/>
  <c r="O62" i="10"/>
  <c r="S62" i="10" s="1"/>
  <c r="O299" i="9"/>
  <c r="O337" i="7"/>
  <c r="S337" i="7" s="1"/>
  <c r="S239" i="8"/>
  <c r="O38" i="9"/>
  <c r="S38" i="9" s="1"/>
  <c r="O290" i="11"/>
  <c r="T290" i="11" s="1"/>
  <c r="O264" i="7"/>
  <c r="T264" i="7" s="1"/>
  <c r="O35" i="10"/>
  <c r="S35" i="10" s="1"/>
  <c r="O291" i="11"/>
  <c r="T291" i="11" s="1"/>
  <c r="O177" i="11"/>
  <c r="T177" i="11" s="1"/>
  <c r="O143" i="7"/>
  <c r="T143" i="7" s="1"/>
  <c r="O38" i="10"/>
  <c r="T38" i="10" s="1"/>
  <c r="O134" i="10"/>
  <c r="T134" i="10" s="1"/>
  <c r="O155" i="10"/>
  <c r="S155" i="10" s="1"/>
  <c r="O86" i="9"/>
  <c r="O236" i="7"/>
  <c r="T236" i="7" s="1"/>
  <c r="O309" i="7"/>
  <c r="S309" i="7" s="1"/>
  <c r="O349" i="9"/>
  <c r="T349" i="9" s="1"/>
  <c r="O61" i="10"/>
  <c r="T61" i="10" s="1"/>
  <c r="O84" i="9"/>
  <c r="O140" i="7"/>
  <c r="O300" i="9"/>
  <c r="T300" i="9" s="1"/>
  <c r="O81" i="10"/>
  <c r="S81" i="10" s="1"/>
  <c r="O168" i="7"/>
  <c r="T168" i="7" s="1"/>
  <c r="O237" i="7"/>
  <c r="T237" i="7" s="1"/>
  <c r="O263" i="7"/>
  <c r="T263" i="7" s="1"/>
  <c r="O58" i="9"/>
  <c r="T58" i="9" s="1"/>
  <c r="O303" i="9"/>
  <c r="T303" i="9" s="1"/>
  <c r="O45" i="7"/>
  <c r="S45" i="7" s="1"/>
  <c r="O240" i="7"/>
  <c r="T240" i="7" s="1"/>
  <c r="O313" i="7"/>
  <c r="S313" i="7" s="1"/>
  <c r="O280" i="9"/>
  <c r="S280" i="9" s="1"/>
  <c r="O131" i="10"/>
  <c r="T131" i="10" s="1"/>
  <c r="O241" i="7"/>
  <c r="S241" i="7" s="1"/>
  <c r="O312" i="7"/>
  <c r="T312" i="7" s="1"/>
  <c r="O276" i="9"/>
  <c r="S276" i="9" s="1"/>
  <c r="O333" i="7"/>
  <c r="T333" i="7" s="1"/>
  <c r="O302" i="9"/>
  <c r="S302" i="9" s="1"/>
  <c r="O213" i="8"/>
  <c r="T213" i="8" s="1"/>
  <c r="R137" i="8"/>
  <c r="O139" i="8" s="1"/>
  <c r="P137" i="8"/>
  <c r="Q137" i="8" s="1"/>
  <c r="O11" i="9"/>
  <c r="O12" i="9"/>
  <c r="T15" i="9"/>
  <c r="S15" i="9"/>
  <c r="O14" i="9"/>
  <c r="O205" i="14"/>
  <c r="T205" i="14" s="1"/>
  <c r="O227" i="14"/>
  <c r="S227" i="14" s="1"/>
  <c r="O230" i="14"/>
  <c r="T230" i="14" s="1"/>
  <c r="O229" i="14"/>
  <c r="T229" i="14" s="1"/>
  <c r="O33" i="14"/>
  <c r="T33" i="14" s="1"/>
  <c r="O38" i="14"/>
  <c r="T38" i="14" s="1"/>
  <c r="O11" i="14"/>
  <c r="T11" i="14" s="1"/>
  <c r="O155" i="14"/>
  <c r="T155" i="14" s="1"/>
  <c r="O36" i="14"/>
  <c r="O9" i="14"/>
  <c r="T9" i="14" s="1"/>
  <c r="O59" i="14"/>
  <c r="S59" i="14" s="1"/>
  <c r="O231" i="14"/>
  <c r="T231" i="14" s="1"/>
  <c r="O13" i="14"/>
  <c r="T13" i="14" s="1"/>
  <c r="O60" i="14"/>
  <c r="T60" i="14" s="1"/>
  <c r="O62" i="14"/>
  <c r="T62" i="14" s="1"/>
  <c r="O37" i="14"/>
  <c r="T37" i="14" s="1"/>
  <c r="O61" i="14"/>
  <c r="S61" i="14" s="1"/>
  <c r="O57" i="14"/>
  <c r="T57" i="14" s="1"/>
  <c r="O35" i="14"/>
  <c r="S35" i="14" s="1"/>
  <c r="O14" i="14"/>
  <c r="O34" i="14"/>
  <c r="T34" i="14" s="1"/>
  <c r="O107" i="14"/>
  <c r="T107" i="14" s="1"/>
  <c r="O133" i="14"/>
  <c r="S133" i="14" s="1"/>
  <c r="R178" i="14"/>
  <c r="O84" i="14"/>
  <c r="S84" i="14" s="1"/>
  <c r="O134" i="14"/>
  <c r="T134" i="14" s="1"/>
  <c r="O156" i="14"/>
  <c r="T156" i="14" s="1"/>
  <c r="O226" i="14"/>
  <c r="T226" i="14" s="1"/>
  <c r="O131" i="14"/>
  <c r="T131" i="14" s="1"/>
  <c r="O289" i="11"/>
  <c r="T289" i="11" s="1"/>
  <c r="O178" i="11"/>
  <c r="S178" i="11" s="1"/>
  <c r="O175" i="11"/>
  <c r="O173" i="11"/>
  <c r="T173" i="11" s="1"/>
  <c r="O239" i="11"/>
  <c r="T239" i="11" s="1"/>
  <c r="O293" i="11"/>
  <c r="T293" i="11" s="1"/>
  <c r="S267" i="11"/>
  <c r="T45" i="11"/>
  <c r="P91" i="11"/>
  <c r="Q91" i="11" s="1"/>
  <c r="R91" i="11"/>
  <c r="T44" i="11"/>
  <c r="O14" i="11"/>
  <c r="T14" i="11" s="1"/>
  <c r="O11" i="11"/>
  <c r="S11" i="11" s="1"/>
  <c r="O12" i="11"/>
  <c r="T12" i="11" s="1"/>
  <c r="O13" i="11"/>
  <c r="S13" i="11" s="1"/>
  <c r="O15" i="11"/>
  <c r="O266" i="11"/>
  <c r="O265" i="11"/>
  <c r="O264" i="11"/>
  <c r="O269" i="11"/>
  <c r="O240" i="11"/>
  <c r="O241" i="11"/>
  <c r="O243" i="11"/>
  <c r="O242" i="11"/>
  <c r="O244" i="11"/>
  <c r="O202" i="11"/>
  <c r="O200" i="11"/>
  <c r="O197" i="11"/>
  <c r="O199" i="11"/>
  <c r="O198" i="11"/>
  <c r="O152" i="11"/>
  <c r="O151" i="11"/>
  <c r="O150" i="11"/>
  <c r="O148" i="11"/>
  <c r="O147" i="11"/>
  <c r="O10" i="11"/>
  <c r="O204" i="14"/>
  <c r="O203" i="14"/>
  <c r="O206" i="14"/>
  <c r="O202" i="14"/>
  <c r="O207" i="14"/>
  <c r="O158" i="14"/>
  <c r="O154" i="14"/>
  <c r="O157" i="14"/>
  <c r="O159" i="14"/>
  <c r="O132" i="14"/>
  <c r="O135" i="14"/>
  <c r="O110" i="14"/>
  <c r="O108" i="14"/>
  <c r="O109" i="14"/>
  <c r="O106" i="14"/>
  <c r="O105" i="14"/>
  <c r="O83" i="14"/>
  <c r="O82" i="14"/>
  <c r="O85" i="14"/>
  <c r="O81" i="14"/>
  <c r="O86" i="14"/>
  <c r="T10" i="14"/>
  <c r="S10" i="14"/>
  <c r="T231" i="10"/>
  <c r="S231" i="10"/>
  <c r="T204" i="10"/>
  <c r="S204" i="10"/>
  <c r="O202" i="10"/>
  <c r="O205" i="10"/>
  <c r="O203" i="10"/>
  <c r="O206" i="10"/>
  <c r="O207" i="10"/>
  <c r="T178" i="10"/>
  <c r="S178" i="10"/>
  <c r="T180" i="10"/>
  <c r="S180" i="10"/>
  <c r="T179" i="10"/>
  <c r="S179" i="10"/>
  <c r="T182" i="10"/>
  <c r="S182" i="10"/>
  <c r="O154" i="10"/>
  <c r="O135" i="10"/>
  <c r="T130" i="10"/>
  <c r="S130" i="10"/>
  <c r="O132" i="10"/>
  <c r="O133" i="10"/>
  <c r="O106" i="10"/>
  <c r="O107" i="10"/>
  <c r="O109" i="10"/>
  <c r="O108" i="10"/>
  <c r="O110" i="10"/>
  <c r="S83" i="10"/>
  <c r="T83" i="10"/>
  <c r="O82" i="10"/>
  <c r="O86" i="10"/>
  <c r="O85" i="10"/>
  <c r="O84" i="10"/>
  <c r="O58" i="10"/>
  <c r="O60" i="10"/>
  <c r="O36" i="10"/>
  <c r="O33" i="10"/>
  <c r="T12" i="10"/>
  <c r="S12" i="10"/>
  <c r="O13" i="10"/>
  <c r="O11" i="10"/>
  <c r="O14" i="10"/>
  <c r="O10" i="10"/>
  <c r="O9" i="10"/>
  <c r="O351" i="9"/>
  <c r="O352" i="9"/>
  <c r="O350" i="9"/>
  <c r="O325" i="9"/>
  <c r="O323" i="9"/>
  <c r="O324" i="9"/>
  <c r="O327" i="9"/>
  <c r="O326" i="9"/>
  <c r="T301" i="9"/>
  <c r="S301" i="9"/>
  <c r="T304" i="9"/>
  <c r="S304" i="9"/>
  <c r="O279" i="9"/>
  <c r="O278" i="9"/>
  <c r="T251" i="9"/>
  <c r="S251" i="9"/>
  <c r="T256" i="9"/>
  <c r="S256" i="9"/>
  <c r="T230" i="9"/>
  <c r="S230" i="9"/>
  <c r="T231" i="9"/>
  <c r="S231" i="9"/>
  <c r="T202" i="9"/>
  <c r="S202" i="9"/>
  <c r="T206" i="9"/>
  <c r="S206" i="9"/>
  <c r="O181" i="9"/>
  <c r="O179" i="9"/>
  <c r="O180" i="9"/>
  <c r="O183" i="9"/>
  <c r="T158" i="9"/>
  <c r="S158" i="9"/>
  <c r="O134" i="9"/>
  <c r="O133" i="9"/>
  <c r="O135" i="9"/>
  <c r="O131" i="9"/>
  <c r="O130" i="9"/>
  <c r="T110" i="9"/>
  <c r="S110" i="9"/>
  <c r="O109" i="9"/>
  <c r="O105" i="9"/>
  <c r="O108" i="9"/>
  <c r="O106" i="9"/>
  <c r="O107" i="9"/>
  <c r="O57" i="9"/>
  <c r="O60" i="9"/>
  <c r="O62" i="9"/>
  <c r="O33" i="9"/>
  <c r="O36" i="9"/>
  <c r="T13" i="9"/>
  <c r="S13" i="9"/>
  <c r="O233" i="8"/>
  <c r="T233" i="8" s="1"/>
  <c r="O236" i="8"/>
  <c r="T237" i="8"/>
  <c r="S237" i="8"/>
  <c r="O238" i="8"/>
  <c r="O235" i="8"/>
  <c r="O234" i="8"/>
  <c r="O212" i="8"/>
  <c r="O209" i="8"/>
  <c r="O211" i="8"/>
  <c r="O214" i="8"/>
  <c r="O210" i="8"/>
  <c r="T187" i="8"/>
  <c r="S187" i="8"/>
  <c r="T189" i="8"/>
  <c r="S189" i="8"/>
  <c r="O141" i="8"/>
  <c r="O140" i="8"/>
  <c r="O142" i="8"/>
  <c r="O138" i="8"/>
  <c r="O116" i="8"/>
  <c r="O117" i="8"/>
  <c r="O115" i="8"/>
  <c r="O112" i="8"/>
  <c r="O113" i="8"/>
  <c r="T36" i="8"/>
  <c r="S36" i="8"/>
  <c r="O13" i="8"/>
  <c r="O10" i="8"/>
  <c r="O9" i="8"/>
  <c r="O14" i="8"/>
  <c r="T357" i="7"/>
  <c r="S357" i="7"/>
  <c r="O338" i="7"/>
  <c r="O334" i="7"/>
  <c r="O286" i="7"/>
  <c r="O288" i="7"/>
  <c r="O290" i="7"/>
  <c r="O265" i="7"/>
  <c r="O261" i="7"/>
  <c r="O238" i="7"/>
  <c r="O217" i="7"/>
  <c r="O214" i="7"/>
  <c r="O213" i="7"/>
  <c r="O212" i="7"/>
  <c r="O215" i="7"/>
  <c r="O192" i="7"/>
  <c r="O189" i="7"/>
  <c r="O188" i="7"/>
  <c r="O190" i="7"/>
  <c r="O193" i="7"/>
  <c r="O164" i="7"/>
  <c r="O166" i="7"/>
  <c r="O167" i="7"/>
  <c r="O142" i="7"/>
  <c r="O145" i="7"/>
  <c r="S118" i="7"/>
  <c r="T118" i="7"/>
  <c r="O95" i="7"/>
  <c r="O96" i="7"/>
  <c r="O92" i="7"/>
  <c r="O67" i="7"/>
  <c r="O71" i="7"/>
  <c r="T71" i="7" s="1"/>
  <c r="O70" i="7"/>
  <c r="O69" i="7"/>
  <c r="O68" i="7"/>
  <c r="O43" i="7"/>
  <c r="O46" i="7"/>
  <c r="O44" i="7"/>
  <c r="O119" i="11" l="1"/>
  <c r="T164" i="8"/>
  <c r="S10" i="9"/>
  <c r="O66" i="8"/>
  <c r="T66" i="8" s="1"/>
  <c r="T159" i="10"/>
  <c r="O131" i="11"/>
  <c r="T131" i="11" s="1"/>
  <c r="O117" i="11"/>
  <c r="T117" i="11" s="1"/>
  <c r="O126" i="11"/>
  <c r="S126" i="11" s="1"/>
  <c r="O127" i="11"/>
  <c r="T127" i="11" s="1"/>
  <c r="O133" i="11"/>
  <c r="T133" i="11" s="1"/>
  <c r="O125" i="11"/>
  <c r="S125" i="11" s="1"/>
  <c r="O129" i="11"/>
  <c r="T129" i="11" s="1"/>
  <c r="S165" i="8"/>
  <c r="T227" i="9"/>
  <c r="O77" i="8"/>
  <c r="O76" i="8"/>
  <c r="O75" i="8"/>
  <c r="O74" i="8"/>
  <c r="O73" i="8"/>
  <c r="O72" i="8"/>
  <c r="O71" i="8"/>
  <c r="T167" i="8"/>
  <c r="S39" i="10"/>
  <c r="T166" i="8"/>
  <c r="T277" i="9"/>
  <c r="S191" i="7"/>
  <c r="S275" i="9"/>
  <c r="S158" i="10"/>
  <c r="T158" i="10"/>
  <c r="T42" i="10"/>
  <c r="S41" i="10"/>
  <c r="T40" i="10"/>
  <c r="S40" i="10"/>
  <c r="O134" i="11"/>
  <c r="T134" i="11" s="1"/>
  <c r="S347" i="9"/>
  <c r="O120" i="11"/>
  <c r="T120" i="11" s="1"/>
  <c r="O122" i="11"/>
  <c r="S122" i="11" s="1"/>
  <c r="O128" i="11"/>
  <c r="S128" i="11" s="1"/>
  <c r="O132" i="11"/>
  <c r="T132" i="11" s="1"/>
  <c r="T226" i="9"/>
  <c r="O121" i="11"/>
  <c r="T121" i="11" s="1"/>
  <c r="S228" i="9"/>
  <c r="S85" i="9"/>
  <c r="T77" i="7"/>
  <c r="S77" i="7"/>
  <c r="T73" i="7"/>
  <c r="T76" i="7"/>
  <c r="S76" i="7"/>
  <c r="T75" i="7"/>
  <c r="S75" i="7"/>
  <c r="S74" i="7"/>
  <c r="T74" i="7"/>
  <c r="O130" i="11"/>
  <c r="T130" i="11" s="1"/>
  <c r="O124" i="11"/>
  <c r="S124" i="11" s="1"/>
  <c r="O123" i="11"/>
  <c r="T123" i="11" s="1"/>
  <c r="O118" i="11"/>
  <c r="T118" i="11" s="1"/>
  <c r="O116" i="11"/>
  <c r="S116" i="11" s="1"/>
  <c r="O115" i="11"/>
  <c r="S115" i="11" s="1"/>
  <c r="O103" i="11"/>
  <c r="S103" i="11" s="1"/>
  <c r="O104" i="11"/>
  <c r="T81" i="9"/>
  <c r="O101" i="11"/>
  <c r="T101" i="11" s="1"/>
  <c r="O102" i="11"/>
  <c r="S21" i="11"/>
  <c r="S20" i="11"/>
  <c r="T20" i="11"/>
  <c r="T19" i="11"/>
  <c r="S19" i="11"/>
  <c r="T83" i="9"/>
  <c r="S130" i="14"/>
  <c r="T328" i="9"/>
  <c r="T156" i="10"/>
  <c r="T61" i="9"/>
  <c r="S182" i="9"/>
  <c r="T335" i="7"/>
  <c r="S348" i="9"/>
  <c r="T157" i="10"/>
  <c r="T287" i="8"/>
  <c r="S270" i="11"/>
  <c r="T185" i="8"/>
  <c r="S157" i="9"/>
  <c r="T253" i="9"/>
  <c r="T156" i="9"/>
  <c r="S59" i="9"/>
  <c r="S34" i="10"/>
  <c r="T245" i="11"/>
  <c r="S245" i="11"/>
  <c r="T57" i="10"/>
  <c r="T88" i="8"/>
  <c r="S11" i="8"/>
  <c r="S37" i="10"/>
  <c r="T153" i="11"/>
  <c r="S208" i="11"/>
  <c r="T208" i="11"/>
  <c r="S206" i="11"/>
  <c r="T206" i="11"/>
  <c r="T205" i="11"/>
  <c r="S203" i="11"/>
  <c r="S114" i="8"/>
  <c r="S15" i="8"/>
  <c r="S132" i="9"/>
  <c r="O64" i="8"/>
  <c r="S64" i="8" s="1"/>
  <c r="T288" i="11"/>
  <c r="T50" i="7"/>
  <c r="T154" i="11"/>
  <c r="S154" i="11"/>
  <c r="T204" i="11"/>
  <c r="S204" i="11"/>
  <c r="S179" i="11"/>
  <c r="T179" i="11"/>
  <c r="T176" i="11"/>
  <c r="S261" i="8"/>
  <c r="T286" i="8"/>
  <c r="T260" i="8"/>
  <c r="S260" i="8"/>
  <c r="T257" i="8"/>
  <c r="S257" i="8"/>
  <c r="S259" i="8"/>
  <c r="T259" i="8"/>
  <c r="T258" i="8"/>
  <c r="S258" i="8"/>
  <c r="T281" i="8"/>
  <c r="T285" i="8"/>
  <c r="S285" i="8"/>
  <c r="S283" i="8"/>
  <c r="T284" i="8"/>
  <c r="S284" i="8"/>
  <c r="T282" i="8"/>
  <c r="S282" i="8"/>
  <c r="S161" i="8"/>
  <c r="O67" i="8"/>
  <c r="T67" i="8" s="1"/>
  <c r="T95" i="8"/>
  <c r="S95" i="8"/>
  <c r="T94" i="8"/>
  <c r="S94" i="8"/>
  <c r="T93" i="8"/>
  <c r="S93" i="8"/>
  <c r="S92" i="8"/>
  <c r="T92" i="8"/>
  <c r="S91" i="8"/>
  <c r="T91" i="8"/>
  <c r="T90" i="8"/>
  <c r="S90" i="8"/>
  <c r="S89" i="8"/>
  <c r="T89" i="8"/>
  <c r="O68" i="8"/>
  <c r="T68" i="8" s="1"/>
  <c r="O69" i="8"/>
  <c r="T69" i="8" s="1"/>
  <c r="O70" i="8"/>
  <c r="O65" i="8"/>
  <c r="T65" i="8" s="1"/>
  <c r="T39" i="8"/>
  <c r="T37" i="8"/>
  <c r="S162" i="8"/>
  <c r="S163" i="8"/>
  <c r="S33" i="8"/>
  <c r="S35" i="8"/>
  <c r="S16" i="8"/>
  <c r="S66" i="9"/>
  <c r="T67" i="9"/>
  <c r="S67" i="9"/>
  <c r="S82" i="9"/>
  <c r="T69" i="9"/>
  <c r="S69" i="9"/>
  <c r="S68" i="9"/>
  <c r="T68" i="9"/>
  <c r="T64" i="9"/>
  <c r="S64" i="9"/>
  <c r="T70" i="9"/>
  <c r="S70" i="9"/>
  <c r="T65" i="9"/>
  <c r="S65" i="9"/>
  <c r="T52" i="7"/>
  <c r="S52" i="7"/>
  <c r="T51" i="7"/>
  <c r="S51" i="7"/>
  <c r="T49" i="7"/>
  <c r="S49" i="7"/>
  <c r="S63" i="9"/>
  <c r="T63" i="9"/>
  <c r="S44" i="9"/>
  <c r="S42" i="9"/>
  <c r="S174" i="11"/>
  <c r="O100" i="11"/>
  <c r="T43" i="9"/>
  <c r="S43" i="9"/>
  <c r="S37" i="9"/>
  <c r="T39" i="9"/>
  <c r="T35" i="9"/>
  <c r="T41" i="9"/>
  <c r="S41" i="9"/>
  <c r="T40" i="9"/>
  <c r="S40" i="9"/>
  <c r="S9" i="9"/>
  <c r="S34" i="9"/>
  <c r="S133" i="11"/>
  <c r="S188" i="8"/>
  <c r="S49" i="11"/>
  <c r="S51" i="11"/>
  <c r="S52" i="11"/>
  <c r="T52" i="11"/>
  <c r="T50" i="11"/>
  <c r="S50" i="11"/>
  <c r="S47" i="11"/>
  <c r="S48" i="11"/>
  <c r="T48" i="11"/>
  <c r="O97" i="11"/>
  <c r="S97" i="11" s="1"/>
  <c r="O98" i="11"/>
  <c r="T98" i="11" s="1"/>
  <c r="O99" i="11"/>
  <c r="S17" i="11"/>
  <c r="T18" i="11"/>
  <c r="S18" i="11"/>
  <c r="T16" i="11"/>
  <c r="S16" i="11"/>
  <c r="T201" i="11"/>
  <c r="S149" i="11"/>
  <c r="S34" i="8"/>
  <c r="S12" i="14"/>
  <c r="T285" i="7"/>
  <c r="T207" i="9"/>
  <c r="S177" i="11"/>
  <c r="S116" i="7"/>
  <c r="S58" i="14"/>
  <c r="T359" i="7"/>
  <c r="S38" i="10"/>
  <c r="T81" i="10"/>
  <c r="S230" i="10"/>
  <c r="S165" i="7"/>
  <c r="T302" i="9"/>
  <c r="S360" i="7"/>
  <c r="T252" i="9"/>
  <c r="T241" i="7"/>
  <c r="S13" i="14"/>
  <c r="S93" i="7"/>
  <c r="S292" i="11"/>
  <c r="S336" i="7"/>
  <c r="S105" i="10"/>
  <c r="S154" i="9"/>
  <c r="T59" i="10"/>
  <c r="S155" i="9"/>
  <c r="S264" i="7"/>
  <c r="S12" i="8"/>
  <c r="T91" i="7"/>
  <c r="T203" i="9"/>
  <c r="S226" i="10"/>
  <c r="T204" i="9"/>
  <c r="S262" i="7"/>
  <c r="S362" i="7"/>
  <c r="S159" i="9"/>
  <c r="T61" i="14"/>
  <c r="T266" i="7"/>
  <c r="S205" i="9"/>
  <c r="S60" i="14"/>
  <c r="S239" i="11"/>
  <c r="S119" i="7"/>
  <c r="O137" i="8"/>
  <c r="T137" i="8" s="1"/>
  <c r="S303" i="9"/>
  <c r="T155" i="10"/>
  <c r="S131" i="10"/>
  <c r="S291" i="11"/>
  <c r="S134" i="10"/>
  <c r="S9" i="14"/>
  <c r="T227" i="14"/>
  <c r="S228" i="14"/>
  <c r="S290" i="11"/>
  <c r="S268" i="11"/>
  <c r="T178" i="11"/>
  <c r="S173" i="11"/>
  <c r="S44" i="11"/>
  <c r="T9" i="11"/>
  <c r="T13" i="11"/>
  <c r="T11" i="11"/>
  <c r="S229" i="14"/>
  <c r="S226" i="14"/>
  <c r="S230" i="14"/>
  <c r="S205" i="14"/>
  <c r="T84" i="14"/>
  <c r="S33" i="14"/>
  <c r="S38" i="14"/>
  <c r="S11" i="14"/>
  <c r="S227" i="10"/>
  <c r="S228" i="10"/>
  <c r="S61" i="10"/>
  <c r="S349" i="9"/>
  <c r="S300" i="9"/>
  <c r="T280" i="9"/>
  <c r="T276" i="9"/>
  <c r="S255" i="9"/>
  <c r="S58" i="9"/>
  <c r="T38" i="9"/>
  <c r="S213" i="8"/>
  <c r="T38" i="8"/>
  <c r="S38" i="8"/>
  <c r="T358" i="7"/>
  <c r="S311" i="7"/>
  <c r="T48" i="7"/>
  <c r="S312" i="7"/>
  <c r="T115" i="7"/>
  <c r="S143" i="7"/>
  <c r="T239" i="7"/>
  <c r="S144" i="7"/>
  <c r="S94" i="7"/>
  <c r="T287" i="7"/>
  <c r="T120" i="7"/>
  <c r="S168" i="7"/>
  <c r="S72" i="7"/>
  <c r="T45" i="7"/>
  <c r="S169" i="7"/>
  <c r="T141" i="7"/>
  <c r="S236" i="7"/>
  <c r="S47" i="7"/>
  <c r="S240" i="7"/>
  <c r="T289" i="7"/>
  <c r="S237" i="7"/>
  <c r="T337" i="7"/>
  <c r="T313" i="7"/>
  <c r="S361" i="7"/>
  <c r="S117" i="7"/>
  <c r="T117" i="7"/>
  <c r="T309" i="7"/>
  <c r="S263" i="7"/>
  <c r="S216" i="7"/>
  <c r="S333" i="7"/>
  <c r="T310" i="7"/>
  <c r="S310" i="7"/>
  <c r="T139" i="8"/>
  <c r="S139" i="8"/>
  <c r="T62" i="10"/>
  <c r="S34" i="14"/>
  <c r="S12" i="11"/>
  <c r="S293" i="11"/>
  <c r="S37" i="14"/>
  <c r="S289" i="11"/>
  <c r="S57" i="14"/>
  <c r="S14" i="11"/>
  <c r="T84" i="9"/>
  <c r="S84" i="9"/>
  <c r="S45" i="11"/>
  <c r="T314" i="7"/>
  <c r="T35" i="10"/>
  <c r="S86" i="9"/>
  <c r="T86" i="9"/>
  <c r="T299" i="9"/>
  <c r="S299" i="9"/>
  <c r="T14" i="9"/>
  <c r="S14" i="9"/>
  <c r="T12" i="9"/>
  <c r="S12" i="9"/>
  <c r="S11" i="9"/>
  <c r="T11" i="9"/>
  <c r="T133" i="14"/>
  <c r="S155" i="14"/>
  <c r="S62" i="14"/>
  <c r="S107" i="14"/>
  <c r="S131" i="14"/>
  <c r="T35" i="14"/>
  <c r="T14" i="14"/>
  <c r="S14" i="14"/>
  <c r="T59" i="14"/>
  <c r="S36" i="14"/>
  <c r="T36" i="14"/>
  <c r="S231" i="14"/>
  <c r="O179" i="14"/>
  <c r="O178" i="14"/>
  <c r="O182" i="14"/>
  <c r="O181" i="14"/>
  <c r="S134" i="14"/>
  <c r="S156" i="14"/>
  <c r="O180" i="14"/>
  <c r="O183" i="14"/>
  <c r="T175" i="11"/>
  <c r="S175" i="11"/>
  <c r="O92" i="11"/>
  <c r="O95" i="11"/>
  <c r="O94" i="11"/>
  <c r="O96" i="11"/>
  <c r="O91" i="11"/>
  <c r="O93" i="11"/>
  <c r="T15" i="11"/>
  <c r="S15" i="11"/>
  <c r="S264" i="11"/>
  <c r="S265" i="11"/>
  <c r="S266" i="11"/>
  <c r="T244" i="11"/>
  <c r="S244" i="11"/>
  <c r="T242" i="11"/>
  <c r="S242" i="11"/>
  <c r="T241" i="11"/>
  <c r="S241" i="11"/>
  <c r="T243" i="11"/>
  <c r="S243" i="11"/>
  <c r="T240" i="11"/>
  <c r="S240" i="11"/>
  <c r="T198" i="11"/>
  <c r="S198" i="11"/>
  <c r="T199" i="11"/>
  <c r="S199" i="11"/>
  <c r="T197" i="11"/>
  <c r="S197" i="11"/>
  <c r="S200" i="11"/>
  <c r="T200" i="11"/>
  <c r="T202" i="11"/>
  <c r="S202" i="11"/>
  <c r="T148" i="11"/>
  <c r="S148" i="11"/>
  <c r="T147" i="11"/>
  <c r="S147" i="11"/>
  <c r="T150" i="11"/>
  <c r="S150" i="11"/>
  <c r="T151" i="11"/>
  <c r="S151" i="11"/>
  <c r="T152" i="11"/>
  <c r="S152" i="11"/>
  <c r="T119" i="11"/>
  <c r="S119" i="11"/>
  <c r="T42" i="11"/>
  <c r="S42" i="11"/>
  <c r="T46" i="11"/>
  <c r="S46" i="11"/>
  <c r="T41" i="11"/>
  <c r="S41" i="11"/>
  <c r="T43" i="11"/>
  <c r="S43" i="11"/>
  <c r="T10" i="11"/>
  <c r="S10" i="11"/>
  <c r="T207" i="14"/>
  <c r="S207" i="14"/>
  <c r="T202" i="14"/>
  <c r="S202" i="14"/>
  <c r="T206" i="14"/>
  <c r="S206" i="14"/>
  <c r="T203" i="14"/>
  <c r="S203" i="14"/>
  <c r="T204" i="14"/>
  <c r="S204" i="14"/>
  <c r="S157" i="14"/>
  <c r="T157" i="14"/>
  <c r="T159" i="14"/>
  <c r="S159" i="14"/>
  <c r="T154" i="14"/>
  <c r="S154" i="14"/>
  <c r="T158" i="14"/>
  <c r="S158" i="14"/>
  <c r="T135" i="14"/>
  <c r="S135" i="14"/>
  <c r="T132" i="14"/>
  <c r="S132" i="14"/>
  <c r="S105" i="14"/>
  <c r="T106" i="14"/>
  <c r="S106" i="14"/>
  <c r="T109" i="14"/>
  <c r="S109" i="14"/>
  <c r="T108" i="14"/>
  <c r="S108" i="14"/>
  <c r="T110" i="14"/>
  <c r="S110" i="14"/>
  <c r="T86" i="14"/>
  <c r="S86" i="14"/>
  <c r="T81" i="14"/>
  <c r="S81" i="14"/>
  <c r="T85" i="14"/>
  <c r="S85" i="14"/>
  <c r="S82" i="14"/>
  <c r="T83" i="14"/>
  <c r="S83" i="14"/>
  <c r="T207" i="10"/>
  <c r="S207" i="10"/>
  <c r="T206" i="10"/>
  <c r="S206" i="10"/>
  <c r="T203" i="10"/>
  <c r="S203" i="10"/>
  <c r="T205" i="10"/>
  <c r="S205" i="10"/>
  <c r="T202" i="10"/>
  <c r="S202" i="10"/>
  <c r="T154" i="10"/>
  <c r="S154" i="10"/>
  <c r="T132" i="10"/>
  <c r="S132" i="10"/>
  <c r="T133" i="10"/>
  <c r="S133" i="10"/>
  <c r="T135" i="10"/>
  <c r="S135" i="10"/>
  <c r="T109" i="10"/>
  <c r="S109" i="10"/>
  <c r="T107" i="10"/>
  <c r="S107" i="10"/>
  <c r="T108" i="10"/>
  <c r="S108" i="10"/>
  <c r="T106" i="10"/>
  <c r="S106" i="10"/>
  <c r="T110" i="10"/>
  <c r="S110" i="10"/>
  <c r="T84" i="10"/>
  <c r="S84" i="10"/>
  <c r="T85" i="10"/>
  <c r="S85" i="10"/>
  <c r="T82" i="10"/>
  <c r="S82" i="10"/>
  <c r="T86" i="10"/>
  <c r="S86" i="10"/>
  <c r="T60" i="10"/>
  <c r="S60" i="10"/>
  <c r="T58" i="10"/>
  <c r="S58" i="10"/>
  <c r="T33" i="10"/>
  <c r="S33" i="10"/>
  <c r="T36" i="10"/>
  <c r="S36" i="10"/>
  <c r="T10" i="10"/>
  <c r="S10" i="10"/>
  <c r="T9" i="10"/>
  <c r="S9" i="10"/>
  <c r="T14" i="10"/>
  <c r="S14" i="10"/>
  <c r="T11" i="10"/>
  <c r="S11" i="10"/>
  <c r="T13" i="10"/>
  <c r="S13" i="10"/>
  <c r="T352" i="9"/>
  <c r="S352" i="9"/>
  <c r="T351" i="9"/>
  <c r="S351" i="9"/>
  <c r="T350" i="9"/>
  <c r="S350" i="9"/>
  <c r="T327" i="9"/>
  <c r="S327" i="9"/>
  <c r="S326" i="9"/>
  <c r="T326" i="9"/>
  <c r="T324" i="9"/>
  <c r="S324" i="9"/>
  <c r="T323" i="9"/>
  <c r="S323" i="9"/>
  <c r="T325" i="9"/>
  <c r="S325" i="9"/>
  <c r="S278" i="9"/>
  <c r="T278" i="9"/>
  <c r="T279" i="9"/>
  <c r="S279" i="9"/>
  <c r="T183" i="9"/>
  <c r="S183" i="9"/>
  <c r="T180" i="9"/>
  <c r="S180" i="9"/>
  <c r="T179" i="9"/>
  <c r="S179" i="9"/>
  <c r="S181" i="9"/>
  <c r="T181" i="9"/>
  <c r="T131" i="9"/>
  <c r="S131" i="9"/>
  <c r="T135" i="9"/>
  <c r="S135" i="9"/>
  <c r="T130" i="9"/>
  <c r="S130" i="9"/>
  <c r="S133" i="9"/>
  <c r="T133" i="9"/>
  <c r="T134" i="9"/>
  <c r="S134" i="9"/>
  <c r="T107" i="9"/>
  <c r="S107" i="9"/>
  <c r="T106" i="9"/>
  <c r="S106" i="9"/>
  <c r="T108" i="9"/>
  <c r="S108" i="9"/>
  <c r="T105" i="9"/>
  <c r="S105" i="9"/>
  <c r="T109" i="9"/>
  <c r="S109" i="9"/>
  <c r="T60" i="9"/>
  <c r="S60" i="9"/>
  <c r="T57" i="9"/>
  <c r="S57" i="9"/>
  <c r="T62" i="9"/>
  <c r="S62" i="9"/>
  <c r="T33" i="9"/>
  <c r="S33" i="9"/>
  <c r="S36" i="9"/>
  <c r="T36" i="9"/>
  <c r="S233" i="8"/>
  <c r="T234" i="8"/>
  <c r="S234" i="8"/>
  <c r="T235" i="8"/>
  <c r="S235" i="8"/>
  <c r="T238" i="8"/>
  <c r="S238" i="8"/>
  <c r="S236" i="8"/>
  <c r="T236" i="8"/>
  <c r="T210" i="8"/>
  <c r="S210" i="8"/>
  <c r="T214" i="8"/>
  <c r="S214" i="8"/>
  <c r="T211" i="8"/>
  <c r="S211" i="8"/>
  <c r="T209" i="8"/>
  <c r="S209" i="8"/>
  <c r="T212" i="8"/>
  <c r="S212" i="8"/>
  <c r="T138" i="8"/>
  <c r="S138" i="8"/>
  <c r="T142" i="8"/>
  <c r="S142" i="8"/>
  <c r="T140" i="8"/>
  <c r="S140" i="8"/>
  <c r="T141" i="8"/>
  <c r="S141" i="8"/>
  <c r="T113" i="8"/>
  <c r="S113" i="8"/>
  <c r="T112" i="8"/>
  <c r="S112" i="8"/>
  <c r="T115" i="8"/>
  <c r="S115" i="8"/>
  <c r="T117" i="8"/>
  <c r="S117" i="8"/>
  <c r="T14" i="8"/>
  <c r="S14" i="8"/>
  <c r="T10" i="8"/>
  <c r="S10" i="8"/>
  <c r="T9" i="8"/>
  <c r="S9" i="8"/>
  <c r="T13" i="8"/>
  <c r="S13" i="8"/>
  <c r="T334" i="7"/>
  <c r="S334" i="7"/>
  <c r="T338" i="7"/>
  <c r="S338" i="7"/>
  <c r="T286" i="7"/>
  <c r="S286" i="7"/>
  <c r="S288" i="7"/>
  <c r="T288" i="7"/>
  <c r="T290" i="7"/>
  <c r="S290" i="7"/>
  <c r="T261" i="7"/>
  <c r="S261" i="7"/>
  <c r="T265" i="7"/>
  <c r="S265" i="7"/>
  <c r="T238" i="7"/>
  <c r="S238" i="7"/>
  <c r="T215" i="7"/>
  <c r="S215" i="7"/>
  <c r="T212" i="7"/>
  <c r="S212" i="7"/>
  <c r="T213" i="7"/>
  <c r="S213" i="7"/>
  <c r="T214" i="7"/>
  <c r="S214" i="7"/>
  <c r="T217" i="7"/>
  <c r="S217" i="7"/>
  <c r="T193" i="7"/>
  <c r="S193" i="7"/>
  <c r="T190" i="7"/>
  <c r="S190" i="7"/>
  <c r="T188" i="7"/>
  <c r="S188" i="7"/>
  <c r="T189" i="7"/>
  <c r="S189" i="7"/>
  <c r="T192" i="7"/>
  <c r="S192" i="7"/>
  <c r="T164" i="7"/>
  <c r="S164" i="7"/>
  <c r="S166" i="7"/>
  <c r="T166" i="7"/>
  <c r="S167" i="7"/>
  <c r="T167" i="7"/>
  <c r="T140" i="7"/>
  <c r="S140" i="7"/>
  <c r="T142" i="7"/>
  <c r="S142" i="7"/>
  <c r="T145" i="7"/>
  <c r="S145" i="7"/>
  <c r="T96" i="7"/>
  <c r="S96" i="7"/>
  <c r="T95" i="7"/>
  <c r="S95" i="7"/>
  <c r="T92" i="7"/>
  <c r="S92" i="7"/>
  <c r="T68" i="7"/>
  <c r="S68" i="7"/>
  <c r="T69" i="7"/>
  <c r="S69" i="7"/>
  <c r="T70" i="7"/>
  <c r="S70" i="7"/>
  <c r="S71" i="7"/>
  <c r="T67" i="7"/>
  <c r="S67" i="7"/>
  <c r="T46" i="7"/>
  <c r="S46" i="7"/>
  <c r="T43" i="7"/>
  <c r="S43" i="7"/>
  <c r="T44" i="7"/>
  <c r="S44" i="7"/>
  <c r="S66" i="8" l="1"/>
  <c r="S131" i="11"/>
  <c r="T126" i="11"/>
  <c r="S117" i="11"/>
  <c r="T125" i="11"/>
  <c r="S127" i="11"/>
  <c r="S129" i="11"/>
  <c r="S134" i="11"/>
  <c r="T77" i="8"/>
  <c r="S77" i="8"/>
  <c r="S76" i="8"/>
  <c r="T76" i="8"/>
  <c r="T75" i="8"/>
  <c r="S75" i="8"/>
  <c r="T74" i="8"/>
  <c r="S74" i="8"/>
  <c r="T73" i="8"/>
  <c r="S73" i="8"/>
  <c r="T72" i="8"/>
  <c r="S72" i="8"/>
  <c r="S71" i="8"/>
  <c r="T71" i="8"/>
  <c r="T128" i="11"/>
  <c r="S132" i="11"/>
  <c r="S120" i="11"/>
  <c r="T122" i="11"/>
  <c r="S121" i="11"/>
  <c r="S130" i="11"/>
  <c r="T124" i="11"/>
  <c r="S118" i="11"/>
  <c r="T116" i="11"/>
  <c r="T115" i="11"/>
  <c r="S123" i="11"/>
  <c r="S104" i="11"/>
  <c r="S101" i="11"/>
  <c r="S102" i="11"/>
  <c r="T102" i="11"/>
  <c r="T97" i="11"/>
  <c r="T64" i="8"/>
  <c r="S67" i="8"/>
  <c r="S68" i="8"/>
  <c r="S100" i="11"/>
  <c r="S65" i="8"/>
  <c r="S70" i="8"/>
  <c r="T70" i="8"/>
  <c r="S69" i="8"/>
  <c r="S98" i="11"/>
  <c r="T99" i="11"/>
  <c r="S99" i="11"/>
  <c r="S137" i="8"/>
  <c r="S183" i="14"/>
  <c r="T183" i="14"/>
  <c r="T180" i="14"/>
  <c r="S180" i="14"/>
  <c r="S181" i="14"/>
  <c r="T181" i="14"/>
  <c r="T182" i="14"/>
  <c r="S182" i="14"/>
  <c r="T178" i="14"/>
  <c r="S178" i="14"/>
  <c r="T179" i="14"/>
  <c r="S179" i="14"/>
  <c r="S93" i="11"/>
  <c r="T93" i="11"/>
  <c r="T91" i="11"/>
  <c r="S91" i="11"/>
  <c r="T96" i="11"/>
  <c r="S96" i="11"/>
  <c r="T94" i="11"/>
  <c r="S94" i="11"/>
  <c r="T95" i="11"/>
  <c r="S95" i="11"/>
  <c r="T92" i="11"/>
  <c r="S92" i="11"/>
  <c r="B1" i="15" l="1"/>
  <c r="G10" i="7" l="1"/>
  <c r="K10" i="7" s="1"/>
  <c r="G11" i="7"/>
  <c r="K11" i="7" s="1"/>
  <c r="G12" i="7"/>
  <c r="K12" i="7" s="1"/>
  <c r="G13" i="7"/>
  <c r="K13" i="7" s="1"/>
  <c r="G14" i="7"/>
  <c r="G15" i="7"/>
  <c r="K15" i="7" s="1"/>
  <c r="G25" i="7"/>
  <c r="K25" i="7" s="1"/>
  <c r="G26" i="7"/>
  <c r="K26" i="7" s="1"/>
  <c r="G28" i="7"/>
  <c r="K28" i="7" s="1"/>
  <c r="G9" i="7"/>
  <c r="C9" i="7"/>
  <c r="P28" i="7" l="1"/>
  <c r="R28" i="7"/>
  <c r="O28" i="7" s="1"/>
  <c r="Q28" i="7"/>
  <c r="L28" i="7"/>
  <c r="R25" i="7"/>
  <c r="O25" i="7" s="1"/>
  <c r="Q25" i="7"/>
  <c r="L25" i="7"/>
  <c r="P25" i="7"/>
  <c r="L11" i="7"/>
  <c r="P11" i="7" s="1"/>
  <c r="Q11" i="7" s="1"/>
  <c r="P26" i="7"/>
  <c r="Q26" i="7"/>
  <c r="L26" i="7"/>
  <c r="R26" i="7"/>
  <c r="O26" i="7" s="1"/>
  <c r="Q15" i="7"/>
  <c r="L15" i="7"/>
  <c r="R15" i="7"/>
  <c r="O15" i="7" s="1"/>
  <c r="P15" i="7"/>
  <c r="L13" i="7"/>
  <c r="L12" i="7"/>
  <c r="L10" i="7"/>
  <c r="K9" i="7"/>
  <c r="K14" i="7"/>
  <c r="I26" i="7"/>
  <c r="I13" i="7"/>
  <c r="H10" i="7"/>
  <c r="I10" i="7"/>
  <c r="J10" i="7"/>
  <c r="H28" i="7"/>
  <c r="I28" i="7"/>
  <c r="J28" i="7"/>
  <c r="J15" i="7"/>
  <c r="I15" i="7"/>
  <c r="H15" i="7"/>
  <c r="J11" i="7"/>
  <c r="H11" i="7"/>
  <c r="I11" i="7"/>
  <c r="J25" i="7"/>
  <c r="J12" i="7"/>
  <c r="J26" i="7"/>
  <c r="H25" i="7"/>
  <c r="J13" i="7"/>
  <c r="H12" i="7"/>
  <c r="I12" i="7"/>
  <c r="H26" i="7"/>
  <c r="H13" i="7"/>
  <c r="I25" i="7"/>
  <c r="R11" i="7" l="1"/>
  <c r="P12" i="7"/>
  <c r="Q12" i="7" s="1"/>
  <c r="T25" i="7"/>
  <c r="S25" i="7"/>
  <c r="L14" i="7"/>
  <c r="P14" i="7" s="1"/>
  <c r="Q14" i="7" s="1"/>
  <c r="R12" i="7"/>
  <c r="T26" i="7"/>
  <c r="S26" i="7"/>
  <c r="R10" i="7"/>
  <c r="T15" i="7"/>
  <c r="S15" i="7"/>
  <c r="T28" i="7"/>
  <c r="S28" i="7"/>
  <c r="H9" i="7"/>
  <c r="P13" i="7" s="1"/>
  <c r="Q13" i="7" s="1"/>
  <c r="L9" i="7"/>
  <c r="R9" i="7" s="1"/>
  <c r="H14" i="7"/>
  <c r="P10" i="7" s="1"/>
  <c r="Q10" i="7" s="1"/>
  <c r="I14" i="7"/>
  <c r="J14" i="7"/>
  <c r="J9" i="7"/>
  <c r="R13" i="7" s="1"/>
  <c r="I9" i="7"/>
  <c r="R14" i="7" l="1"/>
  <c r="O14" i="7" s="1"/>
  <c r="S14" i="7" s="1"/>
  <c r="P9" i="7"/>
  <c r="Q9" i="7" s="1"/>
  <c r="O13" i="7"/>
  <c r="T13" i="7" s="1"/>
  <c r="O12" i="7" l="1"/>
  <c r="S12" i="7" s="1"/>
  <c r="O10" i="7"/>
  <c r="T10" i="7" s="1"/>
  <c r="O11" i="7"/>
  <c r="T11" i="7" s="1"/>
  <c r="O9" i="7"/>
  <c r="S9" i="7" s="1"/>
  <c r="S13" i="7"/>
  <c r="T14" i="7"/>
  <c r="S10" i="7" l="1"/>
  <c r="T12" i="7"/>
  <c r="S11" i="7"/>
  <c r="T9" i="7"/>
</calcChain>
</file>

<file path=xl/sharedStrings.xml><?xml version="1.0" encoding="utf-8"?>
<sst xmlns="http://schemas.openxmlformats.org/spreadsheetml/2006/main" count="3142" uniqueCount="587">
  <si>
    <t>NOME</t>
  </si>
  <si>
    <t>ESCOLA</t>
  </si>
  <si>
    <t>NOTA</t>
  </si>
  <si>
    <t>PONTUAÇÃO</t>
  </si>
  <si>
    <t>CLASSIFICAÇÃO</t>
  </si>
  <si>
    <t>SUB-09</t>
  </si>
  <si>
    <t>SUB-11</t>
  </si>
  <si>
    <t>SUB-13</t>
  </si>
  <si>
    <t>SUB-15</t>
  </si>
  <si>
    <t>SUB-17</t>
  </si>
  <si>
    <t>FEM</t>
  </si>
  <si>
    <t>SUB-07</t>
  </si>
  <si>
    <t>SUB 09 FEMININO</t>
  </si>
  <si>
    <t>PONTUAÇÃO ESCOLA:</t>
  </si>
  <si>
    <t>SIM</t>
  </si>
  <si>
    <t>CLASSIFICAÇÃO FINAL</t>
  </si>
  <si>
    <t>NOMES</t>
  </si>
  <si>
    <t>FILIAL / TURMA</t>
  </si>
  <si>
    <t>TEMPO</t>
  </si>
  <si>
    <t>PONTUAÇÃO ALUNO</t>
  </si>
  <si>
    <t>PONTUAÇÃO ESCOLA</t>
  </si>
  <si>
    <t>ESCOLAS PARTICIPANTES</t>
  </si>
  <si>
    <t>ALUNOS PARTICIPANTES</t>
  </si>
  <si>
    <t>NÃO</t>
  </si>
  <si>
    <t>SUB 11 FEMININO</t>
  </si>
  <si>
    <t>SUB 13 FEMININO</t>
  </si>
  <si>
    <t>SUB 15 FEMININO</t>
  </si>
  <si>
    <t>SUB 17 FEMININO</t>
  </si>
  <si>
    <t>A R C O  -   N I V E L   I    ( B A N C A 1 )</t>
  </si>
  <si>
    <t>A R C O  -   N I V E L   II    ( B A N C A 1 )</t>
  </si>
  <si>
    <t>A R C O  -   N I V E L   III    ( B A N C A 1 )</t>
  </si>
  <si>
    <t>B O L A  -   N I V E L   I    ( B A N C A 1 )</t>
  </si>
  <si>
    <t>B O L A  -   N I V E L   II    ( B A N C A 1 )</t>
  </si>
  <si>
    <t>C O R D A  -   N I V E L   I    ( B A N C A 1 )</t>
  </si>
  <si>
    <t>C O R D A  -   N I V E L   II    ( B A N C A 1 )</t>
  </si>
  <si>
    <t>C O R D A  -   N I V E L   III    ( B A N C A 1 )</t>
  </si>
  <si>
    <t>F I T A  -   N I V E L   I    ( B A N C A 1 )</t>
  </si>
  <si>
    <t>F I T A  -   N I V E L   II    ( B A N C A 1 )</t>
  </si>
  <si>
    <t>M A Ç A S  -   N I V E L   I    ( B A N C A 1 )</t>
  </si>
  <si>
    <t>M A Ç A S  -   N I V E L   II    ( B A N C A 1 )</t>
  </si>
  <si>
    <t>M Ã O S   L I V R E S   -   A   -   N I V E L   I</t>
  </si>
  <si>
    <t>M Ã O S   L I V R E S   -   B   -   N I V E L   I</t>
  </si>
  <si>
    <t>ALICE SABEDOT DIRESTE</t>
  </si>
  <si>
    <t>LUISA VILAS BOAS DE MELO</t>
  </si>
  <si>
    <t>ANA BEATRIZ LOPEZ BARBIERI</t>
  </si>
  <si>
    <t>LUIZA ARRAZI HONORIO MACIEL</t>
  </si>
  <si>
    <t>MARIA LAURA LOPEZ BARBIERI</t>
  </si>
  <si>
    <t>GIULIANNA  ALVES CASTILHO BELLUCCI</t>
  </si>
  <si>
    <t>LORENA VICENTE DA SILVA</t>
  </si>
  <si>
    <t>RAFAELLA MILENA DE CARVALHO NASCIMENTO</t>
  </si>
  <si>
    <t>BELLA MOURA DA SILVA</t>
  </si>
  <si>
    <t>LARA OLIVEIRA ATANAZIO</t>
  </si>
  <si>
    <t>BARBARA BIZUTI ZOCARATTO</t>
  </si>
  <si>
    <t>LORENA DA ROCHA LIMA DOS REIS ROJA</t>
  </si>
  <si>
    <t>MARIA LUIZA FLOSE JARDIM</t>
  </si>
  <si>
    <t>ISABELLA FERNANDES GONZALES</t>
  </si>
  <si>
    <t>ANA JULIA SILVA DE OLIVEIRA</t>
  </si>
  <si>
    <t>CATARINA CAVICCHIO</t>
  </si>
  <si>
    <t>MANUELA MONEDA ZAREMBA</t>
  </si>
  <si>
    <t>JULIANA RIZZUTO TOPAL</t>
  </si>
  <si>
    <t>RAFAELA SANTOS DE OLIVEIRA</t>
  </si>
  <si>
    <t>HELENA MARTINS DE ACCACIO</t>
  </si>
  <si>
    <t>RAFAELLA MANTOVANI MARTINS</t>
  </si>
  <si>
    <t>CATHERINE FABBRI</t>
  </si>
  <si>
    <t>GIOVANNA LARANJEIRA MONTANHER</t>
  </si>
  <si>
    <t>NATHALIA GARCIA DE ANDRADE</t>
  </si>
  <si>
    <t>ASHLEY ALVES DA SILVA</t>
  </si>
  <si>
    <t>ALINE RUFINO</t>
  </si>
  <si>
    <t>MARCELLA FREITAS CALDA</t>
  </si>
  <si>
    <t>LAURA DE SOUZA TAVARES</t>
  </si>
  <si>
    <t>CECILIA CANHIZARES FRACAPPANI</t>
  </si>
  <si>
    <t>LARA FUSCO MEIRELLES</t>
  </si>
  <si>
    <t>JULIA CAMBREA BISCAINO</t>
  </si>
  <si>
    <t>ANA CLARA BIAZZI TABANEZ</t>
  </si>
  <si>
    <t>JULIA WANDEUR PEDRASSI</t>
  </si>
  <si>
    <t>MANUELA GONÇALVES SANTANA</t>
  </si>
  <si>
    <t>LARA LIMA HUTTER</t>
  </si>
  <si>
    <t>HELOISA PINHEIRO DE SOUZA</t>
  </si>
  <si>
    <t>MARIA EDUARDA NOGUEIRA OLIVEIRA</t>
  </si>
  <si>
    <t>YASMIM KRUPAVICIUS ALVES</t>
  </si>
  <si>
    <t>NICOLE BENEDINI COUTO</t>
  </si>
  <si>
    <t>ANA CAROLINA DE OLIVEIRA PEREIRA</t>
  </si>
  <si>
    <t>ESTHER ARENA SANTOS</t>
  </si>
  <si>
    <t>MAYLLA GARDUSSI</t>
  </si>
  <si>
    <t>BEATRIZ PASTORE MOYANO</t>
  </si>
  <si>
    <t>MARIA CLARA VIEIRA MERIDA</t>
  </si>
  <si>
    <t>MARIANA MATSUDA CARVALHO</t>
  </si>
  <si>
    <t>HELENA DURSO SILVA</t>
  </si>
  <si>
    <t>KAREN TERUMI NISHIKAWA</t>
  </si>
  <si>
    <t>GIOVANNA APARECIDA PRADELLI</t>
  </si>
  <si>
    <t>LORENA MARTINS MADEIRA SALGUEIRO</t>
  </si>
  <si>
    <t>ALICE NASCIMENTO</t>
  </si>
  <si>
    <t>ISABELI VENTURINI MERLIN</t>
  </si>
  <si>
    <t>MARIANA DE LIMA COSTA SANTOS</t>
  </si>
  <si>
    <t>MELISSA CIPRIANO SILVA</t>
  </si>
  <si>
    <t>MELISSA DOS REIS</t>
  </si>
  <si>
    <t>SOPHIA MARQUES PIVA</t>
  </si>
  <si>
    <t>EMANUELLE MARCONDES DE LISBOA</t>
  </si>
  <si>
    <t>ISABELLA RODRIGUES DE MOURA</t>
  </si>
  <si>
    <t>JULIA FERREIRA RODRIGUES</t>
  </si>
  <si>
    <t>MARIANA TAKANO SOARES</t>
  </si>
  <si>
    <t>ANTONELLA GARDUSSI</t>
  </si>
  <si>
    <t>CATARINA BRONZATTI MONEZI</t>
  </si>
  <si>
    <t>LAURA MAIA DUQUE</t>
  </si>
  <si>
    <t>RAÍSSA PACHECO MACHADO</t>
  </si>
  <si>
    <t>SOPHIA DE SOUSA ROCHA</t>
  </si>
  <si>
    <t>LARA CRISTINA URTADO BRAZ</t>
  </si>
  <si>
    <t>ALICE GONÇALVES MANTEY</t>
  </si>
  <si>
    <t>BEATRIZ BETIM</t>
  </si>
  <si>
    <t>LUIZA ROCHA SPIRIM</t>
  </si>
  <si>
    <t>MILLENE YURIE</t>
  </si>
  <si>
    <t>LAURA THEODORO GONZALES</t>
  </si>
  <si>
    <t>MARIA LUIZA VIEIRA MERIDA</t>
  </si>
  <si>
    <t>MARIANE DE ALMEIDA ALVES</t>
  </si>
  <si>
    <t>BELLA SANCHEZ CARDOSO CALDERONI</t>
  </si>
  <si>
    <t>ISABELA GUIMARÃES PINHEIRO</t>
  </si>
  <si>
    <t>LAURA SANTOS CASAGRANDE</t>
  </si>
  <si>
    <t>LUÍSA SAMPAIO DE MIRANDA</t>
  </si>
  <si>
    <t>MAITÊ OLIVEIRA ATANAZIO</t>
  </si>
  <si>
    <t>MAYA DEL VIGNA GONZALES</t>
  </si>
  <si>
    <t>ALICIA BLASQUES JUNQUEIRA FRANCO</t>
  </si>
  <si>
    <t>CLARA SILVEIRA GALIS</t>
  </si>
  <si>
    <t>HELOISA FERREIRA BATISTA</t>
  </si>
  <si>
    <t>HELÔ CERLINI MARCHETTI</t>
  </si>
  <si>
    <t>JULIA ALVES RAMIRES</t>
  </si>
  <si>
    <t>LIZ ABATE GUEDES</t>
  </si>
  <si>
    <t>VALENTINA MARCONDES DE LISBOA</t>
  </si>
  <si>
    <t>ALICE LIRA DOS SANTOS</t>
  </si>
  <si>
    <t>ISIS SERENA MANOEL PINATTI</t>
  </si>
  <si>
    <t>MARINA SEVERINO MILFONT</t>
  </si>
  <si>
    <t>ANTONELLA DISESSA  PIOLOGO</t>
  </si>
  <si>
    <t>EMILY BERALDO CERCHIARI</t>
  </si>
  <si>
    <t>HELENA PERES MOLINA</t>
  </si>
  <si>
    <t>LORENA GOMES GARCIA DA SILVA</t>
  </si>
  <si>
    <t>LORENA VARJÃO VIEIRA</t>
  </si>
  <si>
    <t>MANOELLA ANTUNES DE FRANÇA</t>
  </si>
  <si>
    <t>MARIANA TEIXEIRA DA SILVA BORGES</t>
  </si>
  <si>
    <t>OLÍVIA BAIETERO CASSOLI</t>
  </si>
  <si>
    <t>VIOLETA ZAMBOTTI RODRIGUES</t>
  </si>
  <si>
    <t>JULIA BEDUTI CURY</t>
  </si>
  <si>
    <t>JULIETA ROCHA NASCIMENTO</t>
  </si>
  <si>
    <t>LIVIA DE PIERI ZAMPIERI</t>
  </si>
  <si>
    <t>LUIZA HELENA HERNANDEZ MATHIAS</t>
  </si>
  <si>
    <t>ALICE LITALDI OLIVEIRA</t>
  </si>
  <si>
    <t>LUISA FONSECA NABARRETO</t>
  </si>
  <si>
    <t>LUISA GIL DONOFRE</t>
  </si>
  <si>
    <t>ANA CAROLINA FARIAS VASCONCELLOS</t>
  </si>
  <si>
    <t>FERNANDA TORREÃO ESPINHEIRA RUAS</t>
  </si>
  <si>
    <t>AGNES ALETTO BOSEL</t>
  </si>
  <si>
    <t>BEATRIZ CARVALHO RODER</t>
  </si>
  <si>
    <t>ISABELLY SANTANA SIQUEIRA</t>
  </si>
  <si>
    <t>SOFIA MEIRA CASTRO</t>
  </si>
  <si>
    <t>VALENTINA LOURENÇO SAMPAIO</t>
  </si>
  <si>
    <t>MARIA EDUARDA GONZAGA CORREA</t>
  </si>
  <si>
    <t>RAFAELA BAUER</t>
  </si>
  <si>
    <t>RIHANNA DE OLIVEIRA SOUZA</t>
  </si>
  <si>
    <t>LAURA SOARES RIO</t>
  </si>
  <si>
    <t>GIOVANNA DA SILVA DOS SANTOS</t>
  </si>
  <si>
    <t>MARIA CLARA MANFREDI OLIVEIRA</t>
  </si>
  <si>
    <t>GIULIA VASCONCELOS PIZZUTO</t>
  </si>
  <si>
    <t>CLARA BORGES CALIXTO DA SILVEIRA</t>
  </si>
  <si>
    <t>YASMIN GOMES SANTOS</t>
  </si>
  <si>
    <t>ELIZA MARCHI BESSA</t>
  </si>
  <si>
    <t>RAFAELLA DE FRANÇA WANG</t>
  </si>
  <si>
    <t>SOFIA VIEIRA GUAZZELLI VINCI</t>
  </si>
  <si>
    <t>LUISA MORGADO</t>
  </si>
  <si>
    <t>ANTONELLA BAGGIO TEIXEIRA</t>
  </si>
  <si>
    <t>JULIA DO NASCIMENTO ANTONIO</t>
  </si>
  <si>
    <t>MARIA BEATRIZ RAZERA ANTONIO</t>
  </si>
  <si>
    <t>LETICIA SOUZA GARRIDO</t>
  </si>
  <si>
    <t>ALICE WERNER DE CASTRO FERNANDES</t>
  </si>
  <si>
    <t>LARISSA MAIOLI RIZZO</t>
  </si>
  <si>
    <t>HELENA CAMARATE VILAR</t>
  </si>
  <si>
    <t>JULIA VIANA DE MELO ARAUJO</t>
  </si>
  <si>
    <t>RAFAELA BORGES DE LIMA</t>
  </si>
  <si>
    <t>GABRIELLA XAVIER MONTESANI</t>
  </si>
  <si>
    <t>MANUELA DO AMARAL COSTA DE SOUZA</t>
  </si>
  <si>
    <t>ISABELLA PUJOL BOTEJARA</t>
  </si>
  <si>
    <t>VALENTINA DE LIMA COCCO</t>
  </si>
  <si>
    <t>LORENA GONZALEZ BROCO</t>
  </si>
  <si>
    <t>LAURA MORAIS CARNEIRO</t>
  </si>
  <si>
    <t>MANUELA MARTINAZZI MASCHIO</t>
  </si>
  <si>
    <t>ISABELLA XAVIER MONTESANI</t>
  </si>
  <si>
    <t>GABRIELLA VASCONCELOS PIZZUTO</t>
  </si>
  <si>
    <t>ISABELA GHIRELLI</t>
  </si>
  <si>
    <t>ISABELA PANFIETT XAVIER</t>
  </si>
  <si>
    <t>LUIZA DE OLIVEIRA FASOLI</t>
  </si>
  <si>
    <t>ISABELA KANASHIRO NAKASONE</t>
  </si>
  <si>
    <t>ISABELA SALOMÃO ANTONIO</t>
  </si>
  <si>
    <t>EVA CASTRO DA COSTA</t>
  </si>
  <si>
    <t>MARINA INNOCENTE</t>
  </si>
  <si>
    <t>MARTINA MUNIZ BARBOSA</t>
  </si>
  <si>
    <t>TARSILA GARCIA DE CARVALHO</t>
  </si>
  <si>
    <t>BEATRIZ SOUSA OLIVEIRA</t>
  </si>
  <si>
    <t>OLIVIA DE MATOS MARSON VIANA</t>
  </si>
  <si>
    <t>LAURA PAIVA BRANCALHÃO</t>
  </si>
  <si>
    <t>SOFIA FONSECA GOMES</t>
  </si>
  <si>
    <t>CATARINA GHIRELLI</t>
  </si>
  <si>
    <t>JULIA SOARES CORREA</t>
  </si>
  <si>
    <t>SOFIA ROMEIRO BUENO</t>
  </si>
  <si>
    <t>RAFAELA SALVIATTO ANDREO</t>
  </si>
  <si>
    <t>MARIA LUIZA MONTINI CANGANE</t>
  </si>
  <si>
    <t>RAFAELA FERNANDES LOBO</t>
  </si>
  <si>
    <t>LORENA ANTUNES STRUFALDI</t>
  </si>
  <si>
    <t>MARIA JULIA PONTES ARAUJO</t>
  </si>
  <si>
    <t>PAOLA DE GENNARO ROCHA</t>
  </si>
  <si>
    <t>CAROLINE FINCO STOIANOF</t>
  </si>
  <si>
    <t>YASMIN DIAS URRA</t>
  </si>
  <si>
    <t>ROSA ANTONITSCH VIDO</t>
  </si>
  <si>
    <t>MANUELA CARVALHO LEITE</t>
  </si>
  <si>
    <t>ESTHER BARBOSA FORTINO</t>
  </si>
  <si>
    <t>SOPHIA ORTIZ PELOSINI</t>
  </si>
  <si>
    <t>ANA LUIZA FERREIRA MARINO</t>
  </si>
  <si>
    <t>MAYA SOUZA SIQUEIRA GOMES</t>
  </si>
  <si>
    <t>ESTELA FREITAS DE FARIA BASSO</t>
  </si>
  <si>
    <t>CHIARA FRANCO</t>
  </si>
  <si>
    <t>MARIA EDUARDA RONCADOR</t>
  </si>
  <si>
    <t>GRUPO FÊNIX DE EDUCAÇÃO</t>
  </si>
  <si>
    <t>COLÉGIO GRAN LEONE</t>
  </si>
  <si>
    <t>COLEGIO AMORIM</t>
  </si>
  <si>
    <t>AMERICAN ACADEMY SCS</t>
  </si>
  <si>
    <t>LICEU JARDIM</t>
  </si>
  <si>
    <t>COLÉGIO ARBOS SÃO CAETANO DO SUL</t>
  </si>
  <si>
    <t>MANUAL</t>
  </si>
  <si>
    <t>SUB 11 FEMININO NIVEL 3</t>
  </si>
  <si>
    <t>SUB 15 FEMININO NIVEL 3</t>
  </si>
  <si>
    <t>SUB 17 FEMININO NIVEL 3</t>
  </si>
  <si>
    <t>SUB 15 FEMININO NIVEL 4</t>
  </si>
  <si>
    <t>SUB 17 FEMININO NIVEL 4</t>
  </si>
  <si>
    <t>COLOCAÇÃO SUB 07</t>
  </si>
  <si>
    <t>PONTUAÇÃO ESCOLAS SUB 07</t>
  </si>
  <si>
    <t>COLOCAÇÃO SUB 09</t>
  </si>
  <si>
    <t>PONTUAÇÃO ESCOLAS SUB 09</t>
  </si>
  <si>
    <t>COLOCAÇÃO SUB 11</t>
  </si>
  <si>
    <t>PONTUAÇÃO ESCOLAS SUB 11</t>
  </si>
  <si>
    <t>COLOCAÇÃO SUB 13</t>
  </si>
  <si>
    <t>PONTUAÇÃO ESCOLAS SUB 13</t>
  </si>
  <si>
    <t>COLOCAÇÃO SUB 15</t>
  </si>
  <si>
    <t>PONTUAÇÃO ESCOLAS SUB 15</t>
  </si>
  <si>
    <t>COLOCAÇÃO SUB 17</t>
  </si>
  <si>
    <t>PONTUAÇÃO ESCOLAS SUB 17</t>
  </si>
  <si>
    <t>SUB-18</t>
  </si>
  <si>
    <t>COLOCAÇÃO SUB 18</t>
  </si>
  <si>
    <t>PONTUAÇÃO ESCOLAS SUB 18</t>
  </si>
  <si>
    <t>M Ã O S   L I V R E S   -   A   -   N I V E L   I  BANCA 01</t>
  </si>
  <si>
    <t>SUB 07 FEMININO NIVEL 01 BANCA 02</t>
  </si>
  <si>
    <t>SUB 09 FEMININO NIVEL 01 BANCA 02</t>
  </si>
  <si>
    <t>SUB 09 FEMININO NIVEL 01 BANCA 01</t>
  </si>
  <si>
    <t>SUB 07 FEMININO NIVEL 01 BANCA 01</t>
  </si>
  <si>
    <t>,</t>
  </si>
  <si>
    <t>JULIA ALVES</t>
  </si>
  <si>
    <t>SUB 11 FEMININO NIVEL 01 BANCA 01</t>
  </si>
  <si>
    <t>SUB 11 NIVEL 01 BANCA 02</t>
  </si>
  <si>
    <t>SUB 13 FEMININO NIVEL 01 BANCA 01</t>
  </si>
  <si>
    <t>SUB 13 FEMININO NIVEL 01 BANCA 02</t>
  </si>
  <si>
    <t>1º</t>
  </si>
  <si>
    <t>2º</t>
  </si>
  <si>
    <t>3º</t>
  </si>
  <si>
    <t>4º</t>
  </si>
  <si>
    <t>5º</t>
  </si>
  <si>
    <t>HELENA SANTOS MORAES</t>
  </si>
  <si>
    <t>GABRIELA GELAKO</t>
  </si>
  <si>
    <t>ISABELA DE SOUZA PRADO</t>
  </si>
  <si>
    <t>ANA CAROLINA ARAUJO</t>
  </si>
  <si>
    <t>MANUELLA GOMES SANTOS</t>
  </si>
  <si>
    <t>MARIANA DE OLIVEIRA RAFFO</t>
  </si>
  <si>
    <t>LORENA FIRMIANO FRISCHBERG</t>
  </si>
  <si>
    <t>GIOVANA AMARAL</t>
  </si>
  <si>
    <t>ISABELLA PIMENTEL</t>
  </si>
  <si>
    <t>LAURA DE MELO MAGRI</t>
  </si>
  <si>
    <t>SOPHIA XAVIER AMALFI</t>
  </si>
  <si>
    <t>VALENTINA BELLO</t>
  </si>
  <si>
    <t>ANA CLARA MELHIADO</t>
  </si>
  <si>
    <t>ANA CLARA TRESSINO</t>
  </si>
  <si>
    <t>ANA JULIA F. BIANCHI</t>
  </si>
  <si>
    <t>ANNA BEATRIZ BRABO JARDIM</t>
  </si>
  <si>
    <t>BEATRIZ DE CAMPOS F. ARRUDA</t>
  </si>
  <si>
    <t>CECILIA RAFFO</t>
  </si>
  <si>
    <t>FERNANDA MARTINS DA CRUZ</t>
  </si>
  <si>
    <t>GABRIELA QUEIROZ CINTRA</t>
  </si>
  <si>
    <t>JULIA MARINO FERRO</t>
  </si>
  <si>
    <t>LARA DE SOUZA PARANHOS SANTIAGO</t>
  </si>
  <si>
    <t>MARIA ALICE LIMA FERREIRA</t>
  </si>
  <si>
    <t>MARIA CLARA GHONAIM FERREIRA</t>
  </si>
  <si>
    <t>MARIA LUIZA GUIDA</t>
  </si>
  <si>
    <t>NICOLE DA SILVA BARSANELLI</t>
  </si>
  <si>
    <t>ALICE LUCIA VIEIRA MAIA</t>
  </si>
  <si>
    <t>ALICIA LIMA LEITE</t>
  </si>
  <si>
    <t>AMANDA RAMOS</t>
  </si>
  <si>
    <t>BEATRIZ ISABEL TRINDADE</t>
  </si>
  <si>
    <t>CECILIA GUSMÃO</t>
  </si>
  <si>
    <t>ESTHER ALMEIDA DE CARVALHO</t>
  </si>
  <si>
    <t>GIOVANNA GOMES LEMES</t>
  </si>
  <si>
    <t>HELENA BENEDETT FANCHI</t>
  </si>
  <si>
    <t>HELOISA FERREIRA WINCK</t>
  </si>
  <si>
    <t>HELOISA SANTOS MAZZA</t>
  </si>
  <si>
    <t>ISABELA OLIVEIRA SOUZA</t>
  </si>
  <si>
    <t>ISABELLA DOS SANTOS MACEDO</t>
  </si>
  <si>
    <t>ISABELLA MELUCI CASTELO BRANCO</t>
  </si>
  <si>
    <t>ISADORA BARROSO CAMPELO</t>
  </si>
  <si>
    <t>JULIANA CABRERA PIZZI</t>
  </si>
  <si>
    <t>LAURA ESPINELLI</t>
  </si>
  <si>
    <t>LETICIA RODRIGUES MINUZZO</t>
  </si>
  <si>
    <t>LUIZA DA COSTA DIAS</t>
  </si>
  <si>
    <t>MANUELA MACEDA AGUIAR</t>
  </si>
  <si>
    <t>MARCELA UGOLINI</t>
  </si>
  <si>
    <t>MARIA FERNANDA TEIXEIRA PIRES</t>
  </si>
  <si>
    <t>MARIA HELENA GOMES</t>
  </si>
  <si>
    <t>MARIA LUIZA PINHEIRO</t>
  </si>
  <si>
    <t>MARIA LUIZA SOUZA SANTIAGO</t>
  </si>
  <si>
    <t>MARIANA TRANCOLIN GALO</t>
  </si>
  <si>
    <t>RAFAELA DE ALENCAR</t>
  </si>
  <si>
    <t>RAYANNE SANTOS SANTANA REIS</t>
  </si>
  <si>
    <t>SOPHIA FERENANDES GALVÃO</t>
  </si>
  <si>
    <t>THAIS LORENA RIVERA</t>
  </si>
  <si>
    <t>ALICE SANTOS AMANCIO</t>
  </si>
  <si>
    <t>MARIA CLARA LEITE</t>
  </si>
  <si>
    <t>SOPHIA PALEARI</t>
  </si>
  <si>
    <t>ISABELA BERNARDE</t>
  </si>
  <si>
    <t>RAFAELA MONTENEGRO PIZARRO</t>
  </si>
  <si>
    <t>HELOISA MARTIN VOLPATO</t>
  </si>
  <si>
    <t>LARA OLIVEIRA QUANDT DE FREITAS</t>
  </si>
  <si>
    <t>LÍVIA RAMIREZ SILVA</t>
  </si>
  <si>
    <t>MANUELA LEITE DE PAULA</t>
  </si>
  <si>
    <t>BEATRIZ PEREIRA STEFANI</t>
  </si>
  <si>
    <t>LARISSA ESTEVES SANTOS LIRA</t>
  </si>
  <si>
    <t>ALICE DE CARVALHO TREVIZAN</t>
  </si>
  <si>
    <t>HELENA JUNQUEIRA OLIVEIRA LOPES DE ALMEIDA</t>
  </si>
  <si>
    <t>MARIA MARTINS</t>
  </si>
  <si>
    <t>VALENTINA HERRERA GIMENES DE SOUSA</t>
  </si>
  <si>
    <t>MARIA EDUARDA PEDUTO DE CASTRO</t>
  </si>
  <si>
    <t>RAFAELA BERNARDE</t>
  </si>
  <si>
    <t>JULIA SILVA FERNANDES</t>
  </si>
  <si>
    <t>LETICIA SILVA CORREA</t>
  </si>
  <si>
    <t>LETICIA MERLIN PAIVA</t>
  </si>
  <si>
    <t>ANA LUIZA LEE HERNANDEZ GARCIA</t>
  </si>
  <si>
    <t>LÍVIA GIACOMINI DE SOUZA</t>
  </si>
  <si>
    <t>VALENTINA NASCIMENTO MARTINS</t>
  </si>
  <si>
    <t>LUÍSA SILVA NASCIMENTO</t>
  </si>
  <si>
    <t>ALICE MARIA PEREIRA CARRINHO</t>
  </si>
  <si>
    <t>CECÍLIA SEILER MORAES DE SOUZA</t>
  </si>
  <si>
    <t>HELENA ROSARIO CROPANIZZO</t>
  </si>
  <si>
    <t>ISABELA LOPES RODRIGUES</t>
  </si>
  <si>
    <t>ISABELLA DO AMARALPIMENTA PINHEIRO</t>
  </si>
  <si>
    <t>LARA ESTEVAM SANTIAGO SILVA</t>
  </si>
  <si>
    <t>LARISSA LIMA DE ALMEIDA</t>
  </si>
  <si>
    <t>LUÍSA TAGLIERI DE CALLIS PINTO</t>
  </si>
  <si>
    <t>MELISSA MAYUMI MILLAN NISHIHARA</t>
  </si>
  <si>
    <t>NIVEA MANDU ALVES LIMA</t>
  </si>
  <si>
    <t>OLIVIA LOUREIRO TIEPPO LEANDRO</t>
  </si>
  <si>
    <t>ALICE PELEGRINI CAZETTA</t>
  </si>
  <si>
    <t>CAROLINA NADJARIAN ROCHA SANTOS</t>
  </si>
  <si>
    <t>CATARINA SERRANO SCHMITZ</t>
  </si>
  <si>
    <t>CATHARINA SOUSA CAMARA</t>
  </si>
  <si>
    <t>ELISA MAKIDA SILVA DE SOUZA</t>
  </si>
  <si>
    <t>HELOÍSA FRANKLIN CARVALHO</t>
  </si>
  <si>
    <t>ISABELA ALVARES DENARDI</t>
  </si>
  <si>
    <t>KIARA DOMINGUES LEITE</t>
  </si>
  <si>
    <t>LAURA BUENO RODRIGUES</t>
  </si>
  <si>
    <t>LETÍCIA SILVA DOMINGOS</t>
  </si>
  <si>
    <t>LORENA DA COSTA CARVALHO</t>
  </si>
  <si>
    <t>LOUISE DUARTE TORRES</t>
  </si>
  <si>
    <t>MARIA EDUARDA SOARES PEREIRA DIEGO</t>
  </si>
  <si>
    <t>MARIA HELENA OLIVEIRA</t>
  </si>
  <si>
    <t>MARIA JÚLIA COUTINHO RONCALLI MARTINS</t>
  </si>
  <si>
    <t>MARINA GIGLIO DA COSTA</t>
  </si>
  <si>
    <t>HELENA GABRIELLA DAMASCENO</t>
  </si>
  <si>
    <t>MARIANA FRANÇA AGUIAR</t>
  </si>
  <si>
    <t>MELISSA ALMEIDA OGAWA</t>
  </si>
  <si>
    <t>SOPHIA MIRANDA BARCO</t>
  </si>
  <si>
    <t>MARIA LUIZA COSTA DA SILVA</t>
  </si>
  <si>
    <t>ISABELLA VILLANI DE ALBUQUERQUE</t>
  </si>
  <si>
    <t>MARIA CLARA VILLANI DE ALBUQUERQUE</t>
  </si>
  <si>
    <t>GABRIELA GELLI TROLESI</t>
  </si>
  <si>
    <t>MARIA CLARA CORREIA MENDONÇA</t>
  </si>
  <si>
    <t>HELOÍSA CUZIN PASSARELLA</t>
  </si>
  <si>
    <t>ISIS SOARES SOUSA FEITOSA</t>
  </si>
  <si>
    <t>MARIANA CELESTINA BRAGA</t>
  </si>
  <si>
    <t>LAURA LIMA SCOTOLO</t>
  </si>
  <si>
    <t>MARIA JÚLIA CARVALHO OLIVEIRA</t>
  </si>
  <si>
    <t>AYSHA NUNES SILVA</t>
  </si>
  <si>
    <t>JULIA FEITOSA</t>
  </si>
  <si>
    <t>AMANDA OLIVEIRA PEREIRA</t>
  </si>
  <si>
    <t>BEATRIZ CAETANO TAVARES</t>
  </si>
  <si>
    <t>MANUELA GALHARDO ALMEIDA</t>
  </si>
  <si>
    <t>MANUELLA OBERHOFER BONACASATA</t>
  </si>
  <si>
    <t>LÍVIA DE PASCHOAL CARAMEL</t>
  </si>
  <si>
    <t>JÚLIA LOBATO DE BARROS</t>
  </si>
  <si>
    <t>LAURA SERRATI MORELLI</t>
  </si>
  <si>
    <t>MANUELA VIEIRA MARINHO FALCÃO</t>
  </si>
  <si>
    <t>ANA CAROLINA AMARAL LION</t>
  </si>
  <si>
    <t>LAURA GONÇALVES FERNANDES</t>
  </si>
  <si>
    <t>LAVÍNIA MORGADO</t>
  </si>
  <si>
    <t>LUÍSA VIEIRA GUAZZELLI VINCI</t>
  </si>
  <si>
    <t>ALICE SILVA SANTOS</t>
  </si>
  <si>
    <t>ANA BEATRIZ GRACIO DAS NEVES</t>
  </si>
  <si>
    <t>ISABELA ALMEIDA PAPA</t>
  </si>
  <si>
    <t>LORENA PERUGINO DALLA ALBINO</t>
  </si>
  <si>
    <t>MANUELA FERNANDES FEITOSA</t>
  </si>
  <si>
    <t>MARIA EDUARDA SOUSA SILVA</t>
  </si>
  <si>
    <t>LAVÍNIA MARCONDES NAVARRO</t>
  </si>
  <si>
    <t>FERNANDA GONÇALVES FERNANDES</t>
  </si>
  <si>
    <t>EMILLY ISADORA DA SILVA SANTOS</t>
  </si>
  <si>
    <t>LUÍZA AMARAL DE SANT'ANA</t>
  </si>
  <si>
    <t>BEATRIZ DELPOIO DE ARAÚJO</t>
  </si>
  <si>
    <t>BÁRBARA GARCIA VILLARES FIGUEIREDO</t>
  </si>
  <si>
    <t>LORENA CAPPI</t>
  </si>
  <si>
    <t>MANUELLA DE FRANÇA WANG</t>
  </si>
  <si>
    <t>ELISA OMENA</t>
  </si>
  <si>
    <t>GIOVANA G. SANTANA</t>
  </si>
  <si>
    <t>ANTONELA MANOELA ANTELO</t>
  </si>
  <si>
    <t>ANTONELLA BOTTASIN DE BRITO DE OLIVEIRA</t>
  </si>
  <si>
    <t>CATARINA ASSI MONTEIRO</t>
  </si>
  <si>
    <t>CATARINA BRIGATTI GRICIUNAS</t>
  </si>
  <si>
    <t>LARA ARAÚJO SAMPAIO</t>
  </si>
  <si>
    <t>LAURA DE MATOS MARSON VIANA</t>
  </si>
  <si>
    <t>MANUELA FATOBENE GARIN MARTINI</t>
  </si>
  <si>
    <t>MANUELA VERIDIANA VEZZÁ FOGLIANO</t>
  </si>
  <si>
    <t>MARCELA CARDOSO CASLINI</t>
  </si>
  <si>
    <t>RAFAELLA CORREIA CORAZZA FRANCISCATO</t>
  </si>
  <si>
    <t>ALICE MARCHIONI FIGUEIREDO DA SILVA</t>
  </si>
  <si>
    <t>CLARA TISSEU DE GODOY</t>
  </si>
  <si>
    <t>ESTELA GALLETI BARBERINI</t>
  </si>
  <si>
    <t>ISABELLA PACCES COSTA BRAGION</t>
  </si>
  <si>
    <t>JÚLIA CHECCHETTO BONICIO</t>
  </si>
  <si>
    <t>LAURA SILVEIRA AKABANE</t>
  </si>
  <si>
    <t>LUIZA AGUIAR RAMACCIOTTI</t>
  </si>
  <si>
    <t>LUÍSE MACHADO DE OLIVEIRA</t>
  </si>
  <si>
    <t>LÍVIA VILELA CHENTA</t>
  </si>
  <si>
    <t>MANUELA BIANCHINI PANTALEO</t>
  </si>
  <si>
    <t>MARIA EDUARDA VIEIRA VILELA</t>
  </si>
  <si>
    <t>MARIA MARCONDES CALIMAN</t>
  </si>
  <si>
    <t>MARIZKA ZAKALUK</t>
  </si>
  <si>
    <t>NINA PEDRÃO BELOTO</t>
  </si>
  <si>
    <t>OLIVIA MAGDALENO FERREIRA CHAN</t>
  </si>
  <si>
    <t>REBECA SOFIA BETANCOURT ESCALONA</t>
  </si>
  <si>
    <t>SOFIA FRACAROLI DAS NEVES</t>
  </si>
  <si>
    <t>STELLA STEPIEN DOS SANTOS</t>
  </si>
  <si>
    <t>LUÍSA MORGADO</t>
  </si>
  <si>
    <t>BEATRIZ SCHROTKE DE OLIVEIRA</t>
  </si>
  <si>
    <t>CAROLINA SAYURI TANAKA</t>
  </si>
  <si>
    <t>CECILIA ZUNIGA CRIADO</t>
  </si>
  <si>
    <t>LUÍSA FOERSTER D'ASSUNÇÃO AMARAL</t>
  </si>
  <si>
    <t>MANUELA SANTOS DE SÁ</t>
  </si>
  <si>
    <t>HELOISA ALMEIDA PAPA</t>
  </si>
  <si>
    <t>SOFIA ALENCAR BRITO</t>
  </si>
  <si>
    <t>COLÉGIO MONSENHOR ALEXANDRE</t>
  </si>
  <si>
    <t xml:space="preserve">ESCOLA STAGIUM </t>
  </si>
  <si>
    <t xml:space="preserve">IEBURIX </t>
  </si>
  <si>
    <t>INLIFE ESCOLA BILINGUE</t>
  </si>
  <si>
    <t>SUB 11</t>
  </si>
  <si>
    <t>SUB 15</t>
  </si>
  <si>
    <t>SUB 13</t>
  </si>
  <si>
    <t>SUB 18</t>
  </si>
  <si>
    <t>SUB 09</t>
  </si>
  <si>
    <t>SUB 07</t>
  </si>
  <si>
    <t>CATEGORIA</t>
  </si>
  <si>
    <t>LUA BRITO AQUINO MENDES</t>
  </si>
  <si>
    <t>LETICIA DE SOUSA FATOBENE</t>
  </si>
  <si>
    <t>ISABELA MATIOLI</t>
  </si>
  <si>
    <t>LARA GARCIA</t>
  </si>
  <si>
    <t>LARA VILELA</t>
  </si>
  <si>
    <t>JULIA SEVALLI MARCELINO</t>
  </si>
  <si>
    <t>ESCOLA INTERAÇÃO</t>
  </si>
  <si>
    <t>SUB 13 FEMININO NIVEL 04</t>
  </si>
  <si>
    <t>SUB 15 FEMININO NIVEL 04</t>
  </si>
  <si>
    <t>SUB 17 FEMININO NIVEL 04</t>
  </si>
  <si>
    <t>ISABELA KANASHIRO</t>
  </si>
  <si>
    <t>LUIZA AMARAL</t>
  </si>
  <si>
    <t>CATARINA AZEVEDO</t>
  </si>
  <si>
    <t>LARISSA GUAGUNINI</t>
  </si>
  <si>
    <t>MANUELA GONCALVEZ</t>
  </si>
  <si>
    <t>LUIZA FORNAZIER GOMES</t>
  </si>
  <si>
    <t>SUB 13 FEMININO NIVEL 01 BANCA 03</t>
  </si>
  <si>
    <t>SUB 07 FEMININO NIVEL 01 BANCA 03</t>
  </si>
  <si>
    <t>SUB 11 FEMININO NIVEL 01 BANCA 02</t>
  </si>
  <si>
    <t>SUB 11 FEMININO NIVEL 01 BANCA 03</t>
  </si>
  <si>
    <t>SUB 09 FEMININO NIVEL 02 BANCA 02</t>
  </si>
  <si>
    <t>RAFAELA RIBEIRO</t>
  </si>
  <si>
    <t>ANA JULIA DE PAULA</t>
  </si>
  <si>
    <t>ARBOS SANTO ANDRÉ</t>
  </si>
  <si>
    <t>ANTONELLA CHELEGAO</t>
  </si>
  <si>
    <t>JULIAA BEDUTI</t>
  </si>
  <si>
    <t>JULIETA ROCHA</t>
  </si>
  <si>
    <t>ALICE OLIVEIRA</t>
  </si>
  <si>
    <t>ANTONELLA PIOLOGO</t>
  </si>
  <si>
    <t>EMILY BERALDO</t>
  </si>
  <si>
    <t>HELENA PERES</t>
  </si>
  <si>
    <t>LAURA DE MELO</t>
  </si>
  <si>
    <t>PAOLA DO AMARAL</t>
  </si>
  <si>
    <t>OLIVIA DO AMARAL</t>
  </si>
  <si>
    <t>VICTORIA CONTE</t>
  </si>
  <si>
    <t>MARIA CLARA DIAS</t>
  </si>
  <si>
    <t>LORENA GOMES</t>
  </si>
  <si>
    <t>LORENA VIEIRA</t>
  </si>
  <si>
    <t>OLIVIA CASSOLI</t>
  </si>
  <si>
    <t>AMANDA OLIVEIRA</t>
  </si>
  <si>
    <t>BEATRIZ CAETANO</t>
  </si>
  <si>
    <t>SOFIA VIEIRA GUAZZELLI</t>
  </si>
  <si>
    <t xml:space="preserve">CLARA SILVEIRA </t>
  </si>
  <si>
    <t>MANUELA GALHARDO</t>
  </si>
  <si>
    <t>MANUELA OBERHOFER</t>
  </si>
  <si>
    <t>ANA LUIZA MARINO</t>
  </si>
  <si>
    <t>BEATRIZ DE OLIVEIRA</t>
  </si>
  <si>
    <t>CAROLINA SAYURI</t>
  </si>
  <si>
    <t>CECILIA ZUNIGA</t>
  </si>
  <si>
    <t>ESTELA FREITAS DE FARIA</t>
  </si>
  <si>
    <t>ESTHER BARBOSA</t>
  </si>
  <si>
    <t>LUISA FOERSTER</t>
  </si>
  <si>
    <t>CECILIA MIRANDA MOMESSO</t>
  </si>
  <si>
    <t>LARISSA DOS SANTOS SILVA</t>
  </si>
  <si>
    <t>MANUELA SOUZA MISTRO</t>
  </si>
  <si>
    <t>VALENTINA LOURENÇO</t>
  </si>
  <si>
    <t>FERNANDA TORREAO</t>
  </si>
  <si>
    <t>ANNA SOARES AISSA</t>
  </si>
  <si>
    <t>HELOIRA TORET TEIXEIRA</t>
  </si>
  <si>
    <t>MARIA HELENA CORSINI</t>
  </si>
  <si>
    <t>VALENTINA SIMAO</t>
  </si>
  <si>
    <t>ALICE PELEGRINI</t>
  </si>
  <si>
    <t>CAROLINA NADJARIAN</t>
  </si>
  <si>
    <t>CATARINA SERRANO</t>
  </si>
  <si>
    <t>ELISA MAKIDA</t>
  </si>
  <si>
    <t>HELOISA FRANKLIN</t>
  </si>
  <si>
    <t>KIARA DOMINGUES</t>
  </si>
  <si>
    <t>LARA DE SOUZA PARANHOS</t>
  </si>
  <si>
    <t>MARIA ALICE LIMA</t>
  </si>
  <si>
    <t>MARIA CLARA GHONAIM</t>
  </si>
  <si>
    <t>NICLE DA SILVA BARSANELLI</t>
  </si>
  <si>
    <t>ESCOLA STAGIUM</t>
  </si>
  <si>
    <t>ANA CLARA MELHADO</t>
  </si>
  <si>
    <t>ANA JULIA BIANCHI</t>
  </si>
  <si>
    <t>ANNA BEATRIZ JARDIM</t>
  </si>
  <si>
    <t>BEATRIZ DE CAMPOS</t>
  </si>
  <si>
    <t>FERNANDA MARTINS</t>
  </si>
  <si>
    <t>LAURA BUENO</t>
  </si>
  <si>
    <t>LETICIA SILVA</t>
  </si>
  <si>
    <t>LORENA DA COSTA</t>
  </si>
  <si>
    <t>LOUISE DUARTE</t>
  </si>
  <si>
    <t>MARIA EDUARDA SOARES</t>
  </si>
  <si>
    <t>MARIA JULIA COUTINHO</t>
  </si>
  <si>
    <t>JULIANA CABRERA</t>
  </si>
  <si>
    <t>LETICIA RODRIGUES</t>
  </si>
  <si>
    <t>MANUELA MACEDA</t>
  </si>
  <si>
    <t>MARIA FERNANDA TEIXEIRA</t>
  </si>
  <si>
    <t>MARIA LUIZA SANTIAGO</t>
  </si>
  <si>
    <t>GABRIELA AZZARI</t>
  </si>
  <si>
    <t>HELOISA ANDRADE</t>
  </si>
  <si>
    <t>RAISSA YUMI</t>
  </si>
  <si>
    <t xml:space="preserve">SOPHIA VIEIRA </t>
  </si>
  <si>
    <t>YASMIN DOS ANJOS</t>
  </si>
  <si>
    <t>ALICE VIEIRA MAIA</t>
  </si>
  <si>
    <t>BEATRIZ TRINDADE</t>
  </si>
  <si>
    <t>CECILIA GUSMAO</t>
  </si>
  <si>
    <t>ESTHER ALMEIDA</t>
  </si>
  <si>
    <t>GIOVANNA GOMES</t>
  </si>
  <si>
    <t>HELENA FANCHI</t>
  </si>
  <si>
    <t>HELOISA FERREIRA</t>
  </si>
  <si>
    <t>CATARINA DE SOUZA</t>
  </si>
  <si>
    <t>ALICE SANTOS</t>
  </si>
  <si>
    <t>MARIA LUIZA COSTA</t>
  </si>
  <si>
    <t>LIVIA AYUMI</t>
  </si>
  <si>
    <t>RAFAELLA MENGHINI</t>
  </si>
  <si>
    <t>REBECA GONÇALVES</t>
  </si>
  <si>
    <t>ARBOS SANTO ANDRE</t>
  </si>
  <si>
    <t>HELOISA SANTOS</t>
  </si>
  <si>
    <t>ISABELA OLVEIRA SOUZA</t>
  </si>
  <si>
    <t>ISABELLA DOS SANTOS</t>
  </si>
  <si>
    <t>ISABELLA MELUCI</t>
  </si>
  <si>
    <t>ISADORA BARROSO</t>
  </si>
  <si>
    <t>MARIANA TRANCOLIN</t>
  </si>
  <si>
    <t>RAYANNE SANTOS</t>
  </si>
  <si>
    <t>SOPHIA FERNANDES</t>
  </si>
  <si>
    <t>THAIS LORENA</t>
  </si>
  <si>
    <t>HELENA GABRIELLA</t>
  </si>
  <si>
    <t>MARIANA FRANÇA</t>
  </si>
  <si>
    <t>MELISSA ALMEIDA</t>
  </si>
  <si>
    <t>SOPHIA MIRANDA</t>
  </si>
  <si>
    <t>HELOISA RODRIGUES</t>
  </si>
  <si>
    <t>GIOVANNA ZANATTA</t>
  </si>
  <si>
    <t>FERNANDA SILVA</t>
  </si>
  <si>
    <t>6º</t>
  </si>
  <si>
    <t>7º</t>
  </si>
  <si>
    <t>8º</t>
  </si>
  <si>
    <t>9º</t>
  </si>
  <si>
    <t>10º</t>
  </si>
  <si>
    <t>11º</t>
  </si>
  <si>
    <t>12º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</si>
</sst>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8"/>
      <name val="Calibri"/>
      <family val="2"/>
      <scheme val="minor"/>
    </font>
    <font>
      <b/>
      <sz val="11"/>
      <color theme="0"/>
      <name val="Century Gothic"/>
      <family val="2"/>
    </font>
    <font>
      <b/>
      <sz val="10"/>
      <color theme="1"/>
      <name val="Century Gothic"/>
      <family val="2"/>
    </font>
    <font>
      <b/>
      <sz val="9"/>
      <color theme="1"/>
      <name val="Century Gothic"/>
      <family val="2"/>
    </font>
    <font>
      <sz val="9"/>
      <color theme="1"/>
      <name val="Century Gothic"/>
      <family val="2"/>
    </font>
    <font>
      <sz val="9"/>
      <name val="Century Gothic"/>
      <family val="2"/>
    </font>
    <font>
      <b/>
      <sz val="12"/>
      <color theme="0"/>
      <name val="Century Gothic"/>
      <family val="2"/>
    </font>
    <font>
      <b/>
      <sz val="11"/>
      <color rgb="FFFF0066"/>
      <name val="Century Gothic"/>
      <family val="2"/>
    </font>
    <font>
      <b/>
      <sz val="9"/>
      <color theme="0"/>
      <name val="Century Gothic"/>
      <family val="2"/>
    </font>
    <font>
      <sz val="9"/>
      <color theme="0"/>
      <name val="Century Gothic"/>
      <family val="2"/>
    </font>
    <font>
      <sz val="10"/>
      <color theme="1"/>
      <name val="Century Gothic"/>
      <family val="2"/>
    </font>
    <font>
      <b/>
      <sz val="12"/>
      <color theme="1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  <font>
      <b/>
      <sz val="9"/>
      <name val="Century Gothic"/>
      <family val="2"/>
    </font>
  </fonts>
  <fills count="15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40000610370189521"/>
        </stop>
      </gradientFill>
    </fill>
    <fill>
      <patternFill patternType="solid">
        <fgColor rgb="FFFF0066"/>
        <bgColor indexed="64"/>
      </patternFill>
    </fill>
    <fill>
      <patternFill patternType="solid">
        <fgColor rgb="FF1BA94A"/>
        <bgColor indexed="64"/>
      </patternFill>
    </fill>
    <fill>
      <patternFill patternType="solid">
        <fgColor theme="7" tint="0.39997558519241921"/>
        <bgColor auto="1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FFD34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center"/>
      <protection hidden="1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9" borderId="3" xfId="0" applyFill="1" applyBorder="1" applyAlignment="1">
      <alignment horizont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0" fillId="0" borderId="3" xfId="0" applyFont="1" applyBorder="1" applyAlignment="1">
      <alignment horizontal="left" vertical="center"/>
    </xf>
    <xf numFmtId="2" fontId="5" fillId="6" borderId="3" xfId="0" applyNumberFormat="1" applyFont="1" applyFill="1" applyBorder="1" applyAlignment="1">
      <alignment horizontal="center" vertical="center"/>
    </xf>
    <xf numFmtId="2" fontId="5" fillId="7" borderId="5" xfId="0" applyNumberFormat="1" applyFont="1" applyFill="1" applyBorder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6" fillId="11" borderId="7" xfId="0" applyFont="1" applyFill="1" applyBorder="1" applyAlignment="1">
      <alignment horizontal="center" vertical="center"/>
    </xf>
    <xf numFmtId="164" fontId="1" fillId="13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3" fontId="5" fillId="7" borderId="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1" fillId="14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 applyProtection="1">
      <alignment horizontal="center" vertical="center"/>
      <protection hidden="1"/>
    </xf>
    <xf numFmtId="0" fontId="4" fillId="8" borderId="2" xfId="0" applyFont="1" applyFill="1" applyBorder="1" applyAlignment="1">
      <alignment vertical="center"/>
    </xf>
    <xf numFmtId="0" fontId="0" fillId="9" borderId="11" xfId="0" applyFill="1" applyBorder="1" applyAlignment="1">
      <alignment horizontal="center"/>
    </xf>
    <xf numFmtId="0" fontId="0" fillId="9" borderId="0" xfId="0" applyFill="1" applyAlignment="1">
      <alignment horizontal="center"/>
    </xf>
    <xf numFmtId="164" fontId="1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6" fillId="11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/>
    </xf>
    <xf numFmtId="0" fontId="14" fillId="10" borderId="4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10" borderId="1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0107B0B0-C0AF-4B78-8731-387DB82EA5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9531" y="232524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9C911E35-E944-414E-8155-0589E75984F5}"/>
            </a:ext>
          </a:extLst>
        </xdr:cNvPr>
        <xdr:cNvSpPr/>
      </xdr:nvSpPr>
      <xdr:spPr>
        <a:xfrm>
          <a:off x="2785222" y="107016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414618</xdr:colOff>
      <xdr:row>2</xdr:row>
      <xdr:rowOff>11206</xdr:rowOff>
    </xdr:from>
    <xdr:ext cx="5411225" cy="624595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1CA75BAD-B645-421A-BF42-85AD3F3D54FC}"/>
            </a:ext>
          </a:extLst>
        </xdr:cNvPr>
        <xdr:cNvSpPr/>
      </xdr:nvSpPr>
      <xdr:spPr>
        <a:xfrm>
          <a:off x="5076265" y="862853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10" name="Imagem 9">
          <a:extLst>
            <a:ext uri="{FF2B5EF4-FFF2-40B4-BE49-F238E27FC236}">
              <a16:creationId xmlns:a16="http://schemas.microsoft.com/office/drawing/2014/main" id="{B3040630-89A2-43C8-AA85-76CDA4CF3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4F18C908-47CD-429A-B8EC-CAD10D357AA6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470646</xdr:colOff>
      <xdr:row>2</xdr:row>
      <xdr:rowOff>11207</xdr:rowOff>
    </xdr:from>
    <xdr:ext cx="5411225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D1859EB1-6ECD-4AED-A064-946593E076BA}"/>
            </a:ext>
          </a:extLst>
        </xdr:cNvPr>
        <xdr:cNvSpPr/>
      </xdr:nvSpPr>
      <xdr:spPr>
        <a:xfrm>
          <a:off x="5132293" y="862854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10" name="Imagem 9">
          <a:extLst>
            <a:ext uri="{FF2B5EF4-FFF2-40B4-BE49-F238E27FC236}">
              <a16:creationId xmlns:a16="http://schemas.microsoft.com/office/drawing/2014/main" id="{A5E917AD-85D3-4A14-9C02-34E249096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6F66A477-6B6C-444C-9F31-2ADACF0BBC02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459441</xdr:colOff>
      <xdr:row>1</xdr:row>
      <xdr:rowOff>762001</xdr:rowOff>
    </xdr:from>
    <xdr:ext cx="5411225" cy="624595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E3E7C1-6950-41AA-8171-D7E8C0D1AAAD}"/>
            </a:ext>
          </a:extLst>
        </xdr:cNvPr>
        <xdr:cNvSpPr/>
      </xdr:nvSpPr>
      <xdr:spPr>
        <a:xfrm>
          <a:off x="5121088" y="840442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CF0CFA4A-4CEB-4BF1-9BC5-C89C7D7EE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F7C2307B-7CB9-4670-8255-2AC9A0D3A578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493058</xdr:colOff>
      <xdr:row>1</xdr:row>
      <xdr:rowOff>750795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8F0B1BB6-8222-45D1-9EA9-96C2153FD0DA}"/>
            </a:ext>
          </a:extLst>
        </xdr:cNvPr>
        <xdr:cNvSpPr/>
      </xdr:nvSpPr>
      <xdr:spPr>
        <a:xfrm>
          <a:off x="5154705" y="829236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8504D289-8F2F-471D-8B05-0A11916C2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07ED10AD-21DC-4400-8A5C-6950D41C7517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470647</xdr:colOff>
      <xdr:row>2</xdr:row>
      <xdr:rowOff>11206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E0635F11-B2B6-4077-BB5A-F2A553B93051}"/>
            </a:ext>
          </a:extLst>
        </xdr:cNvPr>
        <xdr:cNvSpPr/>
      </xdr:nvSpPr>
      <xdr:spPr>
        <a:xfrm>
          <a:off x="5132294" y="862853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1299884</xdr:colOff>
      <xdr:row>1</xdr:row>
      <xdr:rowOff>154083</xdr:rowOff>
    </xdr:from>
    <xdr:ext cx="1176616" cy="1184305"/>
    <xdr:pic>
      <xdr:nvPicPr>
        <xdr:cNvPr id="6" name="Imagem 5">
          <a:extLst>
            <a:ext uri="{FF2B5EF4-FFF2-40B4-BE49-F238E27FC236}">
              <a16:creationId xmlns:a16="http://schemas.microsoft.com/office/drawing/2014/main" id="{F10D9838-C2B6-4DCE-9B9C-B2B421E7F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609" y="230283"/>
          <a:ext cx="1176616" cy="118430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</xdr:col>
      <xdr:colOff>252693</xdr:colOff>
      <xdr:row>1</xdr:row>
      <xdr:rowOff>28575</xdr:rowOff>
    </xdr:from>
    <xdr:ext cx="9963150" cy="778739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773796E5-B787-46D3-9991-C128CD3494C6}"/>
            </a:ext>
          </a:extLst>
        </xdr:cNvPr>
        <xdr:cNvSpPr/>
      </xdr:nvSpPr>
      <xdr:spPr>
        <a:xfrm>
          <a:off x="2786343" y="104775"/>
          <a:ext cx="9963150" cy="77873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42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42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459441</xdr:colOff>
      <xdr:row>2</xdr:row>
      <xdr:rowOff>78442</xdr:rowOff>
    </xdr:from>
    <xdr:ext cx="5411225" cy="624595"/>
    <xdr:sp macro="" textlink="">
      <xdr:nvSpPr>
        <xdr:cNvPr id="9" name="Retângulo 8">
          <a:extLst>
            <a:ext uri="{FF2B5EF4-FFF2-40B4-BE49-F238E27FC236}">
              <a16:creationId xmlns:a16="http://schemas.microsoft.com/office/drawing/2014/main" id="{3FA1AA90-A2D6-444F-B25D-5BF5FE0A72A8}"/>
            </a:ext>
          </a:extLst>
        </xdr:cNvPr>
        <xdr:cNvSpPr/>
      </xdr:nvSpPr>
      <xdr:spPr>
        <a:xfrm>
          <a:off x="5121088" y="930089"/>
          <a:ext cx="5411225" cy="62459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t-BR" sz="3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G</a:t>
          </a:r>
          <a:r>
            <a:rPr lang="pt-BR" sz="3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 I N Á S T I C A    R Í T M I C A</a:t>
          </a:r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798D837-4171-420A-9884-600128C47DB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FA62A8D0-E054-4D8C-BB15-5489716D1D4C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3327EA2-C734-4808-9BF1-6B4E20C22B09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4326097-E2D4-4EE3-B566-B5021CBAE4C8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E0738AD-BBC3-43AD-A203-D019E99B9ACB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0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0CB1158-0075-4002-8D9C-1859F8A02804}"/>
            </a:ext>
          </a:extLst>
        </xdr:cNvPr>
        <xdr:cNvSpPr>
          <a:spLocks noChangeAspect="1" noChangeArrowheads="1"/>
        </xdr:cNvSpPr>
      </xdr:nvSpPr>
      <xdr:spPr bwMode="auto">
        <a:xfrm>
          <a:off x="1333500" y="19716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B65874FB-430A-45A3-83AE-D6E49137AA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47C2962-67A4-49B9-B34E-838839453F0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9BDD39D0-0FD4-47EA-882E-33FD45599FD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2D54068B-F182-4B7D-A487-A5A1BCC3CC4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532628D-BF00-4D79-B52D-29969238547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CDEE9EDD-B854-4761-9B37-E39EC41F20A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61634</xdr:colOff>
      <xdr:row>1</xdr:row>
      <xdr:rowOff>21430</xdr:rowOff>
    </xdr:from>
    <xdr:ext cx="8315324" cy="647998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59E15EDA-B350-495C-9A71-C678BB94542C}"/>
            </a:ext>
          </a:extLst>
        </xdr:cNvPr>
        <xdr:cNvSpPr/>
      </xdr:nvSpPr>
      <xdr:spPr>
        <a:xfrm>
          <a:off x="2773458" y="111077"/>
          <a:ext cx="8315324" cy="647998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3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BBE3CB76-FE43-44FB-AB99-4E52BA44BE9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A41DCB92-BF63-4DDD-A9CD-43515D421AB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24B03213-B591-487C-B8AD-01D8A4623514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9AF04DA-8C11-4476-A41F-ED98F80917E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018B032A-6A75-41D1-8B57-D44D271392F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79842FE3-9621-46F5-840E-7DC84821B5F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C4345D6E-0859-4006-909E-2EBFE0ABDF7B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CE44B069-0CB9-4FB8-9A8A-B597826C28F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3D5CA091-C803-4867-B907-161083053D4E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ED836B7A-68E4-4DE8-B76A-C2EC66B54D39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0CA13A06-33D0-4509-ACD7-A15DB8127B5D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ACE3CBB6-1EC0-41BD-869B-618A39BA9C3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1255060</xdr:colOff>
      <xdr:row>1</xdr:row>
      <xdr:rowOff>145677</xdr:rowOff>
    </xdr:from>
    <xdr:ext cx="1064392" cy="1120588"/>
    <xdr:pic>
      <xdr:nvPicPr>
        <xdr:cNvPr id="33" name="Imagem 32">
          <a:extLst>
            <a:ext uri="{FF2B5EF4-FFF2-40B4-BE49-F238E27FC236}">
              <a16:creationId xmlns:a16="http://schemas.microsoft.com/office/drawing/2014/main" id="{72EE1BFC-7577-4033-94A5-5EAF8841E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7" y="235324"/>
          <a:ext cx="1064392" cy="112058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155198</xdr:colOff>
      <xdr:row>1</xdr:row>
      <xdr:rowOff>639295</xdr:rowOff>
    </xdr:from>
    <xdr:ext cx="6058859" cy="595484"/>
    <xdr:sp macro="" textlink="">
      <xdr:nvSpPr>
        <xdr:cNvPr id="35" name="Retângulo 34">
          <a:extLst>
            <a:ext uri="{FF2B5EF4-FFF2-40B4-BE49-F238E27FC236}">
              <a16:creationId xmlns:a16="http://schemas.microsoft.com/office/drawing/2014/main" id="{FA7688CC-6C1B-44B9-B3F5-4D2A69BD0E3D}"/>
            </a:ext>
          </a:extLst>
        </xdr:cNvPr>
        <xdr:cNvSpPr/>
      </xdr:nvSpPr>
      <xdr:spPr>
        <a:xfrm>
          <a:off x="3853139" y="728942"/>
          <a:ext cx="6058859" cy="59548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3200" b="1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G</a:t>
          </a:r>
          <a:r>
            <a:rPr lang="pt-BR" sz="3200" b="1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  <a:latin typeface="Century Gothic" panose="020B0502020202020204" pitchFamily="34" charset="0"/>
            </a:rPr>
            <a:t> I N Á S T I C A    R Í T M I C A</a:t>
          </a:r>
          <a:endParaRPr lang="pt-BR" sz="3200" b="1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7C46DF0-ED5D-459E-90E4-75B7B097692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F6839F9F-EB89-41A3-8267-8A138100FD1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C42A1A9-4788-4F50-9E07-2BE567A3267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A1CD6BEB-2E7A-4E45-B0F8-F3793DAC476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2E2F0798-EA04-425A-A7F1-799FFC212C8F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0A86751-6493-4D32-868E-49E7CE268D6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195F3F31-8D25-4C87-A174-FEB6C5FBAA8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E531FA14-34D7-47F6-8949-8B769F397CC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047E7570-52F3-4550-8757-8B162FC0E54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1178F58-7264-42A9-8C4B-0A554A3D8093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1E489329-97DF-4EC5-8053-9847B0831A25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DF85CC63-E9E4-486D-A9E4-3A70971AAAC8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B65B83AC-B879-4A23-BCED-D74D5FC5B487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66CCB28A-CC9F-47F0-A5E1-FE2A16AA3336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2E3854F-09ED-4B32-99A4-78E4EBA04652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304BBB24-3814-431B-A4C3-826265EE8C01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3F7CF253-A0EE-42C2-AE6F-A7792AA4D48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3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0530BB33-AA4A-4009-8F62-F0418D5B9FDA}"/>
            </a:ext>
          </a:extLst>
        </xdr:cNvPr>
        <xdr:cNvSpPr>
          <a:spLocks noChangeAspect="1" noChangeArrowheads="1"/>
        </xdr:cNvSpPr>
      </xdr:nvSpPr>
      <xdr:spPr bwMode="auto">
        <a:xfrm>
          <a:off x="85725" y="17430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2DED077-7042-420C-8463-787D6414E1C8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99F78CE3-4540-4482-AF51-094CEB5811E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80B30887-1957-47F6-8647-3AE94E9A4210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681AC0C-3DA4-4B66-A82B-785681E417E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3FF60576-34D5-40EE-BFDF-23DD4861F9A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610FFCA5-F86D-40A9-8C9C-7C07FB93343C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5AA0D971-119D-47E4-9A48-FD737022086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AEA4CBF-90BB-4079-B600-38AA8A12017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BD429CDC-AFA8-4437-ADEC-6E097764BA3D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FEF47229-C0B1-4B4C-A664-3FF8FE5E387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1DECEA38-9F33-4014-B86E-B9C9ADCA1B9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715148E3-6B64-4054-986B-C2DE84D49D0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6F6F44C-E23E-4FB3-B8F2-561DC2B1746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020940BD-A2C2-418B-A108-6E4F392DD40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636525D3-6855-4B20-A1B9-97261B84AFA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31F21591-3856-4B1D-922E-014295F9C392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3A4BA062-9D63-44B1-9D32-F3C8823F12E6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0EE00073-4AA3-4EED-AE73-1F9034AE0ADC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8AB7949F-920E-438C-B7B3-8013036540B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E40F667D-EAFD-4A8B-B597-5796CEFA0FB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A701046A-DCA5-4966-B895-865FF19F335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4552030E-D889-4C44-B573-E7BC4856FD9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6C706509-6912-477D-A543-C9191F97963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D37A32CD-FBCF-4CF7-AC3A-7272FABD18D8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40A724C1-2B25-4AB0-A96E-EBCE1199046B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60C1B6A8-F5D9-4EED-9790-B31002724DEE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881D8A3B-56BB-4789-AF1A-9D94202466D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B5CFF57-273E-44D9-8B76-7B8BE55C8963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8F05CFD5-A8C8-439C-A863-1101FE4CCE59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F189FF8B-C11A-43AB-87B1-EEACC4B2F1A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A4EAEAB7-D34D-44FC-9B8E-F9A7227B8BF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FCB62843-C193-418F-8335-BE9B84AB581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057BFF9B-5F4B-4B06-8000-2B77CA15B97F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65324413-5356-466C-8233-5A42B6E40A80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8D7DA7F-507B-48E4-A8DD-0BF36E46F5E4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</xdr:col>
      <xdr:colOff>0</xdr:colOff>
      <xdr:row>2</xdr:row>
      <xdr:rowOff>0</xdr:rowOff>
    </xdr:from>
    <xdr:ext cx="297657" cy="32385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554FC098-FE6D-44EC-BC3B-A0FBD0426107}"/>
            </a:ext>
          </a:extLst>
        </xdr:cNvPr>
        <xdr:cNvSpPr>
          <a:spLocks noChangeAspect="1" noChangeArrowheads="1"/>
        </xdr:cNvSpPr>
      </xdr:nvSpPr>
      <xdr:spPr bwMode="auto">
        <a:xfrm>
          <a:off x="214312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1FAE7B34-A622-4A16-B966-167C8247E05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0A129240-2FEC-4F85-8F55-E3993A86DB89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348D311B-C9C8-4A71-A8B6-9050EA895985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A1EC0E47-7B1E-42E6-9AF7-EF2980198F94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03956F92-0A9A-4070-B1EA-8A9FD18689BB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2</xdr:row>
      <xdr:rowOff>0</xdr:rowOff>
    </xdr:from>
    <xdr:ext cx="297657" cy="32385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F7E17A11-69EB-4FA2-B98C-FBFAE4F0AF3A}"/>
            </a:ext>
          </a:extLst>
        </xdr:cNvPr>
        <xdr:cNvSpPr>
          <a:spLocks noChangeAspect="1" noChangeArrowheads="1"/>
        </xdr:cNvSpPr>
      </xdr:nvSpPr>
      <xdr:spPr bwMode="auto">
        <a:xfrm>
          <a:off x="104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F6EB699B-BAC6-45C6-AD33-E8D341B570B3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80567EB8-993D-4C55-AAF3-3F4F45B091C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688D0C66-A4A5-4BC8-8380-11F3A34D7C4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8D9C6C01-F447-423C-9961-8ED7E95EBF5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8716F746-F275-4F16-8ECC-B5CB73C0A7F6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9C56974E-EDA2-44AB-B8D9-6F073B1E99B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86161E0F-FB08-4912-AE5A-F241661DED02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622AD723-67A9-4436-9AAF-8F835BB604B4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2" name="AutoShape 1">
          <a:extLst>
            <a:ext uri="{FF2B5EF4-FFF2-40B4-BE49-F238E27FC236}">
              <a16:creationId xmlns:a16="http://schemas.microsoft.com/office/drawing/2014/main" id="{87F225F1-D86B-4CCD-9AAD-844B9621F3D9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3" name="AutoShape 1">
          <a:extLst>
            <a:ext uri="{FF2B5EF4-FFF2-40B4-BE49-F238E27FC236}">
              <a16:creationId xmlns:a16="http://schemas.microsoft.com/office/drawing/2014/main" id="{D5269A3E-4542-4D14-950E-6167ECEC5B2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4" name="AutoShape 1">
          <a:extLst>
            <a:ext uri="{FF2B5EF4-FFF2-40B4-BE49-F238E27FC236}">
              <a16:creationId xmlns:a16="http://schemas.microsoft.com/office/drawing/2014/main" id="{4A2C230B-91F3-41BC-BFCC-313DCE5998CC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2</xdr:row>
      <xdr:rowOff>0</xdr:rowOff>
    </xdr:from>
    <xdr:ext cx="297657" cy="323850"/>
    <xdr:sp macro="" textlink="">
      <xdr:nvSpPr>
        <xdr:cNvPr id="55" name="AutoShape 1">
          <a:extLst>
            <a:ext uri="{FF2B5EF4-FFF2-40B4-BE49-F238E27FC236}">
              <a16:creationId xmlns:a16="http://schemas.microsoft.com/office/drawing/2014/main" id="{096A73EA-9705-47AA-B150-52E49725F300}"/>
            </a:ext>
          </a:extLst>
        </xdr:cNvPr>
        <xdr:cNvSpPr>
          <a:spLocks noChangeAspect="1" noChangeArrowheads="1"/>
        </xdr:cNvSpPr>
      </xdr:nvSpPr>
      <xdr:spPr bwMode="auto">
        <a:xfrm>
          <a:off x="23241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6" name="AutoShape 1">
          <a:extLst>
            <a:ext uri="{FF2B5EF4-FFF2-40B4-BE49-F238E27FC236}">
              <a16:creationId xmlns:a16="http://schemas.microsoft.com/office/drawing/2014/main" id="{C0DAB8D2-75A8-4BBD-A330-06C05BC1A1B2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7" name="AutoShape 1">
          <a:extLst>
            <a:ext uri="{FF2B5EF4-FFF2-40B4-BE49-F238E27FC236}">
              <a16:creationId xmlns:a16="http://schemas.microsoft.com/office/drawing/2014/main" id="{12535838-77D9-4CA1-925F-9F47C7A4711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8" name="AutoShape 1">
          <a:extLst>
            <a:ext uri="{FF2B5EF4-FFF2-40B4-BE49-F238E27FC236}">
              <a16:creationId xmlns:a16="http://schemas.microsoft.com/office/drawing/2014/main" id="{30F42C3F-FE42-428A-9EDC-F5CBC43785F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59" name="AutoShape 1">
          <a:extLst>
            <a:ext uri="{FF2B5EF4-FFF2-40B4-BE49-F238E27FC236}">
              <a16:creationId xmlns:a16="http://schemas.microsoft.com/office/drawing/2014/main" id="{F647B4DE-694E-4CE8-9D8E-8AC8B81250B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0" name="AutoShape 1">
          <a:extLst>
            <a:ext uri="{FF2B5EF4-FFF2-40B4-BE49-F238E27FC236}">
              <a16:creationId xmlns:a16="http://schemas.microsoft.com/office/drawing/2014/main" id="{EB09D9BF-3AA1-4F2E-AF04-9778F6582AD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1" name="AutoShape 1">
          <a:extLst>
            <a:ext uri="{FF2B5EF4-FFF2-40B4-BE49-F238E27FC236}">
              <a16:creationId xmlns:a16="http://schemas.microsoft.com/office/drawing/2014/main" id="{BC34DAEC-8357-4B40-A92E-A8DDD1ACCCF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2" name="AutoShape 1">
          <a:extLst>
            <a:ext uri="{FF2B5EF4-FFF2-40B4-BE49-F238E27FC236}">
              <a16:creationId xmlns:a16="http://schemas.microsoft.com/office/drawing/2014/main" id="{75C556BA-A595-41DD-BA8A-1E523D6B2390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3" name="AutoShape 1">
          <a:extLst>
            <a:ext uri="{FF2B5EF4-FFF2-40B4-BE49-F238E27FC236}">
              <a16:creationId xmlns:a16="http://schemas.microsoft.com/office/drawing/2014/main" id="{987B6B94-5274-4369-A426-B2B339D3548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4" name="AutoShape 1">
          <a:extLst>
            <a:ext uri="{FF2B5EF4-FFF2-40B4-BE49-F238E27FC236}">
              <a16:creationId xmlns:a16="http://schemas.microsoft.com/office/drawing/2014/main" id="{2E86874D-AC9F-4939-B575-1347637255A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5" name="AutoShape 1">
          <a:extLst>
            <a:ext uri="{FF2B5EF4-FFF2-40B4-BE49-F238E27FC236}">
              <a16:creationId xmlns:a16="http://schemas.microsoft.com/office/drawing/2014/main" id="{7B13F508-7554-4077-93CD-DF6436070E51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6" name="AutoShape 1">
          <a:extLst>
            <a:ext uri="{FF2B5EF4-FFF2-40B4-BE49-F238E27FC236}">
              <a16:creationId xmlns:a16="http://schemas.microsoft.com/office/drawing/2014/main" id="{7DC18C3C-7ECB-4D73-AFF6-1F9316DDEB7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67" name="AutoShape 1">
          <a:extLst>
            <a:ext uri="{FF2B5EF4-FFF2-40B4-BE49-F238E27FC236}">
              <a16:creationId xmlns:a16="http://schemas.microsoft.com/office/drawing/2014/main" id="{4B729F41-EB7A-42F8-BD57-5FD85536E1FC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8" name="AutoShape 1">
          <a:extLst>
            <a:ext uri="{FF2B5EF4-FFF2-40B4-BE49-F238E27FC236}">
              <a16:creationId xmlns:a16="http://schemas.microsoft.com/office/drawing/2014/main" id="{4A07DF31-E2C5-4B01-9C58-D48308C0DA2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69" name="AutoShape 1">
          <a:extLst>
            <a:ext uri="{FF2B5EF4-FFF2-40B4-BE49-F238E27FC236}">
              <a16:creationId xmlns:a16="http://schemas.microsoft.com/office/drawing/2014/main" id="{A2C1FF24-4F52-4AE9-8FA9-6A649D1A39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0" name="AutoShape 1">
          <a:extLst>
            <a:ext uri="{FF2B5EF4-FFF2-40B4-BE49-F238E27FC236}">
              <a16:creationId xmlns:a16="http://schemas.microsoft.com/office/drawing/2014/main" id="{614B940C-0745-4192-8592-4E81FD9E06F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1" name="AutoShape 1">
          <a:extLst>
            <a:ext uri="{FF2B5EF4-FFF2-40B4-BE49-F238E27FC236}">
              <a16:creationId xmlns:a16="http://schemas.microsoft.com/office/drawing/2014/main" id="{51B85763-8344-436E-99D9-B2D5A4A838F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2" name="AutoShape 1">
          <a:extLst>
            <a:ext uri="{FF2B5EF4-FFF2-40B4-BE49-F238E27FC236}">
              <a16:creationId xmlns:a16="http://schemas.microsoft.com/office/drawing/2014/main" id="{F40FAE14-F26F-4F14-83C3-C874BA878B0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3" name="AutoShape 1">
          <a:extLst>
            <a:ext uri="{FF2B5EF4-FFF2-40B4-BE49-F238E27FC236}">
              <a16:creationId xmlns:a16="http://schemas.microsoft.com/office/drawing/2014/main" id="{2A77A6A1-FEF8-4BB9-AF49-C6F73100470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4" name="AutoShape 1">
          <a:extLst>
            <a:ext uri="{FF2B5EF4-FFF2-40B4-BE49-F238E27FC236}">
              <a16:creationId xmlns:a16="http://schemas.microsoft.com/office/drawing/2014/main" id="{97EC1A4D-E139-4C37-BB31-FD2E993A38C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5" name="AutoShape 1">
          <a:extLst>
            <a:ext uri="{FF2B5EF4-FFF2-40B4-BE49-F238E27FC236}">
              <a16:creationId xmlns:a16="http://schemas.microsoft.com/office/drawing/2014/main" id="{AFCF4F78-84F0-4CDC-9033-CEDEE35767A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6" name="AutoShape 1">
          <a:extLst>
            <a:ext uri="{FF2B5EF4-FFF2-40B4-BE49-F238E27FC236}">
              <a16:creationId xmlns:a16="http://schemas.microsoft.com/office/drawing/2014/main" id="{F40D3DBD-146D-40A2-8B75-389BF94DFC1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7" name="AutoShape 1">
          <a:extLst>
            <a:ext uri="{FF2B5EF4-FFF2-40B4-BE49-F238E27FC236}">
              <a16:creationId xmlns:a16="http://schemas.microsoft.com/office/drawing/2014/main" id="{7BCC8DB0-A106-4F9A-8697-DC256A0A19D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8" name="AutoShape 1">
          <a:extLst>
            <a:ext uri="{FF2B5EF4-FFF2-40B4-BE49-F238E27FC236}">
              <a16:creationId xmlns:a16="http://schemas.microsoft.com/office/drawing/2014/main" id="{AEA7D0F4-A1D3-447C-8A8D-1DEE215DDCC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79" name="AutoShape 1">
          <a:extLst>
            <a:ext uri="{FF2B5EF4-FFF2-40B4-BE49-F238E27FC236}">
              <a16:creationId xmlns:a16="http://schemas.microsoft.com/office/drawing/2014/main" id="{D18A7C53-BB90-4619-B839-CCE8AA707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0" name="AutoShape 1">
          <a:extLst>
            <a:ext uri="{FF2B5EF4-FFF2-40B4-BE49-F238E27FC236}">
              <a16:creationId xmlns:a16="http://schemas.microsoft.com/office/drawing/2014/main" id="{3E80AD71-23A2-4419-8EDE-5569B859485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1" name="AutoShape 1">
          <a:extLst>
            <a:ext uri="{FF2B5EF4-FFF2-40B4-BE49-F238E27FC236}">
              <a16:creationId xmlns:a16="http://schemas.microsoft.com/office/drawing/2014/main" id="{47B0B03B-A566-4D2B-888D-D67ADD1E449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2" name="AutoShape 1">
          <a:extLst>
            <a:ext uri="{FF2B5EF4-FFF2-40B4-BE49-F238E27FC236}">
              <a16:creationId xmlns:a16="http://schemas.microsoft.com/office/drawing/2014/main" id="{972E750E-0E58-4980-8BF2-5234BA636E0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3" name="AutoShape 1">
          <a:extLst>
            <a:ext uri="{FF2B5EF4-FFF2-40B4-BE49-F238E27FC236}">
              <a16:creationId xmlns:a16="http://schemas.microsoft.com/office/drawing/2014/main" id="{0F5A1896-6DB2-4227-A4BA-4C718D075B4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4" name="AutoShape 1">
          <a:extLst>
            <a:ext uri="{FF2B5EF4-FFF2-40B4-BE49-F238E27FC236}">
              <a16:creationId xmlns:a16="http://schemas.microsoft.com/office/drawing/2014/main" id="{86C9F05B-0DAB-4F7A-8196-23767B6437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5" name="AutoShape 1">
          <a:extLst>
            <a:ext uri="{FF2B5EF4-FFF2-40B4-BE49-F238E27FC236}">
              <a16:creationId xmlns:a16="http://schemas.microsoft.com/office/drawing/2014/main" id="{DB457B0D-62D4-432B-8961-27501F7CFB0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6" name="AutoShape 1">
          <a:extLst>
            <a:ext uri="{FF2B5EF4-FFF2-40B4-BE49-F238E27FC236}">
              <a16:creationId xmlns:a16="http://schemas.microsoft.com/office/drawing/2014/main" id="{38C3F305-735B-4A8B-8166-54863E2E6A45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7" name="AutoShape 1">
          <a:extLst>
            <a:ext uri="{FF2B5EF4-FFF2-40B4-BE49-F238E27FC236}">
              <a16:creationId xmlns:a16="http://schemas.microsoft.com/office/drawing/2014/main" id="{035D20D5-A1E7-4594-89E7-4AB4297503D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8" name="AutoShape 1">
          <a:extLst>
            <a:ext uri="{FF2B5EF4-FFF2-40B4-BE49-F238E27FC236}">
              <a16:creationId xmlns:a16="http://schemas.microsoft.com/office/drawing/2014/main" id="{D35CC62F-3239-4F07-9734-4BD3AFD8D88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89" name="AutoShape 1">
          <a:extLst>
            <a:ext uri="{FF2B5EF4-FFF2-40B4-BE49-F238E27FC236}">
              <a16:creationId xmlns:a16="http://schemas.microsoft.com/office/drawing/2014/main" id="{10986766-EBE0-4785-9EC0-03DBE369E4A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0" name="AutoShape 1">
          <a:extLst>
            <a:ext uri="{FF2B5EF4-FFF2-40B4-BE49-F238E27FC236}">
              <a16:creationId xmlns:a16="http://schemas.microsoft.com/office/drawing/2014/main" id="{FBC19C42-7C4C-49B7-ADDA-FCC72CDF002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1" name="AutoShape 1">
          <a:extLst>
            <a:ext uri="{FF2B5EF4-FFF2-40B4-BE49-F238E27FC236}">
              <a16:creationId xmlns:a16="http://schemas.microsoft.com/office/drawing/2014/main" id="{D5E9FDF0-3CFF-4D49-BAA3-BBDC3F6CB61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2" name="AutoShape 1">
          <a:extLst>
            <a:ext uri="{FF2B5EF4-FFF2-40B4-BE49-F238E27FC236}">
              <a16:creationId xmlns:a16="http://schemas.microsoft.com/office/drawing/2014/main" id="{009BE1BD-AEBE-4AE0-9493-247924E1D4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3" name="AutoShape 1">
          <a:extLst>
            <a:ext uri="{FF2B5EF4-FFF2-40B4-BE49-F238E27FC236}">
              <a16:creationId xmlns:a16="http://schemas.microsoft.com/office/drawing/2014/main" id="{4D303DEF-59C5-49A4-8200-243B7CDA467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4" name="AutoShape 1">
          <a:extLst>
            <a:ext uri="{FF2B5EF4-FFF2-40B4-BE49-F238E27FC236}">
              <a16:creationId xmlns:a16="http://schemas.microsoft.com/office/drawing/2014/main" id="{799A7E3F-FCCE-4975-83C5-C938B41376D7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5" name="AutoShape 1">
          <a:extLst>
            <a:ext uri="{FF2B5EF4-FFF2-40B4-BE49-F238E27FC236}">
              <a16:creationId xmlns:a16="http://schemas.microsoft.com/office/drawing/2014/main" id="{36803FFA-AAA6-4640-BC25-AA32053CA6F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6" name="AutoShape 1">
          <a:extLst>
            <a:ext uri="{FF2B5EF4-FFF2-40B4-BE49-F238E27FC236}">
              <a16:creationId xmlns:a16="http://schemas.microsoft.com/office/drawing/2014/main" id="{5FB09995-E1AD-4F01-BF5A-91794BE062A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2</xdr:row>
      <xdr:rowOff>0</xdr:rowOff>
    </xdr:from>
    <xdr:ext cx="297657" cy="323850"/>
    <xdr:sp macro="" textlink="">
      <xdr:nvSpPr>
        <xdr:cNvPr id="97" name="AutoShape 1">
          <a:extLst>
            <a:ext uri="{FF2B5EF4-FFF2-40B4-BE49-F238E27FC236}">
              <a16:creationId xmlns:a16="http://schemas.microsoft.com/office/drawing/2014/main" id="{BF805302-62F9-4BAE-B27C-1D25BD0C264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8" name="AutoShape 1">
          <a:extLst>
            <a:ext uri="{FF2B5EF4-FFF2-40B4-BE49-F238E27FC236}">
              <a16:creationId xmlns:a16="http://schemas.microsoft.com/office/drawing/2014/main" id="{0AF677B9-A392-4D33-A7A5-8506EA8FFBD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99" name="AutoShape 1">
          <a:extLst>
            <a:ext uri="{FF2B5EF4-FFF2-40B4-BE49-F238E27FC236}">
              <a16:creationId xmlns:a16="http://schemas.microsoft.com/office/drawing/2014/main" id="{22B73EB0-1107-49C8-9969-2A2AE258AC54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0" name="AutoShape 1">
          <a:extLst>
            <a:ext uri="{FF2B5EF4-FFF2-40B4-BE49-F238E27FC236}">
              <a16:creationId xmlns:a16="http://schemas.microsoft.com/office/drawing/2014/main" id="{C7C847B5-B2ED-48B5-9537-E3A22850933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1" name="AutoShape 1">
          <a:extLst>
            <a:ext uri="{FF2B5EF4-FFF2-40B4-BE49-F238E27FC236}">
              <a16:creationId xmlns:a16="http://schemas.microsoft.com/office/drawing/2014/main" id="{A80128E1-6999-4A1A-998D-09C6474F790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2" name="AutoShape 1">
          <a:extLst>
            <a:ext uri="{FF2B5EF4-FFF2-40B4-BE49-F238E27FC236}">
              <a16:creationId xmlns:a16="http://schemas.microsoft.com/office/drawing/2014/main" id="{18CECB85-C5F2-4611-9EAF-5B1BE210DCA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3" name="AutoShape 1">
          <a:extLst>
            <a:ext uri="{FF2B5EF4-FFF2-40B4-BE49-F238E27FC236}">
              <a16:creationId xmlns:a16="http://schemas.microsoft.com/office/drawing/2014/main" id="{15102049-F38A-4D26-9F31-F8A164D5A71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4" name="AutoShape 1">
          <a:extLst>
            <a:ext uri="{FF2B5EF4-FFF2-40B4-BE49-F238E27FC236}">
              <a16:creationId xmlns:a16="http://schemas.microsoft.com/office/drawing/2014/main" id="{7594E9FC-7A88-49BB-B489-D9F510C556A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5" name="AutoShape 1">
          <a:extLst>
            <a:ext uri="{FF2B5EF4-FFF2-40B4-BE49-F238E27FC236}">
              <a16:creationId xmlns:a16="http://schemas.microsoft.com/office/drawing/2014/main" id="{995497A3-C10E-4DE8-8C0C-5804CE19EC6F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6" name="AutoShape 1">
          <a:extLst>
            <a:ext uri="{FF2B5EF4-FFF2-40B4-BE49-F238E27FC236}">
              <a16:creationId xmlns:a16="http://schemas.microsoft.com/office/drawing/2014/main" id="{5EB85FF7-6072-4276-85F3-6F4784F70B0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7" name="AutoShape 1">
          <a:extLst>
            <a:ext uri="{FF2B5EF4-FFF2-40B4-BE49-F238E27FC236}">
              <a16:creationId xmlns:a16="http://schemas.microsoft.com/office/drawing/2014/main" id="{ACC24ED6-BB4B-4B2A-A130-1D77B1AD4C86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8" name="AutoShape 1">
          <a:extLst>
            <a:ext uri="{FF2B5EF4-FFF2-40B4-BE49-F238E27FC236}">
              <a16:creationId xmlns:a16="http://schemas.microsoft.com/office/drawing/2014/main" id="{DDDF31C9-6EE4-4B3B-AF75-4776A5AE49A2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09" name="AutoShape 1">
          <a:extLst>
            <a:ext uri="{FF2B5EF4-FFF2-40B4-BE49-F238E27FC236}">
              <a16:creationId xmlns:a16="http://schemas.microsoft.com/office/drawing/2014/main" id="{2B81A97A-49D3-4122-96DC-3CF53D07F793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0" name="AutoShape 1">
          <a:extLst>
            <a:ext uri="{FF2B5EF4-FFF2-40B4-BE49-F238E27FC236}">
              <a16:creationId xmlns:a16="http://schemas.microsoft.com/office/drawing/2014/main" id="{FC70EDD1-0E9C-4D0C-A789-CC86CD66B7E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1" name="AutoShape 1">
          <a:extLst>
            <a:ext uri="{FF2B5EF4-FFF2-40B4-BE49-F238E27FC236}">
              <a16:creationId xmlns:a16="http://schemas.microsoft.com/office/drawing/2014/main" id="{42729688-7E84-4958-8055-A0D0930A3B8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2" name="AutoShape 1">
          <a:extLst>
            <a:ext uri="{FF2B5EF4-FFF2-40B4-BE49-F238E27FC236}">
              <a16:creationId xmlns:a16="http://schemas.microsoft.com/office/drawing/2014/main" id="{19D747C3-F03D-4899-B959-5145B9A60FEC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3" name="AutoShape 1">
          <a:extLst>
            <a:ext uri="{FF2B5EF4-FFF2-40B4-BE49-F238E27FC236}">
              <a16:creationId xmlns:a16="http://schemas.microsoft.com/office/drawing/2014/main" id="{35D8C7C0-89AB-4E49-A7AE-FC27E30A126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4" name="AutoShape 1">
          <a:extLst>
            <a:ext uri="{FF2B5EF4-FFF2-40B4-BE49-F238E27FC236}">
              <a16:creationId xmlns:a16="http://schemas.microsoft.com/office/drawing/2014/main" id="{DE42664D-B4E4-43DB-AA87-C047F955579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5" name="AutoShape 1">
          <a:extLst>
            <a:ext uri="{FF2B5EF4-FFF2-40B4-BE49-F238E27FC236}">
              <a16:creationId xmlns:a16="http://schemas.microsoft.com/office/drawing/2014/main" id="{E9369542-FCE0-4A94-A06A-7DB529222038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6" name="AutoShape 1">
          <a:extLst>
            <a:ext uri="{FF2B5EF4-FFF2-40B4-BE49-F238E27FC236}">
              <a16:creationId xmlns:a16="http://schemas.microsoft.com/office/drawing/2014/main" id="{1B6E181F-AFD3-48CA-A0FD-15918FA1A4C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7" name="AutoShape 1">
          <a:extLst>
            <a:ext uri="{FF2B5EF4-FFF2-40B4-BE49-F238E27FC236}">
              <a16:creationId xmlns:a16="http://schemas.microsoft.com/office/drawing/2014/main" id="{54A4F4A3-CD87-4C13-B8E6-A5ED2C41943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8" name="AutoShape 1">
          <a:extLst>
            <a:ext uri="{FF2B5EF4-FFF2-40B4-BE49-F238E27FC236}">
              <a16:creationId xmlns:a16="http://schemas.microsoft.com/office/drawing/2014/main" id="{4C1F8E20-D4DE-43BD-A66B-0491677BB5F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19" name="AutoShape 1">
          <a:extLst>
            <a:ext uri="{FF2B5EF4-FFF2-40B4-BE49-F238E27FC236}">
              <a16:creationId xmlns:a16="http://schemas.microsoft.com/office/drawing/2014/main" id="{B4E9266C-EE9C-43C7-8FA3-09325CB19EA5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0" name="AutoShape 1">
          <a:extLst>
            <a:ext uri="{FF2B5EF4-FFF2-40B4-BE49-F238E27FC236}">
              <a16:creationId xmlns:a16="http://schemas.microsoft.com/office/drawing/2014/main" id="{7C861FDF-5A0F-479F-BD7D-5F1CFDCA7FCB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1" name="AutoShape 1">
          <a:extLst>
            <a:ext uri="{FF2B5EF4-FFF2-40B4-BE49-F238E27FC236}">
              <a16:creationId xmlns:a16="http://schemas.microsoft.com/office/drawing/2014/main" id="{6097FE86-EDE3-4A70-A920-43E93A2FB17A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2" name="AutoShape 1">
          <a:extLst>
            <a:ext uri="{FF2B5EF4-FFF2-40B4-BE49-F238E27FC236}">
              <a16:creationId xmlns:a16="http://schemas.microsoft.com/office/drawing/2014/main" id="{4B84273D-5EFB-45F4-8BCA-672B5F294D61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3" name="AutoShape 1">
          <a:extLst>
            <a:ext uri="{FF2B5EF4-FFF2-40B4-BE49-F238E27FC236}">
              <a16:creationId xmlns:a16="http://schemas.microsoft.com/office/drawing/2014/main" id="{F40DFBFB-2689-4182-8F9B-120B1DE50C49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4" name="AutoShape 1">
          <a:extLst>
            <a:ext uri="{FF2B5EF4-FFF2-40B4-BE49-F238E27FC236}">
              <a16:creationId xmlns:a16="http://schemas.microsoft.com/office/drawing/2014/main" id="{19B0E725-3D9E-4907-B5DC-0A50855611ED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5" name="AutoShape 1">
          <a:extLst>
            <a:ext uri="{FF2B5EF4-FFF2-40B4-BE49-F238E27FC236}">
              <a16:creationId xmlns:a16="http://schemas.microsoft.com/office/drawing/2014/main" id="{A93CE91D-5F20-40B2-92CC-ADE6F2C9A7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6" name="AutoShape 1">
          <a:extLst>
            <a:ext uri="{FF2B5EF4-FFF2-40B4-BE49-F238E27FC236}">
              <a16:creationId xmlns:a16="http://schemas.microsoft.com/office/drawing/2014/main" id="{8EC59989-3B0C-4D3B-AAFE-F0E89F79C0B7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27" name="AutoShape 1">
          <a:extLst>
            <a:ext uri="{FF2B5EF4-FFF2-40B4-BE49-F238E27FC236}">
              <a16:creationId xmlns:a16="http://schemas.microsoft.com/office/drawing/2014/main" id="{E33CCE72-5170-46D3-AD4A-4D405DFAA870}"/>
            </a:ext>
          </a:extLst>
        </xdr:cNvPr>
        <xdr:cNvSpPr>
          <a:spLocks noChangeAspect="1" noChangeArrowheads="1"/>
        </xdr:cNvSpPr>
      </xdr:nvSpPr>
      <xdr:spPr bwMode="auto">
        <a:xfrm>
          <a:off x="67437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8" name="AutoShape 1">
          <a:extLst>
            <a:ext uri="{FF2B5EF4-FFF2-40B4-BE49-F238E27FC236}">
              <a16:creationId xmlns:a16="http://schemas.microsoft.com/office/drawing/2014/main" id="{9255BEAC-BDF2-4344-9CA0-0CC75FEBD36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29" name="AutoShape 1">
          <a:extLst>
            <a:ext uri="{FF2B5EF4-FFF2-40B4-BE49-F238E27FC236}">
              <a16:creationId xmlns:a16="http://schemas.microsoft.com/office/drawing/2014/main" id="{18115BAA-6096-4ACB-9803-675F20D0BB4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0" name="AutoShape 1">
          <a:extLst>
            <a:ext uri="{FF2B5EF4-FFF2-40B4-BE49-F238E27FC236}">
              <a16:creationId xmlns:a16="http://schemas.microsoft.com/office/drawing/2014/main" id="{60C0BAB4-E0F4-41F7-B7CF-9E1EBCDDA6C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1" name="AutoShape 1">
          <a:extLst>
            <a:ext uri="{FF2B5EF4-FFF2-40B4-BE49-F238E27FC236}">
              <a16:creationId xmlns:a16="http://schemas.microsoft.com/office/drawing/2014/main" id="{3D72EA49-D67F-49A7-9E3F-6C9581D1CB39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2" name="AutoShape 1">
          <a:extLst>
            <a:ext uri="{FF2B5EF4-FFF2-40B4-BE49-F238E27FC236}">
              <a16:creationId xmlns:a16="http://schemas.microsoft.com/office/drawing/2014/main" id="{55FC468E-3C56-4E66-9381-E74AB18A512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3" name="AutoShape 1">
          <a:extLst>
            <a:ext uri="{FF2B5EF4-FFF2-40B4-BE49-F238E27FC236}">
              <a16:creationId xmlns:a16="http://schemas.microsoft.com/office/drawing/2014/main" id="{6A435A52-EF2E-4B7E-96F9-37FCD6949D1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4" name="AutoShape 1">
          <a:extLst>
            <a:ext uri="{FF2B5EF4-FFF2-40B4-BE49-F238E27FC236}">
              <a16:creationId xmlns:a16="http://schemas.microsoft.com/office/drawing/2014/main" id="{3AEAB442-EB58-48C9-8877-3926103F79B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5" name="AutoShape 1">
          <a:extLst>
            <a:ext uri="{FF2B5EF4-FFF2-40B4-BE49-F238E27FC236}">
              <a16:creationId xmlns:a16="http://schemas.microsoft.com/office/drawing/2014/main" id="{8BB58351-0788-4FE7-84C9-9BFBC718C9EE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6" name="AutoShape 1">
          <a:extLst>
            <a:ext uri="{FF2B5EF4-FFF2-40B4-BE49-F238E27FC236}">
              <a16:creationId xmlns:a16="http://schemas.microsoft.com/office/drawing/2014/main" id="{3E064EA2-80B1-408A-A077-E8B5B451EE8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7" name="AutoShape 1">
          <a:extLst>
            <a:ext uri="{FF2B5EF4-FFF2-40B4-BE49-F238E27FC236}">
              <a16:creationId xmlns:a16="http://schemas.microsoft.com/office/drawing/2014/main" id="{6AD1B843-6661-4222-911D-CBF42D14D8E5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8" name="AutoShape 1">
          <a:extLst>
            <a:ext uri="{FF2B5EF4-FFF2-40B4-BE49-F238E27FC236}">
              <a16:creationId xmlns:a16="http://schemas.microsoft.com/office/drawing/2014/main" id="{AB7D7C36-84E3-44C2-AC81-FF39DA228B2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39" name="AutoShape 1">
          <a:extLst>
            <a:ext uri="{FF2B5EF4-FFF2-40B4-BE49-F238E27FC236}">
              <a16:creationId xmlns:a16="http://schemas.microsoft.com/office/drawing/2014/main" id="{92B4B5C1-1E35-48D2-9058-2618AC7191C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0" name="AutoShape 1">
          <a:extLst>
            <a:ext uri="{FF2B5EF4-FFF2-40B4-BE49-F238E27FC236}">
              <a16:creationId xmlns:a16="http://schemas.microsoft.com/office/drawing/2014/main" id="{79A8F3EA-26D6-4E2E-BEA5-7AA5540344A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1" name="AutoShape 1">
          <a:extLst>
            <a:ext uri="{FF2B5EF4-FFF2-40B4-BE49-F238E27FC236}">
              <a16:creationId xmlns:a16="http://schemas.microsoft.com/office/drawing/2014/main" id="{01821B73-40BA-4547-934D-78A4FF38091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2" name="AutoShape 1">
          <a:extLst>
            <a:ext uri="{FF2B5EF4-FFF2-40B4-BE49-F238E27FC236}">
              <a16:creationId xmlns:a16="http://schemas.microsoft.com/office/drawing/2014/main" id="{17B3F0BC-6E9C-408F-8A2D-4E5D4B88AAA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3" name="AutoShape 1">
          <a:extLst>
            <a:ext uri="{FF2B5EF4-FFF2-40B4-BE49-F238E27FC236}">
              <a16:creationId xmlns:a16="http://schemas.microsoft.com/office/drawing/2014/main" id="{828CB3E3-D403-465A-ADB4-CD7BBE30379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4" name="AutoShape 1">
          <a:extLst>
            <a:ext uri="{FF2B5EF4-FFF2-40B4-BE49-F238E27FC236}">
              <a16:creationId xmlns:a16="http://schemas.microsoft.com/office/drawing/2014/main" id="{FA22ADE4-FF1F-410D-981E-5E223F52FAB4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5" name="AutoShape 1">
          <a:extLst>
            <a:ext uri="{FF2B5EF4-FFF2-40B4-BE49-F238E27FC236}">
              <a16:creationId xmlns:a16="http://schemas.microsoft.com/office/drawing/2014/main" id="{49FF853A-BB91-4ED1-8A56-43116E1A6C96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6" name="AutoShape 1">
          <a:extLst>
            <a:ext uri="{FF2B5EF4-FFF2-40B4-BE49-F238E27FC236}">
              <a16:creationId xmlns:a16="http://schemas.microsoft.com/office/drawing/2014/main" id="{0B28D042-2222-439A-9774-712AEF4ABD4B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7" name="AutoShape 1">
          <a:extLst>
            <a:ext uri="{FF2B5EF4-FFF2-40B4-BE49-F238E27FC236}">
              <a16:creationId xmlns:a16="http://schemas.microsoft.com/office/drawing/2014/main" id="{C08DACCE-96F8-44C7-8FDE-8D79F227F0A2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8" name="AutoShape 1">
          <a:extLst>
            <a:ext uri="{FF2B5EF4-FFF2-40B4-BE49-F238E27FC236}">
              <a16:creationId xmlns:a16="http://schemas.microsoft.com/office/drawing/2014/main" id="{33475CB5-10AD-434A-939E-0812435319BF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49" name="AutoShape 1">
          <a:extLst>
            <a:ext uri="{FF2B5EF4-FFF2-40B4-BE49-F238E27FC236}">
              <a16:creationId xmlns:a16="http://schemas.microsoft.com/office/drawing/2014/main" id="{612AFD54-5EA5-4A95-94BC-C332B6E1250D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0" name="AutoShape 1">
          <a:extLst>
            <a:ext uri="{FF2B5EF4-FFF2-40B4-BE49-F238E27FC236}">
              <a16:creationId xmlns:a16="http://schemas.microsoft.com/office/drawing/2014/main" id="{1CA09C63-771F-4EEC-87FD-79D790D67E0C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1" name="AutoShape 1">
          <a:extLst>
            <a:ext uri="{FF2B5EF4-FFF2-40B4-BE49-F238E27FC236}">
              <a16:creationId xmlns:a16="http://schemas.microsoft.com/office/drawing/2014/main" id="{E8579FD1-9FC1-4999-8F58-0D0583F74E83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2" name="AutoShape 1">
          <a:extLst>
            <a:ext uri="{FF2B5EF4-FFF2-40B4-BE49-F238E27FC236}">
              <a16:creationId xmlns:a16="http://schemas.microsoft.com/office/drawing/2014/main" id="{EDACC45A-4022-4188-97E9-DE19F66A1EB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3" name="AutoShape 1">
          <a:extLst>
            <a:ext uri="{FF2B5EF4-FFF2-40B4-BE49-F238E27FC236}">
              <a16:creationId xmlns:a16="http://schemas.microsoft.com/office/drawing/2014/main" id="{33DD6558-0E4D-449D-B41D-FFB246363271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4" name="AutoShape 1">
          <a:extLst>
            <a:ext uri="{FF2B5EF4-FFF2-40B4-BE49-F238E27FC236}">
              <a16:creationId xmlns:a16="http://schemas.microsoft.com/office/drawing/2014/main" id="{F7F10346-B75D-49C4-84F0-5C9A58D9B9E8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5" name="AutoShape 1">
          <a:extLst>
            <a:ext uri="{FF2B5EF4-FFF2-40B4-BE49-F238E27FC236}">
              <a16:creationId xmlns:a16="http://schemas.microsoft.com/office/drawing/2014/main" id="{340732CB-A831-436C-AD62-FDD46AD8C847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297657" cy="323850"/>
    <xdr:sp macro="" textlink="">
      <xdr:nvSpPr>
        <xdr:cNvPr id="156" name="AutoShape 1">
          <a:extLst>
            <a:ext uri="{FF2B5EF4-FFF2-40B4-BE49-F238E27FC236}">
              <a16:creationId xmlns:a16="http://schemas.microsoft.com/office/drawing/2014/main" id="{E9FC5C57-4102-45DB-BD0F-46FCCE4FDB5A}"/>
            </a:ext>
          </a:extLst>
        </xdr:cNvPr>
        <xdr:cNvSpPr>
          <a:spLocks noChangeAspect="1" noChangeArrowheads="1"/>
        </xdr:cNvSpPr>
      </xdr:nvSpPr>
      <xdr:spPr bwMode="auto">
        <a:xfrm>
          <a:off x="11496675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7" name="AutoShape 1">
          <a:extLst>
            <a:ext uri="{FF2B5EF4-FFF2-40B4-BE49-F238E27FC236}">
              <a16:creationId xmlns:a16="http://schemas.microsoft.com/office/drawing/2014/main" id="{93A55827-7F2D-45CB-B96B-FBF93D09FF0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8" name="AutoShape 1">
          <a:extLst>
            <a:ext uri="{FF2B5EF4-FFF2-40B4-BE49-F238E27FC236}">
              <a16:creationId xmlns:a16="http://schemas.microsoft.com/office/drawing/2014/main" id="{C7EE9107-B2D7-40AC-84B9-927721EB143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59" name="AutoShape 1">
          <a:extLst>
            <a:ext uri="{FF2B5EF4-FFF2-40B4-BE49-F238E27FC236}">
              <a16:creationId xmlns:a16="http://schemas.microsoft.com/office/drawing/2014/main" id="{B2D46CCF-ECD3-4925-A262-8D767B5F021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0" name="AutoShape 1">
          <a:extLst>
            <a:ext uri="{FF2B5EF4-FFF2-40B4-BE49-F238E27FC236}">
              <a16:creationId xmlns:a16="http://schemas.microsoft.com/office/drawing/2014/main" id="{25D82E33-6A2B-40E5-857D-5FDB986D6D0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1" name="AutoShape 1">
          <a:extLst>
            <a:ext uri="{FF2B5EF4-FFF2-40B4-BE49-F238E27FC236}">
              <a16:creationId xmlns:a16="http://schemas.microsoft.com/office/drawing/2014/main" id="{2255E7CC-605E-4E6F-A70B-4D7C70A05BB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2" name="AutoShape 1">
          <a:extLst>
            <a:ext uri="{FF2B5EF4-FFF2-40B4-BE49-F238E27FC236}">
              <a16:creationId xmlns:a16="http://schemas.microsoft.com/office/drawing/2014/main" id="{D3C35757-3DA8-42AA-9293-3C299115CAEE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3" name="AutoShape 1">
          <a:extLst>
            <a:ext uri="{FF2B5EF4-FFF2-40B4-BE49-F238E27FC236}">
              <a16:creationId xmlns:a16="http://schemas.microsoft.com/office/drawing/2014/main" id="{D9DF8D66-F8CF-4FD9-A057-40884CB0B40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4" name="AutoShape 1">
          <a:extLst>
            <a:ext uri="{FF2B5EF4-FFF2-40B4-BE49-F238E27FC236}">
              <a16:creationId xmlns:a16="http://schemas.microsoft.com/office/drawing/2014/main" id="{2C63745D-5A6E-4702-B247-7E9627446CD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5" name="AutoShape 1">
          <a:extLst>
            <a:ext uri="{FF2B5EF4-FFF2-40B4-BE49-F238E27FC236}">
              <a16:creationId xmlns:a16="http://schemas.microsoft.com/office/drawing/2014/main" id="{58F87483-3187-44CE-82AA-223C2773F78A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6" name="AutoShape 1">
          <a:extLst>
            <a:ext uri="{FF2B5EF4-FFF2-40B4-BE49-F238E27FC236}">
              <a16:creationId xmlns:a16="http://schemas.microsoft.com/office/drawing/2014/main" id="{8EACFA09-1B6E-4F14-820D-32C2086D4D1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7" name="AutoShape 1">
          <a:extLst>
            <a:ext uri="{FF2B5EF4-FFF2-40B4-BE49-F238E27FC236}">
              <a16:creationId xmlns:a16="http://schemas.microsoft.com/office/drawing/2014/main" id="{742754B4-E5A1-4FFA-8B9F-DD7E4E118A63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8" name="AutoShape 1">
          <a:extLst>
            <a:ext uri="{FF2B5EF4-FFF2-40B4-BE49-F238E27FC236}">
              <a16:creationId xmlns:a16="http://schemas.microsoft.com/office/drawing/2014/main" id="{58B66F2C-17D7-45FE-B910-080BE151BEA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69" name="AutoShape 1">
          <a:extLst>
            <a:ext uri="{FF2B5EF4-FFF2-40B4-BE49-F238E27FC236}">
              <a16:creationId xmlns:a16="http://schemas.microsoft.com/office/drawing/2014/main" id="{ABF96110-E017-449D-BA20-4CFC868BD24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0" name="AutoShape 1">
          <a:extLst>
            <a:ext uri="{FF2B5EF4-FFF2-40B4-BE49-F238E27FC236}">
              <a16:creationId xmlns:a16="http://schemas.microsoft.com/office/drawing/2014/main" id="{9A82EB8B-6005-4A6F-8365-79C2A482DFD6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1" name="AutoShape 1">
          <a:extLst>
            <a:ext uri="{FF2B5EF4-FFF2-40B4-BE49-F238E27FC236}">
              <a16:creationId xmlns:a16="http://schemas.microsoft.com/office/drawing/2014/main" id="{046D4769-F528-4B86-8FB6-2CE8403E44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2" name="AutoShape 1">
          <a:extLst>
            <a:ext uri="{FF2B5EF4-FFF2-40B4-BE49-F238E27FC236}">
              <a16:creationId xmlns:a16="http://schemas.microsoft.com/office/drawing/2014/main" id="{C37DD5E0-7DBF-4C79-945C-B4E63093D11B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3" name="AutoShape 1">
          <a:extLst>
            <a:ext uri="{FF2B5EF4-FFF2-40B4-BE49-F238E27FC236}">
              <a16:creationId xmlns:a16="http://schemas.microsoft.com/office/drawing/2014/main" id="{0221357A-C080-4038-BF9E-A760AC8303B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4" name="AutoShape 1">
          <a:extLst>
            <a:ext uri="{FF2B5EF4-FFF2-40B4-BE49-F238E27FC236}">
              <a16:creationId xmlns:a16="http://schemas.microsoft.com/office/drawing/2014/main" id="{97167FF6-0797-428A-ABE4-E7D7BC069050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5" name="AutoShape 1">
          <a:extLst>
            <a:ext uri="{FF2B5EF4-FFF2-40B4-BE49-F238E27FC236}">
              <a16:creationId xmlns:a16="http://schemas.microsoft.com/office/drawing/2014/main" id="{370F0DA9-4136-42B1-9963-E29899229C84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6" name="AutoShape 1">
          <a:extLst>
            <a:ext uri="{FF2B5EF4-FFF2-40B4-BE49-F238E27FC236}">
              <a16:creationId xmlns:a16="http://schemas.microsoft.com/office/drawing/2014/main" id="{7AECDFCE-6764-4FD2-91CA-7669A8ABD171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7" name="AutoShape 1">
          <a:extLst>
            <a:ext uri="{FF2B5EF4-FFF2-40B4-BE49-F238E27FC236}">
              <a16:creationId xmlns:a16="http://schemas.microsoft.com/office/drawing/2014/main" id="{11067608-663D-45A6-A98B-BD54A5246D15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8" name="AutoShape 1">
          <a:extLst>
            <a:ext uri="{FF2B5EF4-FFF2-40B4-BE49-F238E27FC236}">
              <a16:creationId xmlns:a16="http://schemas.microsoft.com/office/drawing/2014/main" id="{6C6DACE1-8E73-4407-BF7A-46F4D2D4874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79" name="AutoShape 1">
          <a:extLst>
            <a:ext uri="{FF2B5EF4-FFF2-40B4-BE49-F238E27FC236}">
              <a16:creationId xmlns:a16="http://schemas.microsoft.com/office/drawing/2014/main" id="{70403F5D-EFDC-4852-A444-4E19F0C320F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0" name="AutoShape 1">
          <a:extLst>
            <a:ext uri="{FF2B5EF4-FFF2-40B4-BE49-F238E27FC236}">
              <a16:creationId xmlns:a16="http://schemas.microsoft.com/office/drawing/2014/main" id="{9ED2A634-DF23-4D9C-B442-700C5AED92A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1" name="AutoShape 1">
          <a:extLst>
            <a:ext uri="{FF2B5EF4-FFF2-40B4-BE49-F238E27FC236}">
              <a16:creationId xmlns:a16="http://schemas.microsoft.com/office/drawing/2014/main" id="{B773E058-B278-4AF4-9C46-7C9EF6247047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2" name="AutoShape 1">
          <a:extLst>
            <a:ext uri="{FF2B5EF4-FFF2-40B4-BE49-F238E27FC236}">
              <a16:creationId xmlns:a16="http://schemas.microsoft.com/office/drawing/2014/main" id="{61355232-13FB-4FB8-9BF3-256F69935B79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3" name="AutoShape 1">
          <a:extLst>
            <a:ext uri="{FF2B5EF4-FFF2-40B4-BE49-F238E27FC236}">
              <a16:creationId xmlns:a16="http://schemas.microsoft.com/office/drawing/2014/main" id="{831200A2-FE36-420A-B6D6-5272A4601122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4" name="AutoShape 1">
          <a:extLst>
            <a:ext uri="{FF2B5EF4-FFF2-40B4-BE49-F238E27FC236}">
              <a16:creationId xmlns:a16="http://schemas.microsoft.com/office/drawing/2014/main" id="{367107A2-5966-4DFC-BAB3-B6CDED9E1DCC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5" name="AutoShape 1">
          <a:extLst>
            <a:ext uri="{FF2B5EF4-FFF2-40B4-BE49-F238E27FC236}">
              <a16:creationId xmlns:a16="http://schemas.microsoft.com/office/drawing/2014/main" id="{EA9610EA-1FAE-4B41-A121-70B18D1C5F8F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2</xdr:row>
      <xdr:rowOff>0</xdr:rowOff>
    </xdr:from>
    <xdr:ext cx="297657" cy="323850"/>
    <xdr:sp macro="" textlink="">
      <xdr:nvSpPr>
        <xdr:cNvPr id="186" name="AutoShape 1">
          <a:extLst>
            <a:ext uri="{FF2B5EF4-FFF2-40B4-BE49-F238E27FC236}">
              <a16:creationId xmlns:a16="http://schemas.microsoft.com/office/drawing/2014/main" id="{C1C31DBC-C7DB-4FCB-92E4-EDB7A523EAED}"/>
            </a:ext>
          </a:extLst>
        </xdr:cNvPr>
        <xdr:cNvSpPr>
          <a:spLocks noChangeAspect="1" noChangeArrowheads="1"/>
        </xdr:cNvSpPr>
      </xdr:nvSpPr>
      <xdr:spPr bwMode="auto">
        <a:xfrm>
          <a:off x="12287250" y="46672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7" name="AutoShape 1">
          <a:extLst>
            <a:ext uri="{FF2B5EF4-FFF2-40B4-BE49-F238E27FC236}">
              <a16:creationId xmlns:a16="http://schemas.microsoft.com/office/drawing/2014/main" id="{1D6D9510-715A-4C8A-9B1C-CE62F53DD49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8" name="AutoShape 1">
          <a:extLst>
            <a:ext uri="{FF2B5EF4-FFF2-40B4-BE49-F238E27FC236}">
              <a16:creationId xmlns:a16="http://schemas.microsoft.com/office/drawing/2014/main" id="{1B27C178-1987-4DF3-8ED0-C75CDDCC6C2A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89" name="AutoShape 1">
          <a:extLst>
            <a:ext uri="{FF2B5EF4-FFF2-40B4-BE49-F238E27FC236}">
              <a16:creationId xmlns:a16="http://schemas.microsoft.com/office/drawing/2014/main" id="{AA97684E-7061-4307-A6CE-5D71626B06C3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0" name="AutoShape 1">
          <a:extLst>
            <a:ext uri="{FF2B5EF4-FFF2-40B4-BE49-F238E27FC236}">
              <a16:creationId xmlns:a16="http://schemas.microsoft.com/office/drawing/2014/main" id="{620AD96E-88A2-48CA-85F8-120841E6914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1" name="AutoShape 1">
          <a:extLst>
            <a:ext uri="{FF2B5EF4-FFF2-40B4-BE49-F238E27FC236}">
              <a16:creationId xmlns:a16="http://schemas.microsoft.com/office/drawing/2014/main" id="{8C253A4B-A669-4CF4-BE74-550B6D788CFF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2" name="AutoShape 1">
          <a:extLst>
            <a:ext uri="{FF2B5EF4-FFF2-40B4-BE49-F238E27FC236}">
              <a16:creationId xmlns:a16="http://schemas.microsoft.com/office/drawing/2014/main" id="{0DC805D8-39C8-4CDA-9B9D-DEB73A1AD044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3" name="AutoShape 1">
          <a:extLst>
            <a:ext uri="{FF2B5EF4-FFF2-40B4-BE49-F238E27FC236}">
              <a16:creationId xmlns:a16="http://schemas.microsoft.com/office/drawing/2014/main" id="{2AA37DB9-05EE-4B67-9AB4-EB72D67F45A8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4" name="AutoShape 1">
          <a:extLst>
            <a:ext uri="{FF2B5EF4-FFF2-40B4-BE49-F238E27FC236}">
              <a16:creationId xmlns:a16="http://schemas.microsoft.com/office/drawing/2014/main" id="{9B10F9A2-AB5D-4965-BD3E-B4EDD4F7F317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5" name="AutoShape 1">
          <a:extLst>
            <a:ext uri="{FF2B5EF4-FFF2-40B4-BE49-F238E27FC236}">
              <a16:creationId xmlns:a16="http://schemas.microsoft.com/office/drawing/2014/main" id="{B0B5B66E-095D-45C0-A28F-276026E0D06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6" name="AutoShape 1">
          <a:extLst>
            <a:ext uri="{FF2B5EF4-FFF2-40B4-BE49-F238E27FC236}">
              <a16:creationId xmlns:a16="http://schemas.microsoft.com/office/drawing/2014/main" id="{55922F15-061E-43FC-B99B-7A7EA8EF02A6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7" name="AutoShape 1">
          <a:extLst>
            <a:ext uri="{FF2B5EF4-FFF2-40B4-BE49-F238E27FC236}">
              <a16:creationId xmlns:a16="http://schemas.microsoft.com/office/drawing/2014/main" id="{CE81F6AC-D3F6-4429-BBA1-8B0FBC4C53CB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</xdr:row>
      <xdr:rowOff>0</xdr:rowOff>
    </xdr:from>
    <xdr:ext cx="297657" cy="323850"/>
    <xdr:sp macro="" textlink="">
      <xdr:nvSpPr>
        <xdr:cNvPr id="198" name="AutoShape 1">
          <a:extLst>
            <a:ext uri="{FF2B5EF4-FFF2-40B4-BE49-F238E27FC236}">
              <a16:creationId xmlns:a16="http://schemas.microsoft.com/office/drawing/2014/main" id="{5B244212-0B76-43DF-BC79-7C6A7D799979}"/>
            </a:ext>
          </a:extLst>
        </xdr:cNvPr>
        <xdr:cNvSpPr>
          <a:spLocks noChangeAspect="1" noChangeArrowheads="1"/>
        </xdr:cNvSpPr>
      </xdr:nvSpPr>
      <xdr:spPr bwMode="auto">
        <a:xfrm>
          <a:off x="4295775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199" name="AutoShape 1">
          <a:extLst>
            <a:ext uri="{FF2B5EF4-FFF2-40B4-BE49-F238E27FC236}">
              <a16:creationId xmlns:a16="http://schemas.microsoft.com/office/drawing/2014/main" id="{B920A352-6A99-4326-BC93-2B1C62C6FF7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0" name="AutoShape 1">
          <a:extLst>
            <a:ext uri="{FF2B5EF4-FFF2-40B4-BE49-F238E27FC236}">
              <a16:creationId xmlns:a16="http://schemas.microsoft.com/office/drawing/2014/main" id="{45FF44AC-1CB3-4916-8545-AF5D8F5F0B7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1" name="AutoShape 1">
          <a:extLst>
            <a:ext uri="{FF2B5EF4-FFF2-40B4-BE49-F238E27FC236}">
              <a16:creationId xmlns:a16="http://schemas.microsoft.com/office/drawing/2014/main" id="{262A415F-745F-4311-9CA5-AC6BEC6D42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2" name="AutoShape 1">
          <a:extLst>
            <a:ext uri="{FF2B5EF4-FFF2-40B4-BE49-F238E27FC236}">
              <a16:creationId xmlns:a16="http://schemas.microsoft.com/office/drawing/2014/main" id="{B9CE85E7-E151-4678-BBDF-9EDEAB2319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3" name="AutoShape 1">
          <a:extLst>
            <a:ext uri="{FF2B5EF4-FFF2-40B4-BE49-F238E27FC236}">
              <a16:creationId xmlns:a16="http://schemas.microsoft.com/office/drawing/2014/main" id="{2D788B28-5173-4BEC-BD25-39F56751E9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4" name="AutoShape 1">
          <a:extLst>
            <a:ext uri="{FF2B5EF4-FFF2-40B4-BE49-F238E27FC236}">
              <a16:creationId xmlns:a16="http://schemas.microsoft.com/office/drawing/2014/main" id="{11B8D79B-775E-4041-AD34-164C999DDE2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5" name="AutoShape 1">
          <a:extLst>
            <a:ext uri="{FF2B5EF4-FFF2-40B4-BE49-F238E27FC236}">
              <a16:creationId xmlns:a16="http://schemas.microsoft.com/office/drawing/2014/main" id="{9720D27D-A5EE-47D8-A09F-00CEFF6D1DFE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6" name="AutoShape 1">
          <a:extLst>
            <a:ext uri="{FF2B5EF4-FFF2-40B4-BE49-F238E27FC236}">
              <a16:creationId xmlns:a16="http://schemas.microsoft.com/office/drawing/2014/main" id="{8B65DA7C-095A-4564-9DB4-80B56C6E5F56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7" name="AutoShape 1">
          <a:extLst>
            <a:ext uri="{FF2B5EF4-FFF2-40B4-BE49-F238E27FC236}">
              <a16:creationId xmlns:a16="http://schemas.microsoft.com/office/drawing/2014/main" id="{56397E82-9784-4ECE-997E-96675045DFF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8" name="AutoShape 1">
          <a:extLst>
            <a:ext uri="{FF2B5EF4-FFF2-40B4-BE49-F238E27FC236}">
              <a16:creationId xmlns:a16="http://schemas.microsoft.com/office/drawing/2014/main" id="{7040D5DA-F519-4DD9-B315-4E35E800508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09" name="AutoShape 1">
          <a:extLst>
            <a:ext uri="{FF2B5EF4-FFF2-40B4-BE49-F238E27FC236}">
              <a16:creationId xmlns:a16="http://schemas.microsoft.com/office/drawing/2014/main" id="{F51C5058-0A63-45CD-88EA-E8B16699188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0" name="AutoShape 1">
          <a:extLst>
            <a:ext uri="{FF2B5EF4-FFF2-40B4-BE49-F238E27FC236}">
              <a16:creationId xmlns:a16="http://schemas.microsoft.com/office/drawing/2014/main" id="{5A131437-1DAD-4F6A-B883-144ED58770D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1" name="AutoShape 1">
          <a:extLst>
            <a:ext uri="{FF2B5EF4-FFF2-40B4-BE49-F238E27FC236}">
              <a16:creationId xmlns:a16="http://schemas.microsoft.com/office/drawing/2014/main" id="{B022FA3A-3A96-4486-9D89-3AC2A97F727D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2" name="AutoShape 1">
          <a:extLst>
            <a:ext uri="{FF2B5EF4-FFF2-40B4-BE49-F238E27FC236}">
              <a16:creationId xmlns:a16="http://schemas.microsoft.com/office/drawing/2014/main" id="{579203D3-4279-4FA3-8B21-6D05511B8D8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3" name="AutoShape 1">
          <a:extLst>
            <a:ext uri="{FF2B5EF4-FFF2-40B4-BE49-F238E27FC236}">
              <a16:creationId xmlns:a16="http://schemas.microsoft.com/office/drawing/2014/main" id="{3724C59C-B5AA-4528-BB83-B938F58D94F0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4" name="AutoShape 1">
          <a:extLst>
            <a:ext uri="{FF2B5EF4-FFF2-40B4-BE49-F238E27FC236}">
              <a16:creationId xmlns:a16="http://schemas.microsoft.com/office/drawing/2014/main" id="{0A5904E5-E6D7-4D6E-B4EF-B34B19062E3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5" name="AutoShape 1">
          <a:extLst>
            <a:ext uri="{FF2B5EF4-FFF2-40B4-BE49-F238E27FC236}">
              <a16:creationId xmlns:a16="http://schemas.microsoft.com/office/drawing/2014/main" id="{BEB8A2E6-2AEB-4E9D-A726-376FACEB67B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6" name="AutoShape 1">
          <a:extLst>
            <a:ext uri="{FF2B5EF4-FFF2-40B4-BE49-F238E27FC236}">
              <a16:creationId xmlns:a16="http://schemas.microsoft.com/office/drawing/2014/main" id="{111B818E-E342-43BD-A88A-B1CC5286760A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7" name="AutoShape 1">
          <a:extLst>
            <a:ext uri="{FF2B5EF4-FFF2-40B4-BE49-F238E27FC236}">
              <a16:creationId xmlns:a16="http://schemas.microsoft.com/office/drawing/2014/main" id="{54325961-0216-418B-A0ED-22CF4EB52A3B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8" name="AutoShape 1">
          <a:extLst>
            <a:ext uri="{FF2B5EF4-FFF2-40B4-BE49-F238E27FC236}">
              <a16:creationId xmlns:a16="http://schemas.microsoft.com/office/drawing/2014/main" id="{5764B9B1-B62C-4681-B0C1-57D8D7ED387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19" name="AutoShape 1">
          <a:extLst>
            <a:ext uri="{FF2B5EF4-FFF2-40B4-BE49-F238E27FC236}">
              <a16:creationId xmlns:a16="http://schemas.microsoft.com/office/drawing/2014/main" id="{514AE91B-583A-40A3-8DD8-84A770F5989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0" name="AutoShape 1">
          <a:extLst>
            <a:ext uri="{FF2B5EF4-FFF2-40B4-BE49-F238E27FC236}">
              <a16:creationId xmlns:a16="http://schemas.microsoft.com/office/drawing/2014/main" id="{A4DCC818-C56E-4452-9C74-3F81B4F8C989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1" name="AutoShape 1">
          <a:extLst>
            <a:ext uri="{FF2B5EF4-FFF2-40B4-BE49-F238E27FC236}">
              <a16:creationId xmlns:a16="http://schemas.microsoft.com/office/drawing/2014/main" id="{A9B9C6A9-8EAA-4EC2-9E99-D2D5A8DA27B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2" name="AutoShape 1">
          <a:extLst>
            <a:ext uri="{FF2B5EF4-FFF2-40B4-BE49-F238E27FC236}">
              <a16:creationId xmlns:a16="http://schemas.microsoft.com/office/drawing/2014/main" id="{5E04782E-03B3-46EC-9601-8E44E475457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3" name="AutoShape 1">
          <a:extLst>
            <a:ext uri="{FF2B5EF4-FFF2-40B4-BE49-F238E27FC236}">
              <a16:creationId xmlns:a16="http://schemas.microsoft.com/office/drawing/2014/main" id="{215AD939-E4FA-4258-8351-735909ED981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4" name="AutoShape 1">
          <a:extLst>
            <a:ext uri="{FF2B5EF4-FFF2-40B4-BE49-F238E27FC236}">
              <a16:creationId xmlns:a16="http://schemas.microsoft.com/office/drawing/2014/main" id="{ADCA1DBF-1C4D-4A62-B616-A4B47FC5FADC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5" name="AutoShape 1">
          <a:extLst>
            <a:ext uri="{FF2B5EF4-FFF2-40B4-BE49-F238E27FC236}">
              <a16:creationId xmlns:a16="http://schemas.microsoft.com/office/drawing/2014/main" id="{D4857117-A6CA-48B7-AC27-645ADD272C0F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6" name="AutoShape 1">
          <a:extLst>
            <a:ext uri="{FF2B5EF4-FFF2-40B4-BE49-F238E27FC236}">
              <a16:creationId xmlns:a16="http://schemas.microsoft.com/office/drawing/2014/main" id="{DF4B987C-6215-4AB6-83CE-C58DA0ED4AB1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7" name="AutoShape 1">
          <a:extLst>
            <a:ext uri="{FF2B5EF4-FFF2-40B4-BE49-F238E27FC236}">
              <a16:creationId xmlns:a16="http://schemas.microsoft.com/office/drawing/2014/main" id="{D179939C-82D3-463A-963D-C6AB2D2BAEB2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</xdr:row>
      <xdr:rowOff>0</xdr:rowOff>
    </xdr:from>
    <xdr:ext cx="297657" cy="323850"/>
    <xdr:sp macro="" textlink="">
      <xdr:nvSpPr>
        <xdr:cNvPr id="228" name="AutoShape 1">
          <a:extLst>
            <a:ext uri="{FF2B5EF4-FFF2-40B4-BE49-F238E27FC236}">
              <a16:creationId xmlns:a16="http://schemas.microsoft.com/office/drawing/2014/main" id="{53A1B542-1D34-4849-902C-16647364A528}"/>
            </a:ext>
          </a:extLst>
        </xdr:cNvPr>
        <xdr:cNvSpPr>
          <a:spLocks noChangeAspect="1" noChangeArrowheads="1"/>
        </xdr:cNvSpPr>
      </xdr:nvSpPr>
      <xdr:spPr bwMode="auto">
        <a:xfrm>
          <a:off x="4114800" y="104775"/>
          <a:ext cx="297657" cy="323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538F6-A4AC-4392-85A8-EBF96138EDE3}">
  <dimension ref="A1:T687"/>
  <sheetViews>
    <sheetView showGridLines="0" topLeftCell="O1" zoomScale="85" zoomScaleNormal="85" workbookViewId="0">
      <selection activeCell="Q50" sqref="Q50:Q52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45.5703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s="1" customFormat="1" ht="60.75" customHeigh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9"/>
      <c r="E5" s="80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6" t="s">
        <v>28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/>
    </row>
    <row r="7" spans="1:20" ht="20.25" customHeight="1" x14ac:dyDescent="0.25">
      <c r="A7" s="2"/>
      <c r="B7" s="71" t="s">
        <v>12</v>
      </c>
      <c r="C7" s="72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3" t="s">
        <v>15</v>
      </c>
      <c r="P7" s="74"/>
      <c r="Q7" s="74"/>
      <c r="R7" s="74"/>
      <c r="S7" s="74"/>
      <c r="T7" s="75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" si="0">IF(E9="","",E9+(ROW(E9)/10000))</f>
        <v/>
      </c>
      <c r="H9" s="35" t="str">
        <f t="shared" ref="H9" si="1">IF($K9="","",IF(B9="","",B9))</f>
        <v/>
      </c>
      <c r="I9" s="35" t="str">
        <f t="shared" ref="I9" si="2">IF($K9="","",IF(C9="","",C9))</f>
        <v/>
      </c>
      <c r="J9" s="34" t="str">
        <f t="shared" ref="J9" si="3">IF($K9="","",E9)</f>
        <v/>
      </c>
      <c r="K9" s="34" t="str">
        <f t="shared" ref="K9" si="4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ref="G10:G28" si="5">IF(E10="","",E10+(ROW(E10)/10000))</f>
        <v/>
      </c>
      <c r="H10" s="35" t="str">
        <f t="shared" ref="H10:H28" si="6">IF($K10="","",IF(B10="","",B10))</f>
        <v/>
      </c>
      <c r="I10" s="35" t="str">
        <f t="shared" ref="I10:I28" si="7">IF($K10="","",IF(C10="","",C10))</f>
        <v/>
      </c>
      <c r="J10" s="34" t="str">
        <f t="shared" ref="J10:J28" si="8">IF($K10="","",E10)</f>
        <v/>
      </c>
      <c r="K10" s="34" t="str">
        <f t="shared" ref="K10:K28" si="9">G10</f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38" si="10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14" si="11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5"/>
        <v/>
      </c>
      <c r="H11" s="35" t="str">
        <f t="shared" si="6"/>
        <v/>
      </c>
      <c r="I11" s="35" t="str">
        <f t="shared" si="7"/>
        <v/>
      </c>
      <c r="J11" s="34" t="str">
        <f t="shared" si="8"/>
        <v/>
      </c>
      <c r="K11" s="34" t="str">
        <f t="shared" si="9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10"/>
        <v/>
      </c>
      <c r="T11" s="25" t="str">
        <f t="shared" si="11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5"/>
        <v/>
      </c>
      <c r="H12" s="35" t="str">
        <f t="shared" si="6"/>
        <v/>
      </c>
      <c r="I12" s="35" t="str">
        <f t="shared" si="7"/>
        <v/>
      </c>
      <c r="J12" s="34" t="str">
        <f t="shared" si="8"/>
        <v/>
      </c>
      <c r="K12" s="34" t="str">
        <f t="shared" si="9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10"/>
        <v/>
      </c>
      <c r="T12" s="25" t="str">
        <f t="shared" si="11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5"/>
        <v/>
      </c>
      <c r="H13" s="35" t="str">
        <f t="shared" si="6"/>
        <v/>
      </c>
      <c r="I13" s="35" t="str">
        <f t="shared" si="7"/>
        <v/>
      </c>
      <c r="J13" s="34" t="str">
        <f t="shared" si="8"/>
        <v/>
      </c>
      <c r="K13" s="34" t="str">
        <f t="shared" si="9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10"/>
        <v/>
      </c>
      <c r="T13" s="25" t="str">
        <f t="shared" si="11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5"/>
        <v/>
      </c>
      <c r="H14" s="35" t="str">
        <f t="shared" si="6"/>
        <v/>
      </c>
      <c r="I14" s="35" t="str">
        <f t="shared" si="7"/>
        <v/>
      </c>
      <c r="J14" s="34" t="str">
        <f t="shared" si="8"/>
        <v/>
      </c>
      <c r="K14" s="34" t="str">
        <f t="shared" si="9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10"/>
        <v/>
      </c>
      <c r="T14" s="25" t="str">
        <f t="shared" si="11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5"/>
        <v/>
      </c>
      <c r="H15" s="35" t="str">
        <f t="shared" si="6"/>
        <v/>
      </c>
      <c r="I15" s="35" t="str">
        <f t="shared" si="7"/>
        <v/>
      </c>
      <c r="J15" s="34" t="str">
        <f t="shared" si="8"/>
        <v/>
      </c>
      <c r="K15" s="34" t="str">
        <f t="shared" si="9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10"/>
        <v/>
      </c>
      <c r="T15" s="25" t="str">
        <f t="shared" ref="T15:T28" si="12">IF(O15="","",IF($F$7="NÃO","",IF(O15=1,400,IF(O15=2,340,IF(O15=3,300,IF(O15=4,280,IF(O15=5,270,IF(O15=6,260,IF(O15=7,250,IF(O15=8,240,IF(O15=9,200,IF(O15=10,200,IF(O15=11,200,IF(O15=12,200,IF(O15=13,200,IF(O15=14,200,IF(O15=15,200,IF(O15=16,200,IF(O15&gt;16,"","")))))))))))))))))))</f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10"/>
        <v/>
      </c>
      <c r="T16" s="25" t="str">
        <f t="shared" si="12"/>
        <v/>
      </c>
    </row>
    <row r="17" spans="2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10"/>
        <v/>
      </c>
      <c r="T17" s="25" t="str">
        <f t="shared" si="12"/>
        <v/>
      </c>
    </row>
    <row r="18" spans="2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10"/>
        <v/>
      </c>
      <c r="T18" s="25" t="str">
        <f t="shared" si="12"/>
        <v/>
      </c>
    </row>
    <row r="19" spans="2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10"/>
        <v/>
      </c>
      <c r="T19" s="25" t="str">
        <f t="shared" si="12"/>
        <v/>
      </c>
    </row>
    <row r="20" spans="2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10"/>
        <v/>
      </c>
      <c r="T20" s="25" t="str">
        <f t="shared" si="12"/>
        <v/>
      </c>
    </row>
    <row r="21" spans="2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10"/>
        <v/>
      </c>
      <c r="T21" s="25" t="str">
        <f t="shared" si="12"/>
        <v/>
      </c>
    </row>
    <row r="22" spans="2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10"/>
        <v/>
      </c>
      <c r="T22" s="25" t="str">
        <f t="shared" si="12"/>
        <v/>
      </c>
    </row>
    <row r="23" spans="2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10"/>
        <v/>
      </c>
      <c r="T23" s="25" t="str">
        <f t="shared" si="12"/>
        <v/>
      </c>
    </row>
    <row r="24" spans="2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10"/>
        <v/>
      </c>
      <c r="T24" s="25" t="str">
        <f t="shared" si="12"/>
        <v/>
      </c>
    </row>
    <row r="25" spans="2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5"/>
        <v/>
      </c>
      <c r="H25" s="35" t="str">
        <f t="shared" si="6"/>
        <v/>
      </c>
      <c r="I25" s="35" t="str">
        <f t="shared" si="7"/>
        <v/>
      </c>
      <c r="J25" s="34" t="str">
        <f t="shared" si="8"/>
        <v/>
      </c>
      <c r="K25" s="34" t="str">
        <f t="shared" si="9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10"/>
        <v/>
      </c>
      <c r="T25" s="25" t="str">
        <f t="shared" si="12"/>
        <v/>
      </c>
    </row>
    <row r="26" spans="2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5"/>
        <v/>
      </c>
      <c r="H26" s="35" t="str">
        <f t="shared" si="6"/>
        <v/>
      </c>
      <c r="I26" s="35" t="str">
        <f t="shared" si="7"/>
        <v/>
      </c>
      <c r="J26" s="34" t="str">
        <f t="shared" si="8"/>
        <v/>
      </c>
      <c r="K26" s="34" t="str">
        <f t="shared" si="9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10"/>
        <v/>
      </c>
      <c r="T26" s="25" t="str">
        <f t="shared" si="12"/>
        <v/>
      </c>
    </row>
    <row r="27" spans="2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10"/>
        <v/>
      </c>
      <c r="T27" s="25" t="str">
        <f t="shared" si="12"/>
        <v/>
      </c>
    </row>
    <row r="28" spans="2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5"/>
        <v/>
      </c>
      <c r="H28" s="35" t="str">
        <f t="shared" si="6"/>
        <v/>
      </c>
      <c r="I28" s="35" t="str">
        <f t="shared" si="7"/>
        <v/>
      </c>
      <c r="J28" s="34" t="str">
        <f t="shared" si="8"/>
        <v/>
      </c>
      <c r="K28" s="34" t="str">
        <f t="shared" si="9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10"/>
        <v/>
      </c>
      <c r="T28" s="25" t="str">
        <f t="shared" si="12"/>
        <v/>
      </c>
    </row>
    <row r="29" spans="2:20" s="5" customFormat="1" ht="18.75" customHeight="1" x14ac:dyDescent="0.3">
      <c r="B29" s="26"/>
      <c r="C29" s="22" t="str">
        <f>IF(B29="","",VLOOKUP(B29,LISTAS!$F$5:$I$204,2,0))</f>
        <v/>
      </c>
      <c r="D29" s="22" t="str">
        <f>IF(B29="","",VLOOKUP(B29,LISTAS!$F$5:$I$204,4,0))</f>
        <v/>
      </c>
      <c r="E29" s="38"/>
      <c r="G29" s="34"/>
      <c r="H29" s="35"/>
      <c r="I29" s="35"/>
      <c r="J29" s="34"/>
      <c r="K29" s="34"/>
      <c r="L29" s="34"/>
      <c r="M29" s="46"/>
      <c r="N29" s="28"/>
      <c r="O29" s="47" t="str">
        <f t="shared" ref="O29:O38" si="13">IF(R29&lt;&gt;"",_xlfn.RANK.EQ(R29,R10:R29,0),"")</f>
        <v/>
      </c>
      <c r="P29" s="24" t="str">
        <f t="shared" ref="P29:P38" si="14">IF(K29="","",VLOOKUP(L29,G10:J29,2,0))</f>
        <v/>
      </c>
      <c r="Q29" s="24" t="str">
        <f>IF(K29="","",VLOOKUP(P29,LISTAS!$F$5:$G$407,2,0))</f>
        <v/>
      </c>
      <c r="R29" s="39" t="str">
        <f t="shared" ref="R29:R38" si="15">IF(K29="","",VLOOKUP(L29,G10:J29,4,0))</f>
        <v/>
      </c>
      <c r="S29" s="25" t="str">
        <f t="shared" si="10"/>
        <v/>
      </c>
      <c r="T29" s="25" t="str">
        <f t="shared" ref="T29:T38" si="16">IF(O29="","",IF($F$7="NÃO","",IF(O29=1,400,IF(O29=2,340,IF(O29=3,300,IF(O29=4,280,IF(O29=5,270,IF(O29=6,260,IF(O29=7,250,IF(O29=8,240,IF(O29=9,200,IF(O29=10,200,IF(O29=11,200,IF(O29=12,200,IF(O29=13,200,IF(O29=14,200,IF(O29=15,200,IF(O29=16,200,IF(O29&gt;16,"","")))))))))))))))))))</f>
        <v/>
      </c>
    </row>
    <row r="30" spans="2:20" s="5" customFormat="1" ht="18.75" customHeight="1" x14ac:dyDescent="0.3">
      <c r="B30" s="26"/>
      <c r="C30" s="22" t="str">
        <f>IF(B30="","",VLOOKUP(B30,LISTAS!$F$5:$I$204,2,0))</f>
        <v/>
      </c>
      <c r="D30" s="22" t="str">
        <f>IF(B30="","",VLOOKUP(B30,LISTAS!$F$5:$I$204,4,0))</f>
        <v/>
      </c>
      <c r="E30" s="38"/>
      <c r="G30" s="34"/>
      <c r="H30" s="35"/>
      <c r="I30" s="35"/>
      <c r="J30" s="34"/>
      <c r="K30" s="34"/>
      <c r="L30" s="34"/>
      <c r="M30" s="46"/>
      <c r="N30" s="28"/>
      <c r="O30" s="47" t="str">
        <f t="shared" si="13"/>
        <v/>
      </c>
      <c r="P30" s="24" t="str">
        <f t="shared" si="14"/>
        <v/>
      </c>
      <c r="Q30" s="24" t="str">
        <f>IF(K30="","",VLOOKUP(P30,LISTAS!$F$5:$G$407,2,0))</f>
        <v/>
      </c>
      <c r="R30" s="39" t="str">
        <f t="shared" si="15"/>
        <v/>
      </c>
      <c r="S30" s="25" t="str">
        <f t="shared" si="10"/>
        <v/>
      </c>
      <c r="T30" s="25" t="str">
        <f t="shared" si="16"/>
        <v/>
      </c>
    </row>
    <row r="31" spans="2:20" s="5" customFormat="1" ht="18.75" customHeight="1" x14ac:dyDescent="0.3">
      <c r="B31" s="26"/>
      <c r="C31" s="22" t="str">
        <f>IF(B31="","",VLOOKUP(B31,LISTAS!$F$5:$I$204,2,0))</f>
        <v/>
      </c>
      <c r="D31" s="22" t="str">
        <f>IF(B31="","",VLOOKUP(B31,LISTAS!$F$5:$I$204,4,0))</f>
        <v/>
      </c>
      <c r="E31" s="38"/>
      <c r="G31" s="34"/>
      <c r="H31" s="35"/>
      <c r="I31" s="35"/>
      <c r="J31" s="34"/>
      <c r="K31" s="34"/>
      <c r="L31" s="34"/>
      <c r="M31" s="46"/>
      <c r="N31" s="28"/>
      <c r="O31" s="47" t="str">
        <f t="shared" si="13"/>
        <v/>
      </c>
      <c r="P31" s="24" t="str">
        <f t="shared" si="14"/>
        <v/>
      </c>
      <c r="Q31" s="24" t="str">
        <f>IF(K31="","",VLOOKUP(P31,LISTAS!$F$5:$G$407,2,0))</f>
        <v/>
      </c>
      <c r="R31" s="39" t="str">
        <f t="shared" si="15"/>
        <v/>
      </c>
      <c r="S31" s="25" t="str">
        <f t="shared" si="10"/>
        <v/>
      </c>
      <c r="T31" s="25" t="str">
        <f t="shared" si="16"/>
        <v/>
      </c>
    </row>
    <row r="32" spans="2:20" s="5" customFormat="1" ht="18.75" customHeight="1" x14ac:dyDescent="0.3">
      <c r="B32" s="26"/>
      <c r="C32" s="22" t="str">
        <f>IF(B32="","",VLOOKUP(B32,LISTAS!$F$5:$I$204,2,0))</f>
        <v/>
      </c>
      <c r="D32" s="22" t="str">
        <f>IF(B32="","",VLOOKUP(B32,LISTAS!$F$5:$I$204,4,0))</f>
        <v/>
      </c>
      <c r="E32" s="38"/>
      <c r="G32" s="34"/>
      <c r="H32" s="35"/>
      <c r="I32" s="35"/>
      <c r="J32" s="34"/>
      <c r="K32" s="34"/>
      <c r="L32" s="34"/>
      <c r="M32" s="46"/>
      <c r="N32" s="28"/>
      <c r="O32" s="47" t="str">
        <f t="shared" si="13"/>
        <v/>
      </c>
      <c r="P32" s="24" t="str">
        <f t="shared" si="14"/>
        <v/>
      </c>
      <c r="Q32" s="24" t="str">
        <f>IF(K32="","",VLOOKUP(P32,LISTAS!$F$5:$G$407,2,0))</f>
        <v/>
      </c>
      <c r="R32" s="39" t="str">
        <f t="shared" si="15"/>
        <v/>
      </c>
      <c r="S32" s="25" t="str">
        <f t="shared" si="10"/>
        <v/>
      </c>
      <c r="T32" s="25" t="str">
        <f t="shared" si="16"/>
        <v/>
      </c>
    </row>
    <row r="33" spans="1:20" s="5" customFormat="1" ht="18.75" customHeight="1" x14ac:dyDescent="0.3">
      <c r="B33" s="26"/>
      <c r="C33" s="22" t="str">
        <f>IF(B33="","",VLOOKUP(B33,LISTAS!$F$5:$I$204,2,0))</f>
        <v/>
      </c>
      <c r="D33" s="22" t="str">
        <f>IF(B33="","",VLOOKUP(B33,LISTAS!$F$5:$I$204,4,0))</f>
        <v/>
      </c>
      <c r="E33" s="38"/>
      <c r="G33" s="34"/>
      <c r="H33" s="35"/>
      <c r="I33" s="35"/>
      <c r="J33" s="34"/>
      <c r="K33" s="34"/>
      <c r="L33" s="34"/>
      <c r="M33" s="46"/>
      <c r="N33" s="28"/>
      <c r="O33" s="47" t="str">
        <f t="shared" si="13"/>
        <v/>
      </c>
      <c r="P33" s="24" t="str">
        <f t="shared" si="14"/>
        <v/>
      </c>
      <c r="Q33" s="24" t="str">
        <f>IF(K33="","",VLOOKUP(P33,LISTAS!$F$5:$G$407,2,0))</f>
        <v/>
      </c>
      <c r="R33" s="39" t="str">
        <f t="shared" si="15"/>
        <v/>
      </c>
      <c r="S33" s="25" t="str">
        <f t="shared" si="10"/>
        <v/>
      </c>
      <c r="T33" s="25" t="str">
        <f t="shared" si="16"/>
        <v/>
      </c>
    </row>
    <row r="34" spans="1:20" s="5" customFormat="1" ht="18.75" customHeight="1" x14ac:dyDescent="0.3">
      <c r="B34" s="26"/>
      <c r="C34" s="22" t="str">
        <f>IF(B34="","",VLOOKUP(B34,LISTAS!$F$5:$I$204,2,0))</f>
        <v/>
      </c>
      <c r="D34" s="22" t="str">
        <f>IF(B34="","",VLOOKUP(B34,LISTAS!$F$5:$I$204,4,0))</f>
        <v/>
      </c>
      <c r="E34" s="38"/>
      <c r="G34" s="34"/>
      <c r="H34" s="35"/>
      <c r="I34" s="35"/>
      <c r="J34" s="34"/>
      <c r="K34" s="34"/>
      <c r="L34" s="34"/>
      <c r="M34" s="46"/>
      <c r="N34" s="28"/>
      <c r="O34" s="47" t="str">
        <f t="shared" si="13"/>
        <v/>
      </c>
      <c r="P34" s="24" t="str">
        <f t="shared" si="14"/>
        <v/>
      </c>
      <c r="Q34" s="24" t="str">
        <f>IF(K34="","",VLOOKUP(P34,LISTAS!$F$5:$G$407,2,0))</f>
        <v/>
      </c>
      <c r="R34" s="39" t="str">
        <f t="shared" si="15"/>
        <v/>
      </c>
      <c r="S34" s="25" t="str">
        <f t="shared" si="10"/>
        <v/>
      </c>
      <c r="T34" s="25" t="str">
        <f t="shared" si="16"/>
        <v/>
      </c>
    </row>
    <row r="35" spans="1:20" s="5" customFormat="1" ht="18.75" customHeight="1" x14ac:dyDescent="0.3">
      <c r="B35" s="26"/>
      <c r="C35" s="22" t="str">
        <f>IF(B35="","",VLOOKUP(B35,LISTAS!$F$5:$I$204,2,0))</f>
        <v/>
      </c>
      <c r="D35" s="22" t="str">
        <f>IF(B35="","",VLOOKUP(B35,LISTAS!$F$5:$I$204,4,0))</f>
        <v/>
      </c>
      <c r="E35" s="38"/>
      <c r="G35" s="34"/>
      <c r="H35" s="35"/>
      <c r="I35" s="35"/>
      <c r="J35" s="34"/>
      <c r="K35" s="34"/>
      <c r="L35" s="34"/>
      <c r="M35" s="46"/>
      <c r="N35" s="28"/>
      <c r="O35" s="47" t="str">
        <f t="shared" si="13"/>
        <v/>
      </c>
      <c r="P35" s="24" t="str">
        <f t="shared" si="14"/>
        <v/>
      </c>
      <c r="Q35" s="24" t="str">
        <f>IF(K35="","",VLOOKUP(P35,LISTAS!$F$5:$G$407,2,0))</f>
        <v/>
      </c>
      <c r="R35" s="39" t="str">
        <f t="shared" si="15"/>
        <v/>
      </c>
      <c r="S35" s="25" t="str">
        <f t="shared" si="10"/>
        <v/>
      </c>
      <c r="T35" s="25" t="str">
        <f t="shared" si="16"/>
        <v/>
      </c>
    </row>
    <row r="36" spans="1:20" s="5" customFormat="1" ht="18.75" customHeight="1" x14ac:dyDescent="0.3">
      <c r="B36" s="26"/>
      <c r="C36" s="22" t="str">
        <f>IF(B36="","",VLOOKUP(B36,LISTAS!$F$5:$I$204,2,0))</f>
        <v/>
      </c>
      <c r="D36" s="22" t="str">
        <f>IF(B36="","",VLOOKUP(B36,LISTAS!$F$5:$I$204,4,0))</f>
        <v/>
      </c>
      <c r="E36" s="38"/>
      <c r="G36" s="34"/>
      <c r="H36" s="35"/>
      <c r="I36" s="35"/>
      <c r="J36" s="34"/>
      <c r="K36" s="34"/>
      <c r="L36" s="34"/>
      <c r="M36" s="46"/>
      <c r="N36" s="28"/>
      <c r="O36" s="47" t="str">
        <f t="shared" si="13"/>
        <v/>
      </c>
      <c r="P36" s="24" t="str">
        <f t="shared" si="14"/>
        <v/>
      </c>
      <c r="Q36" s="24" t="str">
        <f>IF(K36="","",VLOOKUP(P36,LISTAS!$F$5:$G$407,2,0))</f>
        <v/>
      </c>
      <c r="R36" s="39" t="str">
        <f t="shared" si="15"/>
        <v/>
      </c>
      <c r="S36" s="25" t="str">
        <f t="shared" si="10"/>
        <v/>
      </c>
      <c r="T36" s="25" t="str">
        <f t="shared" si="16"/>
        <v/>
      </c>
    </row>
    <row r="37" spans="1:20" s="5" customFormat="1" ht="18.75" customHeight="1" x14ac:dyDescent="0.3">
      <c r="B37" s="26"/>
      <c r="C37" s="22" t="str">
        <f>IF(B37="","",VLOOKUP(B37,LISTAS!$F$5:$I$204,2,0))</f>
        <v/>
      </c>
      <c r="D37" s="22" t="str">
        <f>IF(B37="","",VLOOKUP(B37,LISTAS!$F$5:$I$204,4,0))</f>
        <v/>
      </c>
      <c r="E37" s="38"/>
      <c r="G37" s="34"/>
      <c r="H37" s="35"/>
      <c r="I37" s="35"/>
      <c r="J37" s="34"/>
      <c r="K37" s="34"/>
      <c r="L37" s="34"/>
      <c r="M37" s="46"/>
      <c r="N37" s="28"/>
      <c r="O37" s="47" t="str">
        <f t="shared" si="13"/>
        <v/>
      </c>
      <c r="P37" s="24" t="str">
        <f t="shared" si="14"/>
        <v/>
      </c>
      <c r="Q37" s="24" t="str">
        <f>IF(K37="","",VLOOKUP(P37,LISTAS!$F$5:$G$407,2,0))</f>
        <v/>
      </c>
      <c r="R37" s="39" t="str">
        <f t="shared" si="15"/>
        <v/>
      </c>
      <c r="S37" s="25" t="str">
        <f t="shared" si="10"/>
        <v/>
      </c>
      <c r="T37" s="25" t="str">
        <f t="shared" si="16"/>
        <v/>
      </c>
    </row>
    <row r="38" spans="1:20" s="5" customFormat="1" ht="18.75" customHeight="1" x14ac:dyDescent="0.3">
      <c r="B38" s="26"/>
      <c r="C38" s="22" t="str">
        <f>IF(B38="","",VLOOKUP(B38,LISTAS!$F$5:$I$204,2,0))</f>
        <v/>
      </c>
      <c r="D38" s="22" t="str">
        <f>IF(B38="","",VLOOKUP(B38,LISTAS!$F$5:$I$204,4,0))</f>
        <v/>
      </c>
      <c r="E38" s="38"/>
      <c r="G38" s="34"/>
      <c r="H38" s="35"/>
      <c r="I38" s="35"/>
      <c r="J38" s="34"/>
      <c r="K38" s="34"/>
      <c r="L38" s="34"/>
      <c r="M38" s="46"/>
      <c r="N38" s="28"/>
      <c r="O38" s="47" t="str">
        <f t="shared" si="13"/>
        <v/>
      </c>
      <c r="P38" s="24" t="str">
        <f t="shared" si="14"/>
        <v/>
      </c>
      <c r="Q38" s="24" t="str">
        <f>IF(K38="","",VLOOKUP(P38,LISTAS!$F$5:$G$407,2,0))</f>
        <v/>
      </c>
      <c r="R38" s="39" t="str">
        <f t="shared" si="15"/>
        <v/>
      </c>
      <c r="S38" s="25" t="str">
        <f t="shared" si="10"/>
        <v/>
      </c>
      <c r="T38" s="25" t="str">
        <f t="shared" si="16"/>
        <v/>
      </c>
    </row>
    <row r="39" spans="1:20" ht="20.25" customHeight="1" x14ac:dyDescent="0.25"/>
    <row r="40" spans="1:20" ht="20.25" customHeight="1" x14ac:dyDescent="0.25">
      <c r="A40" s="2"/>
      <c r="B40" s="71" t="s">
        <v>24</v>
      </c>
      <c r="C40" s="72"/>
      <c r="E40" s="36"/>
      <c r="F40" s="37"/>
      <c r="G40" s="11"/>
      <c r="H40" s="12"/>
      <c r="I40" s="12"/>
      <c r="J40" s="12"/>
      <c r="K40" s="13"/>
      <c r="L40" s="12"/>
      <c r="M40" s="14"/>
      <c r="N40" s="45"/>
      <c r="O40" s="73" t="s">
        <v>15</v>
      </c>
      <c r="P40" s="74"/>
      <c r="Q40" s="74"/>
      <c r="R40" s="74"/>
      <c r="S40" s="74"/>
      <c r="T40" s="75"/>
    </row>
    <row r="41" spans="1:20" ht="14.25" hidden="1" customHeight="1" x14ac:dyDescent="0.25">
      <c r="A41" s="2"/>
      <c r="B41" s="68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70"/>
    </row>
    <row r="42" spans="1:20" s="15" customFormat="1" ht="28.5" customHeight="1" x14ac:dyDescent="0.25">
      <c r="B42" s="16" t="s">
        <v>16</v>
      </c>
      <c r="C42" s="16" t="s">
        <v>1</v>
      </c>
      <c r="D42" s="16" t="s">
        <v>17</v>
      </c>
      <c r="E42" s="16" t="s">
        <v>2</v>
      </c>
      <c r="F42" s="17"/>
      <c r="G42" s="18"/>
      <c r="H42" s="19"/>
      <c r="I42" s="19"/>
      <c r="J42" s="19"/>
      <c r="K42" s="20"/>
      <c r="L42" s="19"/>
      <c r="M42" s="18"/>
      <c r="N42" s="18"/>
      <c r="O42" s="29" t="s">
        <v>4</v>
      </c>
      <c r="P42" s="29" t="s">
        <v>16</v>
      </c>
      <c r="Q42" s="29" t="s">
        <v>1</v>
      </c>
      <c r="R42" s="29" t="s">
        <v>18</v>
      </c>
      <c r="S42" s="21" t="s">
        <v>19</v>
      </c>
      <c r="T42" s="21" t="s">
        <v>20</v>
      </c>
    </row>
    <row r="43" spans="1:20" s="5" customFormat="1" ht="18.75" customHeight="1" x14ac:dyDescent="0.25">
      <c r="B43" s="22" t="s">
        <v>87</v>
      </c>
      <c r="C43" s="22" t="str">
        <f>IF(B43="","",VLOOKUP(B43,LISTAS!$F$5:$I$1000,2,0))</f>
        <v>COLÉGIO GRAN LEONE</v>
      </c>
      <c r="D43" s="22" t="str">
        <f>IF(B43="","",VLOOKUP(B43,LISTAS!$F$5:$I$204,4,0))</f>
        <v>SUB 11</v>
      </c>
      <c r="E43" s="38">
        <v>8</v>
      </c>
      <c r="G43" s="34">
        <f t="shared" ref="G43:G52" si="17">IF(E43="","",E43+(ROW(E43)/10000))</f>
        <v>8.0043000000000006</v>
      </c>
      <c r="H43" s="35" t="str">
        <f t="shared" ref="H43:H52" si="18">IF($K43="","",IF(B43="","",B43))</f>
        <v>HELENA DURSO SILVA</v>
      </c>
      <c r="I43" s="35" t="str">
        <f t="shared" ref="I43:I52" si="19">IF($K43="","",IF(C43="","",C43))</f>
        <v>COLÉGIO GRAN LEONE</v>
      </c>
      <c r="J43" s="34">
        <f t="shared" ref="J43:J52" si="20">IF($K43="","",E43)</f>
        <v>8</v>
      </c>
      <c r="K43" s="34">
        <f t="shared" ref="K43:K52" si="21">G43</f>
        <v>8.0043000000000006</v>
      </c>
      <c r="L43" s="34">
        <f>IF(K43="","",LARGE(G43:G62,M43))</f>
        <v>8.4044000000000008</v>
      </c>
      <c r="M43" s="46">
        <v>1</v>
      </c>
      <c r="N43" s="23"/>
      <c r="O43" s="47">
        <f>IF(R43&lt;&gt;"",_xlfn.RANK.EQ(R43,R43:R62,0),"")</f>
        <v>1</v>
      </c>
      <c r="P43" s="24" t="str">
        <f>IF(K43="","",VLOOKUP(L43,G43:J62,2,0))</f>
        <v>KAREN TERUMI NISHIKAWA</v>
      </c>
      <c r="Q43" s="24" t="str">
        <f>IF(K43="","",VLOOKUP(P43,LISTAS!$F$5:$G$407,2,0))</f>
        <v>COLÉGIO GRAN LEONE</v>
      </c>
      <c r="R43" s="39">
        <f>IF(K43="","",VLOOKUP(L43,G43:J62,4,0))</f>
        <v>8.4</v>
      </c>
      <c r="S43" s="25">
        <f>IF($O43="","",IF($O43=1,400,IF($O43=2,340,IF($O43=3,300,IF($O43=4,280,IF($O43=5,270,IF($O43=6,260,IF($O43=7,250,IF($O43=8,240,IF($O43=9,200,IF($O43=10,200,IF($O43=11,200,IF($O43=12,200,IF($O43=13,200,IF($O43=14,200,IF($O43=15,200,IF($O43=16,200,IF($O43&gt;16,"",""))))))))))))))))))</f>
        <v>400</v>
      </c>
      <c r="T43" s="25">
        <f>IF(O43="","",IF($F$7="NÃO","",IF(O43=1,400,IF(O43=2,340,IF(O43=3,300,IF(O43=4,280,IF(O43=5,270,IF(O43=6,260,IF(O43=7,250,IF(O43=8,240,IF(O43=9,200,IF(O43=10,200,IF(O43=11,200,IF(O43=12,200,IF(O43=13,200,IF(O43=14,200,IF(O43=15,200,IF(O43=16,200,IF(O43&gt;16,"","")))))))))))))))))))</f>
        <v>400</v>
      </c>
    </row>
    <row r="44" spans="1:20" s="5" customFormat="1" ht="18.75" customHeight="1" x14ac:dyDescent="0.25">
      <c r="B44" s="26" t="s">
        <v>88</v>
      </c>
      <c r="C44" s="22" t="str">
        <f>IF(B44="","",VLOOKUP(B44,LISTAS!$F$5:$I$1000,2,0))</f>
        <v>COLÉGIO GRAN LEONE</v>
      </c>
      <c r="D44" s="22" t="str">
        <f>IF(B44="","",VLOOKUP(B44,LISTAS!$F$5:$I$204,4,0))</f>
        <v>SUB 11</v>
      </c>
      <c r="E44" s="38">
        <v>8.4</v>
      </c>
      <c r="G44" s="34">
        <f t="shared" si="17"/>
        <v>8.4044000000000008</v>
      </c>
      <c r="H44" s="35" t="str">
        <f t="shared" si="18"/>
        <v>KAREN TERUMI NISHIKAWA</v>
      </c>
      <c r="I44" s="35" t="str">
        <f t="shared" si="19"/>
        <v>COLÉGIO GRAN LEONE</v>
      </c>
      <c r="J44" s="34">
        <f t="shared" si="20"/>
        <v>8.4</v>
      </c>
      <c r="K44" s="34">
        <f t="shared" si="21"/>
        <v>8.4044000000000008</v>
      </c>
      <c r="L44" s="34">
        <f>IF(K44="","",LARGE(G43:G62,M44))</f>
        <v>8.0043000000000006</v>
      </c>
      <c r="M44" s="46">
        <v>2</v>
      </c>
      <c r="N44" s="27"/>
      <c r="O44" s="47">
        <f>IF(R44&lt;&gt;"",_xlfn.RANK.EQ(R44,R43:R62,0),"")</f>
        <v>2</v>
      </c>
      <c r="P44" s="24" t="str">
        <f>IF(K44="","",VLOOKUP(L44,G43:J62,2,0))</f>
        <v>HELENA DURSO SILVA</v>
      </c>
      <c r="Q44" s="24" t="str">
        <f>IF(K44="","",VLOOKUP(P44,LISTAS!$F$5:$G$407,2,0))</f>
        <v>COLÉGIO GRAN LEONE</v>
      </c>
      <c r="R44" s="39">
        <f>IF(K44="","",VLOOKUP(L44,G43:J62,4,0))</f>
        <v>8</v>
      </c>
      <c r="S44" s="25">
        <f t="shared" ref="S44:S62" si="22">IF($O44="","",IF($O44=1,400,IF($O44=2,340,IF($O44=3,300,IF($O44=4,280,IF($O44=5,270,IF($O44=6,260,IF($O44=7,250,IF($O44=8,240,IF($O44=9,200,IF($O44=10,200,IF($O44=11,200,IF($O44=12,200,IF($O44=13,200,IF($O44=14,200,IF($O44=15,200,IF($O44=16,200,IF($O44&gt;16,"",""))))))))))))))))))</f>
        <v>340</v>
      </c>
      <c r="T44" s="25">
        <f t="shared" ref="T44:T62" si="23">IF(O44="","",IF($F$7="NÃO","",IF(O44=1,400,IF(O44=2,340,IF(O44=3,300,IF(O44=4,280,IF(O44=5,270,IF(O44=6,260,IF(O44=7,250,IF(O44=8,240,IF(O44=9,200,IF(O44=10,200,IF(O44=11,200,IF(O44=12,200,IF(O44=13,200,IF(O44=14,200,IF(O44=15,200,IF(O44=16,200,IF(O44&gt;16,"","")))))))))))))))))))</f>
        <v>340</v>
      </c>
    </row>
    <row r="45" spans="1:20" s="5" customFormat="1" ht="18.75" customHeight="1" x14ac:dyDescent="0.3">
      <c r="B45" s="26" t="s">
        <v>45</v>
      </c>
      <c r="C45" s="22" t="str">
        <f>IF(B45="","",VLOOKUP(B45,LISTAS!$F$5:$I$1000,2,0))</f>
        <v>GRUPO FÊNIX DE EDUCAÇÃO</v>
      </c>
      <c r="D45" s="22" t="e">
        <f>IF(B45="","",VLOOKUP(B45,LISTAS!$F$5:$I$204,4,0))</f>
        <v>#N/A</v>
      </c>
      <c r="E45" s="38">
        <v>6.8</v>
      </c>
      <c r="G45" s="34">
        <f t="shared" si="17"/>
        <v>6.8045</v>
      </c>
      <c r="H45" s="35" t="str">
        <f t="shared" si="18"/>
        <v>LUIZA ARRAZI HONORIO MACIEL</v>
      </c>
      <c r="I45" s="35" t="str">
        <f t="shared" si="19"/>
        <v>GRUPO FÊNIX DE EDUCAÇÃO</v>
      </c>
      <c r="J45" s="34">
        <f t="shared" si="20"/>
        <v>6.8</v>
      </c>
      <c r="K45" s="34">
        <f t="shared" si="21"/>
        <v>6.8045</v>
      </c>
      <c r="L45" s="34">
        <f>IF(K45="","",LARGE(G43:G62,M45))</f>
        <v>7.8050999999999995</v>
      </c>
      <c r="M45" s="46">
        <v>3</v>
      </c>
      <c r="N45" s="28"/>
      <c r="O45" s="47">
        <f>IF(R45&lt;&gt;"",_xlfn.RANK.EQ(R45,R43:R62,0),"")</f>
        <v>3</v>
      </c>
      <c r="P45" s="24" t="str">
        <f>IF(K45="","",VLOOKUP(L45,G43:J62,2,0))</f>
        <v>ISABELA KANASHIRO</v>
      </c>
      <c r="Q45" s="24" t="str">
        <f>IF(K45="","",VLOOKUP(P45,LISTAS!$F$5:$G$407,2,0))</f>
        <v>LICEU JARDIM</v>
      </c>
      <c r="R45" s="39">
        <f>IF(K45="","",VLOOKUP(L45,G43:J62,4,0))</f>
        <v>7.8</v>
      </c>
      <c r="S45" s="25">
        <f t="shared" si="22"/>
        <v>300</v>
      </c>
      <c r="T45" s="25">
        <f t="shared" si="23"/>
        <v>300</v>
      </c>
    </row>
    <row r="46" spans="1:20" s="5" customFormat="1" ht="18.75" customHeight="1" x14ac:dyDescent="0.3">
      <c r="B46" s="26" t="s">
        <v>183</v>
      </c>
      <c r="C46" s="22" t="str">
        <f>IF(B46="","",VLOOKUP(B46,LISTAS!$F$5:$I$1000,2,0))</f>
        <v>LICEU JARDIM</v>
      </c>
      <c r="D46" s="22" t="s">
        <v>450</v>
      </c>
      <c r="E46" s="38">
        <v>7.1</v>
      </c>
      <c r="G46" s="34">
        <f t="shared" si="17"/>
        <v>7.1045999999999996</v>
      </c>
      <c r="H46" s="35" t="str">
        <f t="shared" si="18"/>
        <v>GABRIELLA VASCONCELOS PIZZUTO</v>
      </c>
      <c r="I46" s="35" t="str">
        <f t="shared" si="19"/>
        <v>LICEU JARDIM</v>
      </c>
      <c r="J46" s="34">
        <f t="shared" si="20"/>
        <v>7.1</v>
      </c>
      <c r="K46" s="34">
        <f t="shared" si="21"/>
        <v>7.1045999999999996</v>
      </c>
      <c r="L46" s="34">
        <f>IF(K46="","",LARGE(G43:G62,M46))</f>
        <v>7.4049000000000005</v>
      </c>
      <c r="M46" s="46">
        <v>4</v>
      </c>
      <c r="N46" s="28"/>
      <c r="O46" s="47">
        <f>IF(R46&lt;&gt;"",_xlfn.RANK.EQ(R46,R43:R62,0),"")</f>
        <v>4</v>
      </c>
      <c r="P46" s="24" t="str">
        <f>IF(K46="","",VLOOKUP(L46,G43:J62,2,0))</f>
        <v>LÍVIA DE PASCHOAL CARAMEL</v>
      </c>
      <c r="Q46" s="24" t="str">
        <f>IF(K46="","",VLOOKUP(P46,LISTAS!$F$5:$G$407,2,0))</f>
        <v>LICEU JARDIM</v>
      </c>
      <c r="R46" s="39">
        <f>IF(K46="","",VLOOKUP(L46,G43:J62,4,0))</f>
        <v>7.4</v>
      </c>
      <c r="S46" s="25">
        <f t="shared" si="22"/>
        <v>280</v>
      </c>
      <c r="T46" s="25">
        <f t="shared" si="23"/>
        <v>280</v>
      </c>
    </row>
    <row r="47" spans="1:20" s="5" customFormat="1" ht="18.75" customHeight="1" x14ac:dyDescent="0.3">
      <c r="B47" s="26" t="s">
        <v>185</v>
      </c>
      <c r="C47" s="22" t="str">
        <f>IF(B47="","",VLOOKUP(B47,LISTAS!$F$5:$I$1000,2,0))</f>
        <v>LICEU JARDIM</v>
      </c>
      <c r="D47" s="22" t="s">
        <v>450</v>
      </c>
      <c r="E47" s="38">
        <v>6.7</v>
      </c>
      <c r="G47" s="34">
        <f t="shared" si="17"/>
        <v>6.7046999999999999</v>
      </c>
      <c r="H47" s="35" t="str">
        <f t="shared" si="18"/>
        <v>ISABELA PANFIETT XAVIER</v>
      </c>
      <c r="I47" s="35" t="str">
        <f t="shared" si="19"/>
        <v>LICEU JARDIM</v>
      </c>
      <c r="J47" s="34">
        <f t="shared" si="20"/>
        <v>6.7</v>
      </c>
      <c r="K47" s="34">
        <f t="shared" si="21"/>
        <v>6.7046999999999999</v>
      </c>
      <c r="L47" s="34">
        <f>IF(K47="","",LARGE(G43:G62,M47))</f>
        <v>7.2050000000000001</v>
      </c>
      <c r="M47" s="46">
        <v>5</v>
      </c>
      <c r="N47" s="28"/>
      <c r="O47" s="47">
        <f>IF(R47&lt;&gt;"",_xlfn.RANK.EQ(R47,R43:R62,0),"")</f>
        <v>5</v>
      </c>
      <c r="P47" s="24" t="str">
        <f>IF(K47="","",VLOOKUP(L47,G43:J62,2,0))</f>
        <v>MANUELA DO AMARAL COSTA DE SOUZA</v>
      </c>
      <c r="Q47" s="24" t="str">
        <f>IF(K47="","",VLOOKUP(P47,LISTAS!$F$5:$G$407,2,0))</f>
        <v>LICEU JARDIM</v>
      </c>
      <c r="R47" s="39">
        <f>IF(K47="","",VLOOKUP(L47,G43:J62,4,0))</f>
        <v>7.2</v>
      </c>
      <c r="S47" s="25">
        <f t="shared" si="22"/>
        <v>270</v>
      </c>
      <c r="T47" s="25">
        <f t="shared" si="23"/>
        <v>270</v>
      </c>
    </row>
    <row r="48" spans="1:20" s="5" customFormat="1" ht="18.75" customHeight="1" x14ac:dyDescent="0.3">
      <c r="B48" s="26" t="s">
        <v>177</v>
      </c>
      <c r="C48" s="22" t="str">
        <f>IF(B48="","",VLOOKUP(B48,LISTAS!$F$5:$I$1000,2,0))</f>
        <v>LICEU JARDIM</v>
      </c>
      <c r="D48" s="22" t="s">
        <v>450</v>
      </c>
      <c r="E48" s="38">
        <v>6.5</v>
      </c>
      <c r="G48" s="34">
        <f t="shared" si="17"/>
        <v>6.5048000000000004</v>
      </c>
      <c r="H48" s="35" t="str">
        <f t="shared" si="18"/>
        <v>ISABELLA PUJOL BOTEJARA</v>
      </c>
      <c r="I48" s="35" t="str">
        <f t="shared" si="19"/>
        <v>LICEU JARDIM</v>
      </c>
      <c r="J48" s="34">
        <f t="shared" si="20"/>
        <v>6.5</v>
      </c>
      <c r="K48" s="34">
        <f t="shared" si="21"/>
        <v>6.5048000000000004</v>
      </c>
      <c r="L48" s="34">
        <f>IF(K48="","",LARGE(G43:G62,M48))</f>
        <v>7.1045999999999996</v>
      </c>
      <c r="M48" s="46">
        <v>6</v>
      </c>
      <c r="N48" s="28"/>
      <c r="O48" s="47">
        <f>IF(R48&lt;&gt;"",_xlfn.RANK.EQ(R48,R43:R62,0),"")</f>
        <v>6</v>
      </c>
      <c r="P48" s="24" t="str">
        <f>IF(K48="","",VLOOKUP(L48,G43:J62,2,0))</f>
        <v>GABRIELLA VASCONCELOS PIZZUTO</v>
      </c>
      <c r="Q48" s="24" t="str">
        <f>IF(K48="","",VLOOKUP(P48,LISTAS!$F$5:$G$407,2,0))</f>
        <v>LICEU JARDIM</v>
      </c>
      <c r="R48" s="39">
        <f>IF(K48="","",VLOOKUP(L48,G43:J62,4,0))</f>
        <v>7.1</v>
      </c>
      <c r="S48" s="25">
        <f t="shared" si="22"/>
        <v>260</v>
      </c>
      <c r="T48" s="25">
        <f t="shared" si="23"/>
        <v>260</v>
      </c>
    </row>
    <row r="49" spans="1:20" s="5" customFormat="1" ht="18.75" customHeight="1" x14ac:dyDescent="0.3">
      <c r="B49" s="26" t="s">
        <v>386</v>
      </c>
      <c r="C49" s="22" t="str">
        <f>IF(B49="","",VLOOKUP(B49,LISTAS!$F$5:$I$1000,2,0))</f>
        <v>LICEU JARDIM</v>
      </c>
      <c r="D49" s="22" t="s">
        <v>450</v>
      </c>
      <c r="E49" s="38">
        <v>7.4</v>
      </c>
      <c r="G49" s="34">
        <f t="shared" si="17"/>
        <v>7.4049000000000005</v>
      </c>
      <c r="H49" s="35" t="str">
        <f t="shared" si="18"/>
        <v>LÍVIA DE PASCHOAL CARAMEL</v>
      </c>
      <c r="I49" s="35" t="str">
        <f t="shared" si="19"/>
        <v>LICEU JARDIM</v>
      </c>
      <c r="J49" s="34">
        <f t="shared" si="20"/>
        <v>7.4</v>
      </c>
      <c r="K49" s="34">
        <f t="shared" si="21"/>
        <v>7.4049000000000005</v>
      </c>
      <c r="L49" s="34">
        <f>IF(K49="","",LARGE(G43:G62,M49))</f>
        <v>6.8045</v>
      </c>
      <c r="M49" s="46">
        <v>7</v>
      </c>
      <c r="N49" s="28"/>
      <c r="O49" s="47">
        <f>IF(R49&lt;&gt;"",_xlfn.RANK.EQ(R49,R43:R62,0),"")</f>
        <v>7</v>
      </c>
      <c r="P49" s="24" t="str">
        <f>IF(K49="","",VLOOKUP(L49,G43:J62,2,0))</f>
        <v>LUIZA ARRAZI HONORIO MACIEL</v>
      </c>
      <c r="Q49" s="24" t="str">
        <f>IF(K49="","",VLOOKUP(P49,LISTAS!$F$5:$G$407,2,0))</f>
        <v>GRUPO FÊNIX DE EDUCAÇÃO</v>
      </c>
      <c r="R49" s="39">
        <f>IF(K49="","",VLOOKUP(L49,G43:J62,4,0))</f>
        <v>6.8</v>
      </c>
      <c r="S49" s="25">
        <f t="shared" si="22"/>
        <v>250</v>
      </c>
      <c r="T49" s="25">
        <f t="shared" si="23"/>
        <v>250</v>
      </c>
    </row>
    <row r="50" spans="1:20" s="5" customFormat="1" ht="18.75" customHeight="1" x14ac:dyDescent="0.3">
      <c r="B50" s="26" t="s">
        <v>176</v>
      </c>
      <c r="C50" s="22" t="str">
        <f>IF(B50="","",VLOOKUP(B50,LISTAS!$F$5:$I$1000,2,0))</f>
        <v>LICEU JARDIM</v>
      </c>
      <c r="D50" s="22" t="s">
        <v>450</v>
      </c>
      <c r="E50" s="38">
        <v>7.2</v>
      </c>
      <c r="G50" s="34">
        <f t="shared" si="17"/>
        <v>7.2050000000000001</v>
      </c>
      <c r="H50" s="35" t="str">
        <f t="shared" si="18"/>
        <v>MANUELA DO AMARAL COSTA DE SOUZA</v>
      </c>
      <c r="I50" s="35" t="str">
        <f t="shared" si="19"/>
        <v>LICEU JARDIM</v>
      </c>
      <c r="J50" s="34">
        <f t="shared" si="20"/>
        <v>7.2</v>
      </c>
      <c r="K50" s="34">
        <f t="shared" si="21"/>
        <v>7.2050000000000001</v>
      </c>
      <c r="L50" s="34">
        <f>IF(K50="","",LARGE(G43:G62,M50))</f>
        <v>6.7046999999999999</v>
      </c>
      <c r="M50" s="46">
        <v>8</v>
      </c>
      <c r="N50" s="28"/>
      <c r="O50" s="47">
        <f>IF(R50&lt;&gt;"",_xlfn.RANK.EQ(R50,R43:R62,0),"")</f>
        <v>8</v>
      </c>
      <c r="P50" s="24" t="str">
        <f>IF(K50="","",VLOOKUP(L50,G43:J62,2,0))</f>
        <v>ISABELA PANFIETT XAVIER</v>
      </c>
      <c r="Q50" s="24" t="str">
        <f>IF(K50="","",VLOOKUP(P50,LISTAS!$F$5:$G$407,2,0))</f>
        <v>LICEU JARDIM</v>
      </c>
      <c r="R50" s="39">
        <f>IF(K50="","",VLOOKUP(L50,G43:J62,4,0))</f>
        <v>6.7</v>
      </c>
      <c r="S50" s="25">
        <f t="shared" si="22"/>
        <v>240</v>
      </c>
      <c r="T50" s="25">
        <f t="shared" si="23"/>
        <v>240</v>
      </c>
    </row>
    <row r="51" spans="1:20" s="5" customFormat="1" ht="18.75" customHeight="1" x14ac:dyDescent="0.3">
      <c r="B51" s="26" t="s">
        <v>467</v>
      </c>
      <c r="C51" s="22" t="str">
        <f>IF(B51="","",VLOOKUP(B51,LISTAS!$F$5:$I$1000,2,0))</f>
        <v>LICEU JARDIM</v>
      </c>
      <c r="D51" s="22"/>
      <c r="E51" s="38">
        <v>7.8</v>
      </c>
      <c r="G51" s="34">
        <f t="shared" si="17"/>
        <v>7.8050999999999995</v>
      </c>
      <c r="H51" s="35" t="str">
        <f t="shared" si="18"/>
        <v>ISABELA KANASHIRO</v>
      </c>
      <c r="I51" s="35" t="str">
        <f t="shared" si="19"/>
        <v>LICEU JARDIM</v>
      </c>
      <c r="J51" s="34">
        <f t="shared" si="20"/>
        <v>7.8</v>
      </c>
      <c r="K51" s="34">
        <f t="shared" si="21"/>
        <v>7.8050999999999995</v>
      </c>
      <c r="L51" s="34">
        <f>IF(K51="","",LARGE(G43:G62,M51))</f>
        <v>6.5048000000000004</v>
      </c>
      <c r="M51" s="46">
        <v>9</v>
      </c>
      <c r="N51" s="28"/>
      <c r="O51" s="47">
        <f>IF(R51&lt;&gt;"",_xlfn.RANK.EQ(R51,R43:R62,0),"")</f>
        <v>9</v>
      </c>
      <c r="P51" s="24" t="str">
        <f>IF(K51="","",VLOOKUP(L51,G43:J62,2,0))</f>
        <v>ISABELLA PUJOL BOTEJARA</v>
      </c>
      <c r="Q51" s="24" t="str">
        <f>IF(K51="","",VLOOKUP(P51,LISTAS!$F$5:$G$407,2,0))</f>
        <v>LICEU JARDIM</v>
      </c>
      <c r="R51" s="39">
        <f>IF(K51="","",VLOOKUP(L51,G43:J62,4,0))</f>
        <v>6.5</v>
      </c>
      <c r="S51" s="25">
        <f t="shared" si="22"/>
        <v>200</v>
      </c>
      <c r="T51" s="25">
        <f t="shared" si="23"/>
        <v>200</v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/>
      <c r="E52" s="38"/>
      <c r="G52" s="34" t="str">
        <f t="shared" si="17"/>
        <v/>
      </c>
      <c r="H52" s="35" t="str">
        <f t="shared" si="18"/>
        <v/>
      </c>
      <c r="I52" s="35" t="str">
        <f t="shared" si="19"/>
        <v/>
      </c>
      <c r="J52" s="34" t="str">
        <f t="shared" si="20"/>
        <v/>
      </c>
      <c r="K52" s="34" t="str">
        <f t="shared" si="21"/>
        <v/>
      </c>
      <c r="L52" s="34" t="str">
        <f>IF(K52="","",LARGE(G43:G62,M52))</f>
        <v/>
      </c>
      <c r="M52" s="46">
        <v>10</v>
      </c>
      <c r="N52" s="28"/>
      <c r="O52" s="47" t="str">
        <f>IF(R52&lt;&gt;"",_xlfn.RANK.EQ(R52,R43:R62,0),"")</f>
        <v/>
      </c>
      <c r="P52" s="24" t="str">
        <f>IF(K52="","",VLOOKUP(L52,G43:J62,2,0))</f>
        <v/>
      </c>
      <c r="Q52" s="24" t="str">
        <f>IF(K52="","",VLOOKUP(P52,LISTAS!$F$5:$G$407,2,0))</f>
        <v/>
      </c>
      <c r="R52" s="39" t="str">
        <f>IF(K52="","",VLOOKUP(L52,G43:J62,4,0))</f>
        <v/>
      </c>
      <c r="S52" s="25" t="str">
        <f t="shared" si="22"/>
        <v/>
      </c>
      <c r="T52" s="25" t="str">
        <f t="shared" si="23"/>
        <v/>
      </c>
    </row>
    <row r="53" spans="1:20" s="5" customFormat="1" ht="18.75" customHeight="1" x14ac:dyDescent="0.3">
      <c r="B53" s="26"/>
      <c r="C53" s="22" t="str">
        <f>IF(B53="","",VLOOKUP(B53,LISTAS!$F$5:$I$1000,2,0))</f>
        <v/>
      </c>
      <c r="D53" s="22"/>
      <c r="E53" s="38"/>
      <c r="G53" s="34"/>
      <c r="H53" s="35"/>
      <c r="I53" s="35"/>
      <c r="J53" s="34"/>
      <c r="K53" s="34"/>
      <c r="L53" s="34" t="str">
        <f>IF(K53="","",LARGE(G43:G62,M53))</f>
        <v/>
      </c>
      <c r="M53" s="46">
        <v>11</v>
      </c>
      <c r="N53" s="28"/>
      <c r="O53" s="47" t="str">
        <f>IF(R53&lt;&gt;"",_xlfn.RANK.EQ(R53,R43:R62,0),"")</f>
        <v/>
      </c>
      <c r="P53" s="24" t="str">
        <f>IF(K53="","",VLOOKUP(L53,G43:J62,2,0))</f>
        <v/>
      </c>
      <c r="Q53" s="24" t="str">
        <f>IF(K53="","",VLOOKUP(P53,LISTAS!$F$5:$G$407,2,0))</f>
        <v/>
      </c>
      <c r="R53" s="39" t="str">
        <f>IF(K53="","",VLOOKUP(L53,G43:J62,4,0))</f>
        <v/>
      </c>
      <c r="S53" s="25" t="str">
        <f t="shared" si="22"/>
        <v/>
      </c>
      <c r="T53" s="25" t="str">
        <f t="shared" si="23"/>
        <v/>
      </c>
    </row>
    <row r="54" spans="1:20" s="5" customFormat="1" ht="18.75" customHeight="1" x14ac:dyDescent="0.3">
      <c r="B54" s="26"/>
      <c r="C54" s="22" t="str">
        <f>IF(B54="","",VLOOKUP(B54,LISTAS!$F$5:$I$1000,2,0))</f>
        <v/>
      </c>
      <c r="D54" s="22"/>
      <c r="E54" s="38"/>
      <c r="G54" s="34"/>
      <c r="H54" s="35"/>
      <c r="I54" s="35"/>
      <c r="J54" s="34"/>
      <c r="K54" s="34"/>
      <c r="L54" s="34" t="str">
        <f>IF(K54="","",LARGE(G43:G62,M54))</f>
        <v/>
      </c>
      <c r="M54" s="46">
        <v>12</v>
      </c>
      <c r="N54" s="28"/>
      <c r="O54" s="47" t="str">
        <f>IF(R54&lt;&gt;"",_xlfn.RANK.EQ(R54,R43:R62,0),"")</f>
        <v/>
      </c>
      <c r="P54" s="24" t="str">
        <f>IF(K54="","",VLOOKUP(L54,G43:J62,2,0))</f>
        <v/>
      </c>
      <c r="Q54" s="24" t="str">
        <f>IF(K54="","",VLOOKUP(P54,LISTAS!$F$5:$G$407,2,0))</f>
        <v/>
      </c>
      <c r="R54" s="39" t="str">
        <f>IF(K54="","",VLOOKUP(L54,G43:J62,4,0))</f>
        <v/>
      </c>
      <c r="S54" s="25" t="str">
        <f t="shared" si="22"/>
        <v/>
      </c>
      <c r="T54" s="25" t="str">
        <f t="shared" si="23"/>
        <v/>
      </c>
    </row>
    <row r="55" spans="1:20" s="5" customFormat="1" ht="18.75" customHeight="1" x14ac:dyDescent="0.3">
      <c r="B55" s="26"/>
      <c r="C55" s="22" t="str">
        <f>IF(B55="","",VLOOKUP(B55,LISTAS!$F$5:$I$204,2,0))</f>
        <v/>
      </c>
      <c r="D55" s="22"/>
      <c r="E55" s="38"/>
      <c r="G55" s="34"/>
      <c r="H55" s="35"/>
      <c r="I55" s="35"/>
      <c r="J55" s="34"/>
      <c r="K55" s="34"/>
      <c r="L55" s="34" t="str">
        <f>IF(K55="","",LARGE(G43:G62,M55))</f>
        <v/>
      </c>
      <c r="M55" s="46">
        <v>13</v>
      </c>
      <c r="N55" s="28"/>
      <c r="O55" s="47" t="str">
        <f>IF(R55&lt;&gt;"",_xlfn.RANK.EQ(R55,R43:R62,0),"")</f>
        <v/>
      </c>
      <c r="P55" s="24" t="str">
        <f>IF(K55="","",VLOOKUP(L55,G43:J62,2,0))</f>
        <v/>
      </c>
      <c r="Q55" s="24" t="str">
        <f>IF(K55="","",VLOOKUP(P55,LISTAS!$F$5:$G$407,2,0))</f>
        <v/>
      </c>
      <c r="R55" s="39" t="str">
        <f>IF(K55="","",VLOOKUP(L55,G43:J62,4,0))</f>
        <v/>
      </c>
      <c r="S55" s="25" t="str">
        <f t="shared" si="22"/>
        <v/>
      </c>
      <c r="T55" s="25" t="str">
        <f t="shared" si="23"/>
        <v/>
      </c>
    </row>
    <row r="56" spans="1:20" s="5" customFormat="1" ht="18.75" customHeight="1" x14ac:dyDescent="0.3">
      <c r="B56" s="26"/>
      <c r="C56" s="22" t="str">
        <f>IF(B56="","",VLOOKUP(B56,LISTAS!$F$5:$I$204,2,0))</f>
        <v/>
      </c>
      <c r="D56" s="22" t="str">
        <f>IF(B56="","",VLOOKUP(B56,LISTAS!$F$5:$I$204,4,0))</f>
        <v/>
      </c>
      <c r="E56" s="38"/>
      <c r="G56" s="34"/>
      <c r="H56" s="35"/>
      <c r="I56" s="35"/>
      <c r="J56" s="34"/>
      <c r="K56" s="34"/>
      <c r="L56" s="34" t="str">
        <f>IF(K56="","",LARGE(G43:G62,M56))</f>
        <v/>
      </c>
      <c r="M56" s="46">
        <v>14</v>
      </c>
      <c r="N56" s="28"/>
      <c r="O56" s="47" t="str">
        <f>IF(R56&lt;&gt;"",_xlfn.RANK.EQ(R56,R43:R62,0),"")</f>
        <v/>
      </c>
      <c r="P56" s="24" t="str">
        <f>IF(K56="","",VLOOKUP(L56,G43:J62,2,0))</f>
        <v/>
      </c>
      <c r="Q56" s="24" t="str">
        <f>IF(K56="","",VLOOKUP(P56,LISTAS!$F$5:$G$407,2,0))</f>
        <v/>
      </c>
      <c r="R56" s="39" t="str">
        <f>IF(K56="","",VLOOKUP(L56,G43:J62,4,0))</f>
        <v/>
      </c>
      <c r="S56" s="25" t="str">
        <f t="shared" si="22"/>
        <v/>
      </c>
      <c r="T56" s="25" t="str">
        <f t="shared" si="23"/>
        <v/>
      </c>
    </row>
    <row r="57" spans="1:20" s="5" customFormat="1" ht="18.75" customHeight="1" x14ac:dyDescent="0.3">
      <c r="B57" s="26"/>
      <c r="C57" s="22" t="str">
        <f>IF(B57="","",VLOOKUP(B57,LISTAS!$F$5:$I$204,2,0))</f>
        <v/>
      </c>
      <c r="D57" s="22" t="str">
        <f>IF(B57="","",VLOOKUP(B57,LISTAS!$F$5:$I$204,4,0))</f>
        <v/>
      </c>
      <c r="E57" s="38"/>
      <c r="G57" s="34"/>
      <c r="H57" s="35"/>
      <c r="I57" s="35"/>
      <c r="J57" s="34"/>
      <c r="K57" s="34"/>
      <c r="L57" s="34" t="str">
        <f>IF(K57="","",LARGE(G43:G62,M57))</f>
        <v/>
      </c>
      <c r="M57" s="46">
        <v>15</v>
      </c>
      <c r="N57" s="28"/>
      <c r="O57" s="47" t="str">
        <f>IF(R57&lt;&gt;"",_xlfn.RANK.EQ(R57,R43:R62,0),"")</f>
        <v/>
      </c>
      <c r="P57" s="24" t="str">
        <f>IF(K57="","",VLOOKUP(L57,G43:J62,2,0))</f>
        <v/>
      </c>
      <c r="Q57" s="24" t="str">
        <f>IF(K57="","",VLOOKUP(P57,LISTAS!$F$5:$G$407,2,0))</f>
        <v/>
      </c>
      <c r="R57" s="39" t="str">
        <f>IF(K57="","",VLOOKUP(L57,G43:J62,4,0))</f>
        <v/>
      </c>
      <c r="S57" s="25" t="str">
        <f t="shared" si="22"/>
        <v/>
      </c>
      <c r="T57" s="25" t="str">
        <f t="shared" si="23"/>
        <v/>
      </c>
    </row>
    <row r="58" spans="1:20" s="5" customFormat="1" ht="18.75" customHeight="1" x14ac:dyDescent="0.3">
      <c r="B58" s="26"/>
      <c r="C58" s="22" t="str">
        <f>IF(B58="","",VLOOKUP(B58,LISTAS!$F$5:$I$204,2,0))</f>
        <v/>
      </c>
      <c r="D58" s="22" t="str">
        <f>IF(B58="","",VLOOKUP(B58,LISTAS!$F$5:$I$204,4,0))</f>
        <v/>
      </c>
      <c r="E58" s="38"/>
      <c r="G58" s="34"/>
      <c r="H58" s="35"/>
      <c r="I58" s="35"/>
      <c r="J58" s="34"/>
      <c r="K58" s="34"/>
      <c r="L58" s="34" t="str">
        <f>IF(K58="","",LARGE(G43:G62,M58))</f>
        <v/>
      </c>
      <c r="M58" s="46">
        <v>16</v>
      </c>
      <c r="N58" s="28"/>
      <c r="O58" s="47" t="str">
        <f>IF(R58&lt;&gt;"",_xlfn.RANK.EQ(R58,R43:R62,0),"")</f>
        <v/>
      </c>
      <c r="P58" s="24" t="str">
        <f>IF(K58="","",VLOOKUP(L58,G43:J62,2,0))</f>
        <v/>
      </c>
      <c r="Q58" s="24" t="str">
        <f>IF(K58="","",VLOOKUP(P58,LISTAS!$F$5:$G$407,2,0))</f>
        <v/>
      </c>
      <c r="R58" s="39" t="str">
        <f>IF(K58="","",VLOOKUP(L58,G43:J62,4,0))</f>
        <v/>
      </c>
      <c r="S58" s="25" t="str">
        <f t="shared" si="22"/>
        <v/>
      </c>
      <c r="T58" s="25" t="str">
        <f t="shared" si="23"/>
        <v/>
      </c>
    </row>
    <row r="59" spans="1:20" s="5" customFormat="1" ht="18.75" customHeight="1" x14ac:dyDescent="0.3">
      <c r="B59" s="26"/>
      <c r="C59" s="22" t="str">
        <f>IF(B59="","",VLOOKUP(B59,LISTAS!$F$5:$I$204,2,0))</f>
        <v/>
      </c>
      <c r="D59" s="22" t="str">
        <f>IF(B59="","",VLOOKUP(B59,LISTAS!$F$5:$I$204,4,0))</f>
        <v/>
      </c>
      <c r="E59" s="38"/>
      <c r="G59" s="34" t="str">
        <f t="shared" ref="G59:G60" si="24">IF(E59="","",E59+(ROW(E59)/10000))</f>
        <v/>
      </c>
      <c r="H59" s="35" t="str">
        <f t="shared" ref="H59:H60" si="25">IF($K59="","",IF(B59="","",B59))</f>
        <v/>
      </c>
      <c r="I59" s="35" t="str">
        <f t="shared" ref="I59:I60" si="26">IF($K59="","",IF(C59="","",C59))</f>
        <v/>
      </c>
      <c r="J59" s="34" t="str">
        <f t="shared" ref="J59:J60" si="27">IF($K59="","",E59)</f>
        <v/>
      </c>
      <c r="K59" s="34" t="str">
        <f t="shared" ref="K59:K60" si="28">G59</f>
        <v/>
      </c>
      <c r="L59" s="34" t="str">
        <f>IF(K59="","",LARGE(G43:G62,M59))</f>
        <v/>
      </c>
      <c r="M59" s="46">
        <v>17</v>
      </c>
      <c r="N59" s="28"/>
      <c r="O59" s="47" t="str">
        <f>IF(R59&lt;&gt;"",_xlfn.RANK.EQ(R59,R43:R62,0),"")</f>
        <v/>
      </c>
      <c r="P59" s="24" t="str">
        <f>IF(K59="","",VLOOKUP(L59,G43:J62,2,0))</f>
        <v/>
      </c>
      <c r="Q59" s="24" t="str">
        <f>IF(K59="","",VLOOKUP(P59,LISTAS!$F$5:$G$407,2,0))</f>
        <v/>
      </c>
      <c r="R59" s="39" t="str">
        <f>IF(K59="","",VLOOKUP(L59,G43:J62,4,0))</f>
        <v/>
      </c>
      <c r="S59" s="25" t="str">
        <f t="shared" si="22"/>
        <v/>
      </c>
      <c r="T59" s="25" t="str">
        <f t="shared" si="23"/>
        <v/>
      </c>
    </row>
    <row r="60" spans="1:20" s="5" customFormat="1" ht="18.75" customHeight="1" x14ac:dyDescent="0.3">
      <c r="B60" s="26"/>
      <c r="C60" s="22" t="str">
        <f>IF(B60="","",VLOOKUP(B60,LISTAS!$F$5:$I$204,2,0))</f>
        <v/>
      </c>
      <c r="D60" s="22" t="str">
        <f>IF(B60="","",VLOOKUP(B60,LISTAS!$F$5:$I$204,4,0))</f>
        <v/>
      </c>
      <c r="E60" s="38"/>
      <c r="G60" s="34" t="str">
        <f t="shared" si="24"/>
        <v/>
      </c>
      <c r="H60" s="35" t="str">
        <f t="shared" si="25"/>
        <v/>
      </c>
      <c r="I60" s="35" t="str">
        <f t="shared" si="26"/>
        <v/>
      </c>
      <c r="J60" s="34" t="str">
        <f t="shared" si="27"/>
        <v/>
      </c>
      <c r="K60" s="34" t="str">
        <f t="shared" si="28"/>
        <v/>
      </c>
      <c r="L60" s="34" t="str">
        <f>IF(K60="","",LARGE(G43:G62,M60))</f>
        <v/>
      </c>
      <c r="M60" s="46">
        <v>18</v>
      </c>
      <c r="N60" s="28"/>
      <c r="O60" s="47" t="str">
        <f>IF(R60&lt;&gt;"",_xlfn.RANK.EQ(R60,R43:R62,0),"")</f>
        <v/>
      </c>
      <c r="P60" s="24" t="str">
        <f>IF(K60="","",VLOOKUP(L60,G43:J62,2,0))</f>
        <v/>
      </c>
      <c r="Q60" s="24" t="str">
        <f>IF(K60="","",VLOOKUP(P60,LISTAS!$F$5:$G$407,2,0))</f>
        <v/>
      </c>
      <c r="R60" s="39" t="str">
        <f>IF(K60="","",VLOOKUP(L60,G43:J62,4,0))</f>
        <v/>
      </c>
      <c r="S60" s="25" t="str">
        <f t="shared" si="22"/>
        <v/>
      </c>
      <c r="T60" s="25" t="str">
        <f t="shared" si="23"/>
        <v/>
      </c>
    </row>
    <row r="61" spans="1:20" s="5" customFormat="1" ht="18.75" customHeight="1" x14ac:dyDescent="0.3">
      <c r="B61" s="26"/>
      <c r="C61" s="22" t="str">
        <f>IF(B61="","",VLOOKUP(B61,LISTAS!$F$5:$I$204,2,0))</f>
        <v/>
      </c>
      <c r="D61" s="22" t="str">
        <f>IF(B61="","",VLOOKUP(B61,LISTAS!$F$5:$I$204,4,0))</f>
        <v/>
      </c>
      <c r="E61" s="38"/>
      <c r="G61" s="34"/>
      <c r="H61" s="35"/>
      <c r="I61" s="35"/>
      <c r="J61" s="34"/>
      <c r="K61" s="34"/>
      <c r="L61" s="34" t="str">
        <f>IF(K61="","",LARGE(G43:G62,M61))</f>
        <v/>
      </c>
      <c r="M61" s="46">
        <v>19</v>
      </c>
      <c r="N61" s="28"/>
      <c r="O61" s="47" t="str">
        <f>IF(R61&lt;&gt;"",_xlfn.RANK.EQ(R61,R43:R62,0),"")</f>
        <v/>
      </c>
      <c r="P61" s="24" t="str">
        <f>IF(K61="","",VLOOKUP(L61,G43:J62,2,0))</f>
        <v/>
      </c>
      <c r="Q61" s="24" t="str">
        <f>IF(K61="","",VLOOKUP(P61,LISTAS!$F$5:$G$407,2,0))</f>
        <v/>
      </c>
      <c r="R61" s="39" t="str">
        <f>IF(K61="","",VLOOKUP(L61,G43:J62,4,0))</f>
        <v/>
      </c>
      <c r="S61" s="25" t="str">
        <f t="shared" si="22"/>
        <v/>
      </c>
      <c r="T61" s="25" t="str">
        <f t="shared" si="23"/>
        <v/>
      </c>
    </row>
    <row r="62" spans="1:20" s="5" customFormat="1" ht="18.75" customHeight="1" x14ac:dyDescent="0.3">
      <c r="B62" s="26"/>
      <c r="C62" s="22" t="str">
        <f>IF(B62="","",VLOOKUP(B62,LISTAS!$F$5:$I$204,2,0))</f>
        <v/>
      </c>
      <c r="D62" s="22" t="str">
        <f>IF(B62="","",VLOOKUP(B62,LISTAS!$F$5:$I$204,4,0))</f>
        <v/>
      </c>
      <c r="E62" s="38"/>
      <c r="G62" s="34" t="str">
        <f t="shared" ref="G62" si="29">IF(E62="","",E62+(ROW(E62)/10000))</f>
        <v/>
      </c>
      <c r="H62" s="35" t="str">
        <f t="shared" ref="H62" si="30">IF($K62="","",IF(B62="","",B62))</f>
        <v/>
      </c>
      <c r="I62" s="35" t="str">
        <f t="shared" ref="I62" si="31">IF($K62="","",IF(C62="","",C62))</f>
        <v/>
      </c>
      <c r="J62" s="34" t="str">
        <f t="shared" ref="J62" si="32">IF($K62="","",E62)</f>
        <v/>
      </c>
      <c r="K62" s="34" t="str">
        <f t="shared" ref="K62" si="33">G62</f>
        <v/>
      </c>
      <c r="L62" s="34" t="str">
        <f>IF(K62="","",LARGE(G43:G62,M62))</f>
        <v/>
      </c>
      <c r="M62" s="46">
        <v>20</v>
      </c>
      <c r="N62" s="28"/>
      <c r="O62" s="47" t="str">
        <f>IF(R62&lt;&gt;"",_xlfn.RANK.EQ(R62,R43:R62,0),"")</f>
        <v/>
      </c>
      <c r="P62" s="24" t="str">
        <f>IF(K62="","",VLOOKUP(L62,G43:J62,2,0))</f>
        <v/>
      </c>
      <c r="Q62" s="24" t="str">
        <f>IF(K62="","",VLOOKUP(P62,LISTAS!$F$5:$G$407,2,0))</f>
        <v/>
      </c>
      <c r="R62" s="39" t="str">
        <f>IF(K62="","",VLOOKUP(L62,G43:J62,4,0))</f>
        <v/>
      </c>
      <c r="S62" s="25" t="str">
        <f t="shared" si="22"/>
        <v/>
      </c>
      <c r="T62" s="25" t="str">
        <f t="shared" si="23"/>
        <v/>
      </c>
    </row>
    <row r="63" spans="1:20" ht="20.25" customHeight="1" x14ac:dyDescent="0.25"/>
    <row r="64" spans="1:20" ht="20.25" customHeight="1" x14ac:dyDescent="0.25">
      <c r="A64" s="2"/>
      <c r="B64" s="71" t="s">
        <v>25</v>
      </c>
      <c r="C64" s="72"/>
      <c r="E64" s="36"/>
      <c r="F64" s="37"/>
      <c r="G64" s="11"/>
      <c r="H64" s="12"/>
      <c r="I64" s="12"/>
      <c r="J64" s="12"/>
      <c r="K64" s="13"/>
      <c r="L64" s="12"/>
      <c r="M64" s="14"/>
      <c r="N64" s="45"/>
      <c r="O64" s="73" t="s">
        <v>15</v>
      </c>
      <c r="P64" s="74"/>
      <c r="Q64" s="74"/>
      <c r="R64" s="74"/>
      <c r="S64" s="74"/>
      <c r="T64" s="75"/>
    </row>
    <row r="65" spans="1:20" ht="20.25" hidden="1" customHeight="1" x14ac:dyDescent="0.25">
      <c r="A65" s="2"/>
      <c r="B65" s="68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  <c r="P65" s="69"/>
      <c r="Q65" s="69"/>
      <c r="R65" s="69"/>
      <c r="S65" s="69"/>
      <c r="T65" s="70"/>
    </row>
    <row r="66" spans="1:20" s="15" customFormat="1" ht="28.5" customHeight="1" x14ac:dyDescent="0.25">
      <c r="B66" s="16" t="s">
        <v>16</v>
      </c>
      <c r="C66" s="16" t="s">
        <v>1</v>
      </c>
      <c r="D66" s="16" t="s">
        <v>17</v>
      </c>
      <c r="E66" s="16" t="s">
        <v>2</v>
      </c>
      <c r="F66" s="17"/>
      <c r="G66" s="18"/>
      <c r="H66" s="19"/>
      <c r="I66" s="19"/>
      <c r="J66" s="19"/>
      <c r="K66" s="20"/>
      <c r="L66" s="19"/>
      <c r="M66" s="18"/>
      <c r="N66" s="18"/>
      <c r="O66" s="29" t="s">
        <v>4</v>
      </c>
      <c r="P66" s="29" t="s">
        <v>16</v>
      </c>
      <c r="Q66" s="29" t="s">
        <v>1</v>
      </c>
      <c r="R66" s="29" t="s">
        <v>18</v>
      </c>
      <c r="S66" s="21" t="s">
        <v>19</v>
      </c>
      <c r="T66" s="21" t="s">
        <v>20</v>
      </c>
    </row>
    <row r="67" spans="1:20" s="5" customFormat="1" ht="18.75" customHeight="1" x14ac:dyDescent="0.25">
      <c r="B67" s="22" t="s">
        <v>91</v>
      </c>
      <c r="C67" s="22" t="str">
        <f>IF(B67="","",VLOOKUP(B67,LISTAS!$F$5:$I$1000,2,0))</f>
        <v>COLÉGIO MONSENHOR ALEXANDRE</v>
      </c>
      <c r="D67" s="22" t="s">
        <v>452</v>
      </c>
      <c r="E67" s="38">
        <v>7.7</v>
      </c>
      <c r="G67" s="34">
        <f t="shared" ref="G67:G78" si="34">IF(E67="","",E67+(ROW(E67)/10000))</f>
        <v>7.7067000000000005</v>
      </c>
      <c r="H67" s="35" t="str">
        <f t="shared" ref="H67:H78" si="35">IF($K67="","",IF(B67="","",B67))</f>
        <v>ALICE NASCIMENTO</v>
      </c>
      <c r="I67" s="35" t="str">
        <f t="shared" ref="I67:I78" si="36">IF($K67="","",IF(C67="","",C67))</f>
        <v>COLÉGIO MONSENHOR ALEXANDRE</v>
      </c>
      <c r="J67" s="34">
        <f t="shared" ref="J67:J78" si="37">IF($K67="","",E67)</f>
        <v>7.7</v>
      </c>
      <c r="K67" s="34">
        <f t="shared" ref="K67:K78" si="38">G67</f>
        <v>7.7067000000000005</v>
      </c>
      <c r="L67" s="34">
        <f>IF(K67="","",LARGE(G67:G86,M67))</f>
        <v>8.0076000000000001</v>
      </c>
      <c r="M67" s="46">
        <v>1</v>
      </c>
      <c r="N67" s="23"/>
      <c r="O67" s="47">
        <f>IF(R67&lt;&gt;"",_xlfn.RANK.EQ(R67,R67:R86,0),"")</f>
        <v>1</v>
      </c>
      <c r="P67" s="24" t="str">
        <f>IF(K67="","",VLOOKUP(L67,G67:J86,2,0))</f>
        <v>LAURA MORAIS CARNEIRO</v>
      </c>
      <c r="Q67" s="24" t="str">
        <f>IF(K67="","",VLOOKUP(P67,LISTAS!$F$5:$G$407,2,0))</f>
        <v>LICEU JARDIM</v>
      </c>
      <c r="R67" s="39">
        <f>IF(K67="","",VLOOKUP(L67,G67:J86,4,0))</f>
        <v>8</v>
      </c>
      <c r="S67" s="25">
        <f>IF($O67="","",IF($O67=1,400,IF($O67=2,340,IF($O67=3,300,IF($O67=4,280,IF($O67=5,270,IF($O67=6,260,IF($O67=7,250,IF($O67=8,240,IF($O67=9,200,IF($O67=10,200,IF($O67=11,200,IF($O67=12,200,IF($O67=13,200,IF($O67=14,200,IF($O67=15,200,IF($O67=16,200,IF($O67&gt;16,"",""))))))))))))))))))</f>
        <v>400</v>
      </c>
      <c r="T67" s="25">
        <f>IF(O67="","",IF($F$7="NÃO","",IF(O67=1,400,IF(O67=2,340,IF(O67=3,300,IF(O67=4,280,IF(O67=5,270,IF(O67=6,260,IF(O67=7,250,IF(O67=8,240,IF(O67=9,200,IF(O67=10,200,IF(O67=11,200,IF(O67=12,200,IF(O67=13,200,IF(O67=14,200,IF(O67=15,200,IF(O67=16,200,IF(O67&gt;16,"","")))))))))))))))))))</f>
        <v>400</v>
      </c>
    </row>
    <row r="68" spans="1:20" s="5" customFormat="1" ht="18.75" customHeight="1" x14ac:dyDescent="0.25">
      <c r="B68" s="26" t="s">
        <v>92</v>
      </c>
      <c r="C68" s="22" t="str">
        <f>IF(B68="","",VLOOKUP(B68,LISTAS!$F$5:$I$1000,2,0))</f>
        <v>COLÉGIO MONSENHOR ALEXANDRE</v>
      </c>
      <c r="D68" s="22" t="s">
        <v>452</v>
      </c>
      <c r="E68" s="38">
        <v>7.5</v>
      </c>
      <c r="G68" s="34">
        <f t="shared" si="34"/>
        <v>7.5068000000000001</v>
      </c>
      <c r="H68" s="35" t="str">
        <f t="shared" si="35"/>
        <v>ISABELI VENTURINI MERLIN</v>
      </c>
      <c r="I68" s="35" t="str">
        <f t="shared" si="36"/>
        <v>COLÉGIO MONSENHOR ALEXANDRE</v>
      </c>
      <c r="J68" s="34">
        <f t="shared" si="37"/>
        <v>7.5</v>
      </c>
      <c r="K68" s="34">
        <f t="shared" si="38"/>
        <v>7.5068000000000001</v>
      </c>
      <c r="L68" s="34">
        <f>IF(K68="","",LARGE(G67:G86,M68))</f>
        <v>8.0071999999999992</v>
      </c>
      <c r="M68" s="46">
        <v>2</v>
      </c>
      <c r="N68" s="27"/>
      <c r="O68" s="47">
        <f>IF(R68&lt;&gt;"",_xlfn.RANK.EQ(R68,R67:R86,0),"")</f>
        <v>1</v>
      </c>
      <c r="P68" s="24" t="str">
        <f>IF(K68="","",VLOOKUP(L68,G67:J86,2,0))</f>
        <v>MELISSA DOS REIS</v>
      </c>
      <c r="Q68" s="24" t="str">
        <f>IF(K68="","",VLOOKUP(P68,LISTAS!$F$5:$G$407,2,0))</f>
        <v>COLÉGIO MONSENHOR ALEXANDRE</v>
      </c>
      <c r="R68" s="39">
        <f>IF(K68="","",VLOOKUP(L68,G67:J86,4,0))</f>
        <v>8</v>
      </c>
      <c r="S68" s="25">
        <f t="shared" ref="S68:S86" si="39">IF($O68="","",IF($O68=1,400,IF($O68=2,340,IF($O68=3,300,IF($O68=4,280,IF($O68=5,270,IF($O68=6,260,IF($O68=7,250,IF($O68=8,240,IF($O68=9,200,IF($O68=10,200,IF($O68=11,200,IF($O68=12,200,IF($O68=13,200,IF($O68=14,200,IF($O68=15,200,IF($O68=16,200,IF($O68&gt;16,"",""))))))))))))))))))</f>
        <v>400</v>
      </c>
      <c r="T68" s="25">
        <f t="shared" ref="T68:T86" si="40">IF(O68="","",IF($F$7="NÃO","",IF(O68=1,400,IF(O68=2,340,IF(O68=3,300,IF(O68=4,280,IF(O68=5,270,IF(O68=6,260,IF(O68=7,250,IF(O68=8,240,IF(O68=9,200,IF(O68=10,200,IF(O68=11,200,IF(O68=12,200,IF(O68=13,200,IF(O68=14,200,IF(O68=15,200,IF(O68=16,200,IF(O68&gt;16,"","")))))))))))))))))))</f>
        <v>400</v>
      </c>
    </row>
    <row r="69" spans="1:20" s="5" customFormat="1" ht="18.75" customHeight="1" x14ac:dyDescent="0.3">
      <c r="B69" s="26" t="s">
        <v>48</v>
      </c>
      <c r="C69" s="22" t="str">
        <f>IF(B69="","",VLOOKUP(B69,LISTAS!$F$5:$I$1000,2,0))</f>
        <v>COLÉGIO MONSENHOR ALEXANDRE</v>
      </c>
      <c r="D69" s="22" t="s">
        <v>452</v>
      </c>
      <c r="E69" s="38">
        <v>7.2</v>
      </c>
      <c r="G69" s="34">
        <f t="shared" si="34"/>
        <v>7.2069000000000001</v>
      </c>
      <c r="H69" s="35" t="str">
        <f t="shared" si="35"/>
        <v>LORENA VICENTE DA SILVA</v>
      </c>
      <c r="I69" s="35" t="str">
        <f t="shared" si="36"/>
        <v>COLÉGIO MONSENHOR ALEXANDRE</v>
      </c>
      <c r="J69" s="34">
        <f t="shared" si="37"/>
        <v>7.2</v>
      </c>
      <c r="K69" s="34">
        <f t="shared" si="38"/>
        <v>7.2069000000000001</v>
      </c>
      <c r="L69" s="34">
        <f>IF(K69="","",LARGE(G67:G86,M69))</f>
        <v>7.9077999999999999</v>
      </c>
      <c r="M69" s="46">
        <v>3</v>
      </c>
      <c r="N69" s="28"/>
      <c r="O69" s="47">
        <f>IF(R69&lt;&gt;"",_xlfn.RANK.EQ(R69,R67:R86,0),"")</f>
        <v>3</v>
      </c>
      <c r="P69" s="24" t="str">
        <f>IF(K69="","",VLOOKUP(L69,G67:J86,2,0))</f>
        <v>MANUELA MARTINAZZI MASCHIO</v>
      </c>
      <c r="Q69" s="24" t="str">
        <f>IF(K69="","",VLOOKUP(P69,LISTAS!$F$5:$G$407,2,0))</f>
        <v>LICEU JARDIM</v>
      </c>
      <c r="R69" s="39">
        <f>IF(K69="","",VLOOKUP(L69,G67:J86,4,0))</f>
        <v>7.9</v>
      </c>
      <c r="S69" s="25">
        <f t="shared" si="39"/>
        <v>300</v>
      </c>
      <c r="T69" s="25">
        <f t="shared" si="40"/>
        <v>300</v>
      </c>
    </row>
    <row r="70" spans="1:20" s="5" customFormat="1" ht="18.75" customHeight="1" x14ac:dyDescent="0.3">
      <c r="B70" s="26" t="s">
        <v>93</v>
      </c>
      <c r="C70" s="22" t="str">
        <f>IF(B70="","",VLOOKUP(B70,LISTAS!$F$5:$I$1000,2,0))</f>
        <v>COLÉGIO MONSENHOR ALEXANDRE</v>
      </c>
      <c r="D70" s="22" t="s">
        <v>452</v>
      </c>
      <c r="E70" s="38">
        <v>7.3</v>
      </c>
      <c r="G70" s="34">
        <f t="shared" si="34"/>
        <v>7.3069999999999995</v>
      </c>
      <c r="H70" s="35" t="str">
        <f t="shared" si="35"/>
        <v>MARIANA DE LIMA COSTA SANTOS</v>
      </c>
      <c r="I70" s="35" t="str">
        <f t="shared" si="36"/>
        <v>COLÉGIO MONSENHOR ALEXANDRE</v>
      </c>
      <c r="J70" s="34">
        <f t="shared" si="37"/>
        <v>7.3</v>
      </c>
      <c r="K70" s="34">
        <f t="shared" si="38"/>
        <v>7.3069999999999995</v>
      </c>
      <c r="L70" s="34">
        <f>IF(K70="","",LARGE(G67:G86,M70))</f>
        <v>7.7067000000000005</v>
      </c>
      <c r="M70" s="46">
        <v>4</v>
      </c>
      <c r="N70" s="28"/>
      <c r="O70" s="47">
        <f>IF(R70&lt;&gt;"",_xlfn.RANK.EQ(R70,R67:R86,0),"")</f>
        <v>4</v>
      </c>
      <c r="P70" s="24" t="str">
        <f>IF(K70="","",VLOOKUP(L70,G67:J86,2,0))</f>
        <v>ALICE NASCIMENTO</v>
      </c>
      <c r="Q70" s="24" t="str">
        <f>IF(K70="","",VLOOKUP(P70,LISTAS!$F$5:$G$407,2,0))</f>
        <v>COLÉGIO MONSENHOR ALEXANDRE</v>
      </c>
      <c r="R70" s="39">
        <f>IF(K70="","",VLOOKUP(L70,G67:J86,4,0))</f>
        <v>7.7</v>
      </c>
      <c r="S70" s="25">
        <f t="shared" si="39"/>
        <v>280</v>
      </c>
      <c r="T70" s="25">
        <f t="shared" si="40"/>
        <v>280</v>
      </c>
    </row>
    <row r="71" spans="1:20" s="5" customFormat="1" ht="18.75" customHeight="1" x14ac:dyDescent="0.3">
      <c r="B71" s="26" t="s">
        <v>94</v>
      </c>
      <c r="C71" s="22" t="str">
        <f>IF(B71="","",VLOOKUP(B71,LISTAS!$F$5:$I$1000,2,0))</f>
        <v>COLÉGIO MONSENHOR ALEXANDRE</v>
      </c>
      <c r="D71" s="22" t="s">
        <v>452</v>
      </c>
      <c r="E71" s="38">
        <v>0</v>
      </c>
      <c r="G71" s="34">
        <f t="shared" si="34"/>
        <v>7.1000000000000004E-3</v>
      </c>
      <c r="H71" s="35" t="str">
        <f t="shared" si="35"/>
        <v>MELISSA CIPRIANO SILVA</v>
      </c>
      <c r="I71" s="35" t="str">
        <f t="shared" si="36"/>
        <v>COLÉGIO MONSENHOR ALEXANDRE</v>
      </c>
      <c r="J71" s="34">
        <f t="shared" si="37"/>
        <v>0</v>
      </c>
      <c r="K71" s="34">
        <f t="shared" si="38"/>
        <v>7.1000000000000004E-3</v>
      </c>
      <c r="L71" s="34">
        <f>IF(K71="","",LARGE(G67:G86,M71))</f>
        <v>7.6074999999999999</v>
      </c>
      <c r="M71" s="46">
        <v>5</v>
      </c>
      <c r="N71" s="28"/>
      <c r="O71" s="47">
        <f>IF(R71&lt;&gt;"",_xlfn.RANK.EQ(R71,R67:R86,0),"")</f>
        <v>5</v>
      </c>
      <c r="P71" s="24" t="str">
        <f>IF(K71="","",VLOOKUP(L71,G67:J86,2,0))</f>
        <v>JÚLIA LOBATO DE BARROS</v>
      </c>
      <c r="Q71" s="24" t="str">
        <f>IF(K71="","",VLOOKUP(P71,LISTAS!$F$5:$G$407,2,0))</f>
        <v>LICEU JARDIM</v>
      </c>
      <c r="R71" s="39">
        <f>IF(K71="","",VLOOKUP(L71,G67:J86,4,0))</f>
        <v>7.6</v>
      </c>
      <c r="S71" s="25">
        <f t="shared" si="39"/>
        <v>270</v>
      </c>
      <c r="T71" s="25">
        <f t="shared" si="40"/>
        <v>270</v>
      </c>
    </row>
    <row r="72" spans="1:20" s="5" customFormat="1" ht="18.75" customHeight="1" x14ac:dyDescent="0.3">
      <c r="B72" s="26" t="s">
        <v>95</v>
      </c>
      <c r="C72" s="22" t="str">
        <f>IF(B72="","",VLOOKUP(B72,LISTAS!$F$5:$I$1000,2,0))</f>
        <v>COLÉGIO MONSENHOR ALEXANDRE</v>
      </c>
      <c r="D72" s="22" t="s">
        <v>452</v>
      </c>
      <c r="E72" s="38">
        <v>8</v>
      </c>
      <c r="G72" s="34">
        <f t="shared" si="34"/>
        <v>8.0071999999999992</v>
      </c>
      <c r="H72" s="35" t="str">
        <f t="shared" si="35"/>
        <v>MELISSA DOS REIS</v>
      </c>
      <c r="I72" s="35" t="str">
        <f t="shared" si="36"/>
        <v>COLÉGIO MONSENHOR ALEXANDRE</v>
      </c>
      <c r="J72" s="34">
        <f t="shared" si="37"/>
        <v>8</v>
      </c>
      <c r="K72" s="34">
        <f t="shared" si="38"/>
        <v>8.0071999999999992</v>
      </c>
      <c r="L72" s="34">
        <f>IF(K72="","",LARGE(G67:G86,M72))</f>
        <v>7.5572999999999997</v>
      </c>
      <c r="M72" s="46">
        <v>6</v>
      </c>
      <c r="N72" s="28"/>
      <c r="O72" s="47">
        <f>IF(R72&lt;&gt;"",_xlfn.RANK.EQ(R72,R67:R86,0),"")</f>
        <v>6</v>
      </c>
      <c r="P72" s="24" t="str">
        <f>IF(K72="","",VLOOKUP(L72,G67:J86,2,0))</f>
        <v>SOPHIA MARQUES PIVA</v>
      </c>
      <c r="Q72" s="24" t="str">
        <f>IF(K72="","",VLOOKUP(P72,LISTAS!$F$5:$G$407,2,0))</f>
        <v>COLÉGIO MONSENHOR ALEXANDRE</v>
      </c>
      <c r="R72" s="39">
        <f>IF(K72="","",VLOOKUP(L72,G67:J86,4,0))</f>
        <v>7.55</v>
      </c>
      <c r="S72" s="25">
        <f t="shared" si="39"/>
        <v>260</v>
      </c>
      <c r="T72" s="25">
        <f t="shared" si="40"/>
        <v>260</v>
      </c>
    </row>
    <row r="73" spans="1:20" s="5" customFormat="1" ht="18.75" customHeight="1" x14ac:dyDescent="0.3">
      <c r="B73" s="26" t="s">
        <v>96</v>
      </c>
      <c r="C73" s="22" t="str">
        <f>IF(B73="","",VLOOKUP(B73,LISTAS!$F$5:$I$1000,2,0))</f>
        <v>COLÉGIO MONSENHOR ALEXANDRE</v>
      </c>
      <c r="D73" s="22" t="s">
        <v>452</v>
      </c>
      <c r="E73" s="38">
        <v>7.55</v>
      </c>
      <c r="G73" s="34">
        <f t="shared" si="34"/>
        <v>7.5572999999999997</v>
      </c>
      <c r="H73" s="35" t="str">
        <f t="shared" si="35"/>
        <v>SOPHIA MARQUES PIVA</v>
      </c>
      <c r="I73" s="35" t="str">
        <f t="shared" si="36"/>
        <v>COLÉGIO MONSENHOR ALEXANDRE</v>
      </c>
      <c r="J73" s="34">
        <f t="shared" si="37"/>
        <v>7.55</v>
      </c>
      <c r="K73" s="34">
        <f t="shared" si="38"/>
        <v>7.5572999999999997</v>
      </c>
      <c r="L73" s="34">
        <f>IF(K73="","",LARGE(G67:G86,M73))</f>
        <v>7.5068000000000001</v>
      </c>
      <c r="M73" s="46">
        <v>7</v>
      </c>
      <c r="N73" s="28"/>
      <c r="O73" s="47">
        <f>IF(R73&lt;&gt;"",_xlfn.RANK.EQ(R73,R67:R86,0),"")</f>
        <v>7</v>
      </c>
      <c r="P73" s="24" t="str">
        <f>IF(K73="","",VLOOKUP(L73,G67:J86,2,0))</f>
        <v>ISABELI VENTURINI MERLIN</v>
      </c>
      <c r="Q73" s="24" t="str">
        <f>IF(K73="","",VLOOKUP(P73,LISTAS!$F$5:$G$407,2,0))</f>
        <v>COLÉGIO MONSENHOR ALEXANDRE</v>
      </c>
      <c r="R73" s="39">
        <f>IF(K73="","",VLOOKUP(L73,G67:J86,4,0))</f>
        <v>7.5</v>
      </c>
      <c r="S73" s="25">
        <f t="shared" si="39"/>
        <v>250</v>
      </c>
      <c r="T73" s="25">
        <f t="shared" si="40"/>
        <v>250</v>
      </c>
    </row>
    <row r="74" spans="1:20" s="5" customFormat="1" ht="18.75" customHeight="1" x14ac:dyDescent="0.3">
      <c r="B74" s="26" t="s">
        <v>97</v>
      </c>
      <c r="C74" s="22" t="str">
        <f>IF(B74="","",VLOOKUP(B74,LISTAS!$F$5:$I$1000,2,0))</f>
        <v>GRUPO FÊNIX DE EDUCAÇÃO</v>
      </c>
      <c r="D74" s="22" t="s">
        <v>452</v>
      </c>
      <c r="E74" s="38">
        <v>7.3</v>
      </c>
      <c r="G74" s="34">
        <f t="shared" si="34"/>
        <v>7.3073999999999995</v>
      </c>
      <c r="H74" s="35" t="str">
        <f t="shared" si="35"/>
        <v>EMANUELLE MARCONDES DE LISBOA</v>
      </c>
      <c r="I74" s="35" t="str">
        <f t="shared" si="36"/>
        <v>GRUPO FÊNIX DE EDUCAÇÃO</v>
      </c>
      <c r="J74" s="34">
        <f t="shared" si="37"/>
        <v>7.3</v>
      </c>
      <c r="K74" s="34">
        <f t="shared" si="38"/>
        <v>7.3073999999999995</v>
      </c>
      <c r="L74" s="34">
        <f>IF(K74="","",LARGE(G67:G86,M74))</f>
        <v>7.3073999999999995</v>
      </c>
      <c r="M74" s="46">
        <v>8</v>
      </c>
      <c r="N74" s="28"/>
      <c r="O74" s="47">
        <f>IF(R74&lt;&gt;"",_xlfn.RANK.EQ(R74,R67:R86,0),"")</f>
        <v>8</v>
      </c>
      <c r="P74" s="24" t="str">
        <f>IF(K74="","",VLOOKUP(L74,G67:J86,2,0))</f>
        <v>EMANUELLE MARCONDES DE LISBOA</v>
      </c>
      <c r="Q74" s="24" t="str">
        <f>IF(K74="","",VLOOKUP(P74,LISTAS!$F$5:$G$407,2,0))</f>
        <v>GRUPO FÊNIX DE EDUCAÇÃO</v>
      </c>
      <c r="R74" s="39">
        <f>IF(K74="","",VLOOKUP(L74,G67:J86,4,0))</f>
        <v>7.3</v>
      </c>
      <c r="S74" s="25">
        <f t="shared" si="39"/>
        <v>240</v>
      </c>
      <c r="T74" s="25">
        <f t="shared" si="40"/>
        <v>240</v>
      </c>
    </row>
    <row r="75" spans="1:20" s="5" customFormat="1" ht="18.75" customHeight="1" x14ac:dyDescent="0.3">
      <c r="B75" s="26" t="s">
        <v>387</v>
      </c>
      <c r="C75" s="22" t="str">
        <f>IF(B75="","",VLOOKUP(B75,LISTAS!$F$5:$I$1000,2,0))</f>
        <v>LICEU JARDIM</v>
      </c>
      <c r="D75" s="22" t="s">
        <v>452</v>
      </c>
      <c r="E75" s="38">
        <v>7.6</v>
      </c>
      <c r="G75" s="34">
        <f t="shared" si="34"/>
        <v>7.6074999999999999</v>
      </c>
      <c r="H75" s="35" t="str">
        <f t="shared" si="35"/>
        <v>JÚLIA LOBATO DE BARROS</v>
      </c>
      <c r="I75" s="35" t="str">
        <f t="shared" si="36"/>
        <v>LICEU JARDIM</v>
      </c>
      <c r="J75" s="34">
        <f t="shared" si="37"/>
        <v>7.6</v>
      </c>
      <c r="K75" s="34">
        <f t="shared" si="38"/>
        <v>7.6074999999999999</v>
      </c>
      <c r="L75" s="34">
        <f>IF(K75="","",LARGE(G67:G86,M75))</f>
        <v>7.3069999999999995</v>
      </c>
      <c r="M75" s="46">
        <v>9</v>
      </c>
      <c r="N75" s="28"/>
      <c r="O75" s="47">
        <f>IF(R75&lt;&gt;"",_xlfn.RANK.EQ(R75,R67:R86,0),"")</f>
        <v>8</v>
      </c>
      <c r="P75" s="24" t="str">
        <f>IF(K75="","",VLOOKUP(L75,G67:J86,2,0))</f>
        <v>MARIANA DE LIMA COSTA SANTOS</v>
      </c>
      <c r="Q75" s="24" t="str">
        <f>IF(K75="","",VLOOKUP(P75,LISTAS!$F$5:$G$407,2,0))</f>
        <v>COLÉGIO MONSENHOR ALEXANDRE</v>
      </c>
      <c r="R75" s="39">
        <f>IF(K75="","",VLOOKUP(L75,G67:J86,4,0))</f>
        <v>7.3</v>
      </c>
      <c r="S75" s="25">
        <f t="shared" si="39"/>
        <v>240</v>
      </c>
      <c r="T75" s="25">
        <f t="shared" si="40"/>
        <v>240</v>
      </c>
    </row>
    <row r="76" spans="1:20" s="5" customFormat="1" ht="18.75" customHeight="1" x14ac:dyDescent="0.3">
      <c r="B76" s="26" t="s">
        <v>180</v>
      </c>
      <c r="C76" s="22" t="str">
        <f>IF(B76="","",VLOOKUP(B76,LISTAS!$F$5:$I$1000,2,0))</f>
        <v>LICEU JARDIM</v>
      </c>
      <c r="D76" s="22" t="s">
        <v>452</v>
      </c>
      <c r="E76" s="38">
        <v>8</v>
      </c>
      <c r="G76" s="34">
        <f t="shared" si="34"/>
        <v>8.0076000000000001</v>
      </c>
      <c r="H76" s="35" t="str">
        <f t="shared" si="35"/>
        <v>LAURA MORAIS CARNEIRO</v>
      </c>
      <c r="I76" s="35" t="str">
        <f t="shared" si="36"/>
        <v>LICEU JARDIM</v>
      </c>
      <c r="J76" s="34">
        <f t="shared" si="37"/>
        <v>8</v>
      </c>
      <c r="K76" s="34">
        <f t="shared" si="38"/>
        <v>8.0076000000000001</v>
      </c>
      <c r="L76" s="34">
        <f>IF(K76="","",LARGE(G67:G86,M76))</f>
        <v>7.2077</v>
      </c>
      <c r="M76" s="46">
        <v>10</v>
      </c>
      <c r="N76" s="28"/>
      <c r="O76" s="47">
        <f>IF(R76&lt;&gt;"",_xlfn.RANK.EQ(R76,R67:R86,0),"")</f>
        <v>10</v>
      </c>
      <c r="P76" s="24" t="str">
        <f>IF(K76="","",VLOOKUP(L76,G67:J86,2,0))</f>
        <v>LORENA GONZALEZ BROCO</v>
      </c>
      <c r="Q76" s="24" t="str">
        <f>IF(K76="","",VLOOKUP(P76,LISTAS!$F$5:$G$407,2,0))</f>
        <v>LICEU JARDIM</v>
      </c>
      <c r="R76" s="39">
        <f>IF(K76="","",VLOOKUP(L76,G67:J86,4,0))</f>
        <v>7.2</v>
      </c>
      <c r="S76" s="25">
        <f t="shared" si="39"/>
        <v>200</v>
      </c>
      <c r="T76" s="25">
        <f t="shared" si="40"/>
        <v>200</v>
      </c>
    </row>
    <row r="77" spans="1:20" s="5" customFormat="1" ht="18.75" customHeight="1" x14ac:dyDescent="0.3">
      <c r="B77" s="26" t="s">
        <v>179</v>
      </c>
      <c r="C77" s="22" t="str">
        <f>IF(B77="","",VLOOKUP(B77,LISTAS!$F$5:$I$1000,2,0))</f>
        <v>LICEU JARDIM</v>
      </c>
      <c r="D77" s="22" t="s">
        <v>452</v>
      </c>
      <c r="E77" s="38">
        <v>7.2</v>
      </c>
      <c r="G77" s="34">
        <f t="shared" si="34"/>
        <v>7.2077</v>
      </c>
      <c r="H77" s="35" t="str">
        <f t="shared" si="35"/>
        <v>LORENA GONZALEZ BROCO</v>
      </c>
      <c r="I77" s="35" t="str">
        <f t="shared" si="36"/>
        <v>LICEU JARDIM</v>
      </c>
      <c r="J77" s="34">
        <f t="shared" si="37"/>
        <v>7.2</v>
      </c>
      <c r="K77" s="34">
        <f t="shared" si="38"/>
        <v>7.2077</v>
      </c>
      <c r="L77" s="34">
        <f>IF(K77="","",LARGE(G67:G86,M77))</f>
        <v>7.2069000000000001</v>
      </c>
      <c r="M77" s="46">
        <v>11</v>
      </c>
      <c r="N77" s="28"/>
      <c r="O77" s="47">
        <f>IF(R77&lt;&gt;"",_xlfn.RANK.EQ(R77,R67:R86,0),"")</f>
        <v>10</v>
      </c>
      <c r="P77" s="24" t="str">
        <f>IF(K77="","",VLOOKUP(L77,G67:J86,2,0))</f>
        <v>LORENA VICENTE DA SILVA</v>
      </c>
      <c r="Q77" s="24" t="str">
        <f>IF(K77="","",VLOOKUP(P77,LISTAS!$F$5:$G$407,2,0))</f>
        <v>COLÉGIO MONSENHOR ALEXANDRE</v>
      </c>
      <c r="R77" s="39">
        <f>IF(K77="","",VLOOKUP(L77,G67:J86,4,0))</f>
        <v>7.2</v>
      </c>
      <c r="S77" s="25">
        <f t="shared" si="39"/>
        <v>200</v>
      </c>
      <c r="T77" s="25">
        <f t="shared" si="40"/>
        <v>200</v>
      </c>
    </row>
    <row r="78" spans="1:20" s="5" customFormat="1" ht="18.75" customHeight="1" x14ac:dyDescent="0.3">
      <c r="B78" s="26" t="s">
        <v>181</v>
      </c>
      <c r="C78" s="22" t="str">
        <f>IF(B78="","",VLOOKUP(B78,LISTAS!$F$5:$I$1000,2,0))</f>
        <v>LICEU JARDIM</v>
      </c>
      <c r="D78" s="22" t="s">
        <v>452</v>
      </c>
      <c r="E78" s="38">
        <v>7.9</v>
      </c>
      <c r="G78" s="34">
        <f t="shared" si="34"/>
        <v>7.9077999999999999</v>
      </c>
      <c r="H78" s="35" t="str">
        <f t="shared" si="35"/>
        <v>MANUELA MARTINAZZI MASCHIO</v>
      </c>
      <c r="I78" s="35" t="str">
        <f t="shared" si="36"/>
        <v>LICEU JARDIM</v>
      </c>
      <c r="J78" s="34">
        <f t="shared" si="37"/>
        <v>7.9</v>
      </c>
      <c r="K78" s="34">
        <f t="shared" si="38"/>
        <v>7.9077999999999999</v>
      </c>
      <c r="L78" s="34">
        <f>IF(K78="","",LARGE(G67:G86,M78))</f>
        <v>7.1000000000000004E-3</v>
      </c>
      <c r="M78" s="46">
        <v>12</v>
      </c>
      <c r="N78" s="28"/>
      <c r="O78" s="47">
        <f>IF(R78&lt;&gt;"",_xlfn.RANK.EQ(R78,R67:R86,0),"")</f>
        <v>12</v>
      </c>
      <c r="P78" s="24" t="str">
        <f>IF(K78="","",VLOOKUP(L78,G67:J86,2,0))</f>
        <v>MELISSA CIPRIANO SILVA</v>
      </c>
      <c r="Q78" s="24" t="str">
        <f>IF(K78="","",VLOOKUP(P78,LISTAS!$F$5:$G$407,2,0))</f>
        <v>COLÉGIO MONSENHOR ALEXANDRE</v>
      </c>
      <c r="R78" s="39">
        <f>IF(K78="","",VLOOKUP(L78,G67:J86,4,0))</f>
        <v>0</v>
      </c>
      <c r="S78" s="25"/>
      <c r="T78" s="25"/>
    </row>
    <row r="79" spans="1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 t="str">
        <f>IF(K79="","",LARGE(G67:G86,M79))</f>
        <v/>
      </c>
      <c r="M79" s="46">
        <v>13</v>
      </c>
      <c r="N79" s="28"/>
      <c r="O79" s="47" t="str">
        <f>IF(R79&lt;&gt;"",_xlfn.RANK.EQ(R79,R67:R86,0),"")</f>
        <v/>
      </c>
      <c r="P79" s="24" t="str">
        <f>IF(K79="","",VLOOKUP(L79,G67:J86,2,0))</f>
        <v/>
      </c>
      <c r="Q79" s="24" t="str">
        <f>IF(K79="","",VLOOKUP(P79,LISTAS!$F$5:$G$407,2,0))</f>
        <v/>
      </c>
      <c r="R79" s="39" t="str">
        <f>IF(K79="","",VLOOKUP(L79,G67:J86,4,0))</f>
        <v/>
      </c>
      <c r="S79" s="25" t="str">
        <f t="shared" si="39"/>
        <v/>
      </c>
      <c r="T79" s="25" t="str">
        <f t="shared" si="40"/>
        <v/>
      </c>
    </row>
    <row r="80" spans="1:20" s="5" customFormat="1" ht="18.75" customHeight="1" x14ac:dyDescent="0.3">
      <c r="B80" s="26"/>
      <c r="C80" s="22" t="str">
        <f>IF(B80="","",VLOOKUP(B80,LISTAS!$F$5:$I$1000,2,0))</f>
        <v/>
      </c>
      <c r="D80" s="22" t="str">
        <f>IF(B80="","",VLOOKUP(B80,LISTAS!$F$5:$I$204,4,0))</f>
        <v/>
      </c>
      <c r="E80" s="38"/>
      <c r="G80" s="34"/>
      <c r="H80" s="35"/>
      <c r="I80" s="35"/>
      <c r="J80" s="34"/>
      <c r="K80" s="34"/>
      <c r="L80" s="34" t="str">
        <f>IF(K80="","",LARGE(G67:G86,M80))</f>
        <v/>
      </c>
      <c r="M80" s="46">
        <v>14</v>
      </c>
      <c r="N80" s="28"/>
      <c r="O80" s="47" t="str">
        <f>IF(R80&lt;&gt;"",_xlfn.RANK.EQ(R80,R67:R86,0),"")</f>
        <v/>
      </c>
      <c r="P80" s="24" t="str">
        <f>IF(K80="","",VLOOKUP(L80,G67:J86,2,0))</f>
        <v/>
      </c>
      <c r="Q80" s="24" t="str">
        <f>IF(K80="","",VLOOKUP(P80,LISTAS!$F$5:$G$407,2,0))</f>
        <v/>
      </c>
      <c r="R80" s="39" t="str">
        <f>IF(K80="","",VLOOKUP(L80,G67:J86,4,0))</f>
        <v/>
      </c>
      <c r="S80" s="25" t="str">
        <f t="shared" si="39"/>
        <v/>
      </c>
      <c r="T80" s="25" t="str">
        <f t="shared" si="40"/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 t="str">
        <f>IF(B81="","",VLOOKUP(B81,LISTAS!$F$5:$I$204,4,0))</f>
        <v/>
      </c>
      <c r="E81" s="38"/>
      <c r="G81" s="34"/>
      <c r="H81" s="35"/>
      <c r="I81" s="35"/>
      <c r="J81" s="34"/>
      <c r="K81" s="34"/>
      <c r="L81" s="34" t="str">
        <f>IF(K81="","",LARGE(G67:G86,M81))</f>
        <v/>
      </c>
      <c r="M81" s="46">
        <v>15</v>
      </c>
      <c r="N81" s="28"/>
      <c r="O81" s="47" t="str">
        <f>IF(R81&lt;&gt;"",_xlfn.RANK.EQ(R81,R67:R86,0),"")</f>
        <v/>
      </c>
      <c r="P81" s="24" t="str">
        <f>IF(K81="","",VLOOKUP(L81,G67:J86,2,0))</f>
        <v/>
      </c>
      <c r="Q81" s="24" t="str">
        <f>IF(K81="","",VLOOKUP(P81,LISTAS!$F$5:$G$407,2,0))</f>
        <v/>
      </c>
      <c r="R81" s="39" t="str">
        <f>IF(K81="","",VLOOKUP(L81,G67:J86,4,0))</f>
        <v/>
      </c>
      <c r="S81" s="25" t="str">
        <f t="shared" si="39"/>
        <v/>
      </c>
      <c r="T81" s="25" t="str">
        <f t="shared" si="40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 t="str">
        <f>IF(B82="","",VLOOKUP(B82,LISTAS!$F$5:$I$204,4,0))</f>
        <v/>
      </c>
      <c r="E82" s="38"/>
      <c r="G82" s="34"/>
      <c r="H82" s="35"/>
      <c r="I82" s="35"/>
      <c r="J82" s="34"/>
      <c r="K82" s="34"/>
      <c r="L82" s="34" t="str">
        <f>IF(K82="","",LARGE(G67:G86,M82))</f>
        <v/>
      </c>
      <c r="M82" s="46">
        <v>16</v>
      </c>
      <c r="N82" s="28"/>
      <c r="O82" s="47" t="str">
        <f>IF(R82&lt;&gt;"",_xlfn.RANK.EQ(R82,R67:R86,0),"")</f>
        <v/>
      </c>
      <c r="P82" s="24" t="str">
        <f>IF(K82="","",VLOOKUP(L82,G67:J86,2,0))</f>
        <v/>
      </c>
      <c r="Q82" s="24" t="str">
        <f>IF(K82="","",VLOOKUP(P82,LISTAS!$F$5:$G$407,2,0))</f>
        <v/>
      </c>
      <c r="R82" s="39" t="str">
        <f>IF(K82="","",VLOOKUP(L82,G67:J86,4,0))</f>
        <v/>
      </c>
      <c r="S82" s="25" t="str">
        <f t="shared" si="39"/>
        <v/>
      </c>
      <c r="T82" s="25" t="str">
        <f t="shared" si="40"/>
        <v/>
      </c>
    </row>
    <row r="83" spans="1:20" s="5" customFormat="1" ht="18.75" customHeight="1" x14ac:dyDescent="0.3">
      <c r="B83" s="26"/>
      <c r="C83" s="22" t="str">
        <f>IF(B83="","",VLOOKUP(B83,LISTAS!$F$5:$I$1000,2,0))</f>
        <v/>
      </c>
      <c r="D83" s="22" t="str">
        <f>IF(B83="","",VLOOKUP(B83,LISTAS!$F$5:$I$204,4,0))</f>
        <v/>
      </c>
      <c r="E83" s="38"/>
      <c r="G83" s="34" t="str">
        <f t="shared" ref="G83:G84" si="41">IF(E83="","",E83+(ROW(E83)/10000))</f>
        <v/>
      </c>
      <c r="H83" s="35" t="str">
        <f t="shared" ref="H83:H84" si="42">IF($K83="","",IF(B83="","",B83))</f>
        <v/>
      </c>
      <c r="I83" s="35" t="str">
        <f t="shared" ref="I83:I84" si="43">IF($K83="","",IF(C83="","",C83))</f>
        <v/>
      </c>
      <c r="J83" s="34" t="str">
        <f t="shared" ref="J83:J84" si="44">IF($K83="","",E83)</f>
        <v/>
      </c>
      <c r="K83" s="34" t="str">
        <f t="shared" ref="K83:K84" si="45">G83</f>
        <v/>
      </c>
      <c r="L83" s="34" t="str">
        <f>IF(K83="","",LARGE(G67:G86,M83))</f>
        <v/>
      </c>
      <c r="M83" s="46">
        <v>17</v>
      </c>
      <c r="N83" s="28"/>
      <c r="O83" s="47" t="str">
        <f>IF(R83&lt;&gt;"",_xlfn.RANK.EQ(R83,R67:R86,0),"")</f>
        <v/>
      </c>
      <c r="P83" s="24" t="str">
        <f>IF(K83="","",VLOOKUP(L83,G67:J86,2,0))</f>
        <v/>
      </c>
      <c r="Q83" s="24" t="str">
        <f>IF(K83="","",VLOOKUP(P83,LISTAS!$F$5:$G$407,2,0))</f>
        <v/>
      </c>
      <c r="R83" s="39" t="str">
        <f>IF(K83="","",VLOOKUP(L83,G67:J86,4,0))</f>
        <v/>
      </c>
      <c r="S83" s="25" t="str">
        <f t="shared" si="39"/>
        <v/>
      </c>
      <c r="T83" s="25" t="str">
        <f t="shared" si="40"/>
        <v/>
      </c>
    </row>
    <row r="84" spans="1:20" s="5" customFormat="1" ht="18.75" customHeight="1" x14ac:dyDescent="0.3">
      <c r="B84" s="26"/>
      <c r="C84" s="22" t="str">
        <f>IF(B84="","",VLOOKUP(B84,LISTAS!$F$5:$I$1000,2,0))</f>
        <v/>
      </c>
      <c r="D84" s="22" t="str">
        <f>IF(B84="","",VLOOKUP(B84,LISTAS!$F$5:$I$204,4,0))</f>
        <v/>
      </c>
      <c r="E84" s="38"/>
      <c r="G84" s="34" t="str">
        <f t="shared" si="41"/>
        <v/>
      </c>
      <c r="H84" s="35" t="str">
        <f t="shared" si="42"/>
        <v/>
      </c>
      <c r="I84" s="35" t="str">
        <f t="shared" si="43"/>
        <v/>
      </c>
      <c r="J84" s="34" t="str">
        <f t="shared" si="44"/>
        <v/>
      </c>
      <c r="K84" s="34" t="str">
        <f t="shared" si="45"/>
        <v/>
      </c>
      <c r="L84" s="34" t="str">
        <f>IF(K84="","",LARGE(G67:G86,M84))</f>
        <v/>
      </c>
      <c r="M84" s="46">
        <v>18</v>
      </c>
      <c r="N84" s="28"/>
      <c r="O84" s="47" t="str">
        <f>IF(R84&lt;&gt;"",_xlfn.RANK.EQ(R84,R67:R86,0),"")</f>
        <v/>
      </c>
      <c r="P84" s="24" t="str">
        <f>IF(K84="","",VLOOKUP(L84,G67:J86,2,0))</f>
        <v/>
      </c>
      <c r="Q84" s="24" t="str">
        <f>IF(K84="","",VLOOKUP(P84,LISTAS!$F$5:$G$407,2,0))</f>
        <v/>
      </c>
      <c r="R84" s="39" t="str">
        <f>IF(K84="","",VLOOKUP(L84,G67:J86,4,0))</f>
        <v/>
      </c>
      <c r="S84" s="25" t="str">
        <f t="shared" si="39"/>
        <v/>
      </c>
      <c r="T84" s="25" t="str">
        <f t="shared" si="40"/>
        <v/>
      </c>
    </row>
    <row r="85" spans="1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/>
      <c r="H85" s="35"/>
      <c r="I85" s="35"/>
      <c r="J85" s="34"/>
      <c r="K85" s="34"/>
      <c r="L85" s="34" t="str">
        <f>IF(K85="","",LARGE(G67:G86,M85))</f>
        <v/>
      </c>
      <c r="M85" s="46">
        <v>19</v>
      </c>
      <c r="N85" s="28"/>
      <c r="O85" s="47" t="str">
        <f>IF(R85&lt;&gt;"",_xlfn.RANK.EQ(R85,R67:R86,0),"")</f>
        <v/>
      </c>
      <c r="P85" s="24" t="str">
        <f>IF(K85="","",VLOOKUP(L85,G67:J86,2,0))</f>
        <v/>
      </c>
      <c r="Q85" s="24" t="str">
        <f>IF(K85="","",VLOOKUP(P85,LISTAS!$F$5:$G$407,2,0))</f>
        <v/>
      </c>
      <c r="R85" s="39" t="str">
        <f>IF(K85="","",VLOOKUP(L85,G67:J86,4,0))</f>
        <v/>
      </c>
      <c r="S85" s="25" t="str">
        <f t="shared" si="39"/>
        <v/>
      </c>
      <c r="T85" s="25" t="str">
        <f t="shared" si="40"/>
        <v/>
      </c>
    </row>
    <row r="86" spans="1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ref="G86" si="46">IF(E86="","",E86+(ROW(E86)/10000))</f>
        <v/>
      </c>
      <c r="H86" s="35" t="str">
        <f t="shared" ref="H86" si="47">IF($K86="","",IF(B86="","",B86))</f>
        <v/>
      </c>
      <c r="I86" s="35" t="str">
        <f t="shared" ref="I86" si="48">IF($K86="","",IF(C86="","",C86))</f>
        <v/>
      </c>
      <c r="J86" s="34" t="str">
        <f t="shared" ref="J86" si="49">IF($K86="","",E86)</f>
        <v/>
      </c>
      <c r="K86" s="34" t="str">
        <f t="shared" ref="K86" si="50">G86</f>
        <v/>
      </c>
      <c r="L86" s="34" t="str">
        <f>IF(K86="","",LARGE(G67:G86,M86))</f>
        <v/>
      </c>
      <c r="M86" s="46">
        <v>20</v>
      </c>
      <c r="N86" s="28"/>
      <c r="O86" s="47" t="str">
        <f>IF(R86&lt;&gt;"",_xlfn.RANK.EQ(R86,R67:R86,0),"")</f>
        <v/>
      </c>
      <c r="P86" s="24" t="str">
        <f>IF(K86="","",VLOOKUP(L86,G67:J86,2,0))</f>
        <v/>
      </c>
      <c r="Q86" s="24" t="str">
        <f>IF(K86="","",VLOOKUP(P86,LISTAS!$F$5:$G$407,2,0))</f>
        <v/>
      </c>
      <c r="R86" s="39" t="str">
        <f>IF(K86="","",VLOOKUP(L86,G67:J86,4,0))</f>
        <v/>
      </c>
      <c r="S86" s="25" t="str">
        <f t="shared" si="39"/>
        <v/>
      </c>
      <c r="T86" s="25" t="str">
        <f t="shared" si="40"/>
        <v/>
      </c>
    </row>
    <row r="87" spans="1:20" ht="20.25" customHeight="1" x14ac:dyDescent="0.25"/>
    <row r="88" spans="1:20" ht="20.25" customHeight="1" x14ac:dyDescent="0.25">
      <c r="A88" s="2"/>
      <c r="B88" s="71" t="s">
        <v>26</v>
      </c>
      <c r="C88" s="72"/>
      <c r="E88" s="36"/>
      <c r="F88" s="37"/>
      <c r="G88" s="11"/>
      <c r="H88" s="12"/>
      <c r="I88" s="12"/>
      <c r="J88" s="12"/>
      <c r="K88" s="13"/>
      <c r="L88" s="12"/>
      <c r="M88" s="14"/>
      <c r="N88" s="45"/>
      <c r="O88" s="73" t="s">
        <v>15</v>
      </c>
      <c r="P88" s="74"/>
      <c r="Q88" s="74"/>
      <c r="R88" s="74"/>
      <c r="S88" s="74"/>
      <c r="T88" s="75"/>
    </row>
    <row r="89" spans="1:20" ht="20.25" hidden="1" customHeight="1" x14ac:dyDescent="0.25">
      <c r="A89" s="2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70"/>
    </row>
    <row r="90" spans="1:20" s="15" customFormat="1" ht="28.5" customHeight="1" x14ac:dyDescent="0.25">
      <c r="B90" s="16" t="s">
        <v>16</v>
      </c>
      <c r="C90" s="16" t="s">
        <v>1</v>
      </c>
      <c r="D90" s="16" t="s">
        <v>17</v>
      </c>
      <c r="E90" s="16" t="s">
        <v>2</v>
      </c>
      <c r="F90" s="17"/>
      <c r="G90" s="18"/>
      <c r="H90" s="19"/>
      <c r="I90" s="19"/>
      <c r="J90" s="19"/>
      <c r="K90" s="20"/>
      <c r="L90" s="19"/>
      <c r="M90" s="18"/>
      <c r="N90" s="18"/>
      <c r="O90" s="29" t="s">
        <v>4</v>
      </c>
      <c r="P90" s="29" t="s">
        <v>16</v>
      </c>
      <c r="Q90" s="29" t="s">
        <v>1</v>
      </c>
      <c r="R90" s="29" t="s">
        <v>18</v>
      </c>
      <c r="S90" s="21" t="s">
        <v>19</v>
      </c>
      <c r="T90" s="21" t="s">
        <v>20</v>
      </c>
    </row>
    <row r="91" spans="1:20" s="5" customFormat="1" ht="18.75" customHeight="1" x14ac:dyDescent="0.25">
      <c r="B91" s="22" t="s">
        <v>388</v>
      </c>
      <c r="C91" s="22" t="str">
        <f>IF(B91="","",VLOOKUP(B91,LISTAS!$F$5:$I$1000,2,0))</f>
        <v>LICEU JARDIM</v>
      </c>
      <c r="D91" s="22" t="s">
        <v>451</v>
      </c>
      <c r="E91" s="38">
        <v>7.1</v>
      </c>
      <c r="G91" s="34">
        <f t="shared" ref="G91:G97" si="51">IF(E91="","",E91+(ROW(E91)/10000))</f>
        <v>7.1090999999999998</v>
      </c>
      <c r="H91" s="35" t="str">
        <f t="shared" ref="H91:H97" si="52">IF($K91="","",IF(B91="","",B91))</f>
        <v>LAURA SERRATI MORELLI</v>
      </c>
      <c r="I91" s="35" t="str">
        <f t="shared" ref="I91:I97" si="53">IF($K91="","",IF(C91="","",C91))</f>
        <v>LICEU JARDIM</v>
      </c>
      <c r="J91" s="34">
        <f t="shared" ref="J91:J97" si="54">IF($K91="","",E91)</f>
        <v>7.1</v>
      </c>
      <c r="K91" s="34">
        <f t="shared" ref="K91:K97" si="55">G91</f>
        <v>7.1090999999999998</v>
      </c>
      <c r="L91" s="34">
        <f>IF(K91="","",LARGE(G91:G110,M91))</f>
        <v>7.1090999999999998</v>
      </c>
      <c r="M91" s="46">
        <v>1</v>
      </c>
      <c r="N91" s="23"/>
      <c r="O91" s="47">
        <f>IF(R91&lt;&gt;"",_xlfn.RANK.EQ(R91,R91:R110,0),"")</f>
        <v>1</v>
      </c>
      <c r="P91" s="24" t="str">
        <f>IF(K91="","",VLOOKUP(L91,G91:J110,2,0))</f>
        <v>LAURA SERRATI MORELLI</v>
      </c>
      <c r="Q91" s="24" t="str">
        <f>IF(K91="","",VLOOKUP(P91,LISTAS!$F$5:$G$407,2,0))</f>
        <v>LICEU JARDIM</v>
      </c>
      <c r="R91" s="39">
        <f>IF(K91="","",VLOOKUP(L91,G91:J110,4,0))</f>
        <v>7.1</v>
      </c>
      <c r="S91" s="25">
        <f>IF($O91="","",IF($O91=1,400,IF($O91=2,340,IF($O91=3,300,IF($O91=4,280,IF($O91=5,270,IF($O91=6,260,IF($O91=7,250,IF($O91=8,240,IF($O91=9,200,IF($O91=10,200,IF($O91=11,200,IF($O91=12,200,IF($O91=13,200,IF($O91=14,200,IF($O91=15,200,IF($O91=16,200,IF($O91&gt;16,"",""))))))))))))))))))</f>
        <v>400</v>
      </c>
      <c r="T91" s="25">
        <f>IF(O91="","",IF($F$7="NÃO","",IF(O91=1,400,IF(O91=2,340,IF(O91=3,300,IF(O91=4,280,IF(O91=5,270,IF(O91=6,260,IF(O91=7,250,IF(O91=8,240,IF(O91=9,200,IF(O91=10,200,IF(O91=11,200,IF(O91=12,200,IF(O91=13,200,IF(O91=14,200,IF(O91=15,200,IF(O91=16,200,IF(O91&gt;16,"","")))))))))))))))))))</f>
        <v>400</v>
      </c>
    </row>
    <row r="92" spans="1:20" s="5" customFormat="1" ht="18.75" customHeight="1" x14ac:dyDescent="0.25">
      <c r="B92" s="26" t="s">
        <v>98</v>
      </c>
      <c r="C92" s="22" t="str">
        <f>IF(B92="","",VLOOKUP(B92,LISTAS!$F$5:$I$1000,2,0))</f>
        <v>COLEGIO AMORIM</v>
      </c>
      <c r="D92" s="22" t="str">
        <f>IF(B92="","",VLOOKUP(B92,LISTAS!$F$5:$I$204,4,0))</f>
        <v>SUB 15</v>
      </c>
      <c r="E92" s="38">
        <v>7</v>
      </c>
      <c r="G92" s="34">
        <f t="shared" si="51"/>
        <v>7.0091999999999999</v>
      </c>
      <c r="H92" s="35" t="str">
        <f t="shared" si="52"/>
        <v>ISABELLA RODRIGUES DE MOURA</v>
      </c>
      <c r="I92" s="35" t="str">
        <f t="shared" si="53"/>
        <v>COLEGIO AMORIM</v>
      </c>
      <c r="J92" s="34">
        <f t="shared" si="54"/>
        <v>7</v>
      </c>
      <c r="K92" s="34">
        <f t="shared" si="55"/>
        <v>7.0091999999999999</v>
      </c>
      <c r="L92" s="34">
        <f>IF(K92="","",LARGE(G91:G110,M92))</f>
        <v>7.0091999999999999</v>
      </c>
      <c r="M92" s="46">
        <v>2</v>
      </c>
      <c r="N92" s="27"/>
      <c r="O92" s="47">
        <f>IF(R92&lt;&gt;"",_xlfn.RANK.EQ(R92,R91:R110,0),"")</f>
        <v>2</v>
      </c>
      <c r="P92" s="24" t="str">
        <f>IF(K92="","",VLOOKUP(L92,G91:J110,2,0))</f>
        <v>ISABELLA RODRIGUES DE MOURA</v>
      </c>
      <c r="Q92" s="24" t="str">
        <f>IF(K92="","",VLOOKUP(P92,LISTAS!$F$5:$G$407,2,0))</f>
        <v>COLEGIO AMORIM</v>
      </c>
      <c r="R92" s="39">
        <f>IF(K92="","",VLOOKUP(L92,G91:J110,4,0))</f>
        <v>7</v>
      </c>
      <c r="S92" s="25">
        <f t="shared" ref="S92:S110" si="56">IF($O92="","",IF($O92=1,400,IF($O92=2,340,IF($O92=3,300,IF($O92=4,280,IF($O92=5,270,IF($O92=6,260,IF($O92=7,250,IF($O92=8,240,IF($O92=9,200,IF($O92=10,200,IF($O92=11,200,IF($O92=12,200,IF($O92=13,200,IF($O92=14,200,IF($O92=15,200,IF($O92=16,200,IF($O92&gt;16,"",""))))))))))))))))))</f>
        <v>340</v>
      </c>
      <c r="T92" s="25">
        <f t="shared" ref="T92:T110" si="57">IF(O92="","",IF($F$7="NÃO","",IF(O92=1,400,IF(O92=2,340,IF(O92=3,300,IF(O92=4,280,IF(O92=5,270,IF(O92=6,260,IF(O92=7,250,IF(O92=8,240,IF(O92=9,200,IF(O92=10,200,IF(O92=11,200,IF(O92=12,200,IF(O92=13,200,IF(O92=14,200,IF(O92=15,200,IF(O92=16,200,IF(O92&gt;16,"","")))))))))))))))))))</f>
        <v>340</v>
      </c>
    </row>
    <row r="93" spans="1:20" s="5" customFormat="1" ht="18.75" customHeight="1" x14ac:dyDescent="0.3">
      <c r="B93" s="26" t="s">
        <v>100</v>
      </c>
      <c r="C93" s="22" t="str">
        <f>IF(B93="","",VLOOKUP(B93,LISTAS!$F$5:$I$1000,2,0))</f>
        <v>COLEGIO AMORIM</v>
      </c>
      <c r="D93" s="22" t="s">
        <v>451</v>
      </c>
      <c r="E93" s="38">
        <v>6.5</v>
      </c>
      <c r="G93" s="34">
        <f t="shared" si="51"/>
        <v>6.5092999999999996</v>
      </c>
      <c r="H93" s="35" t="str">
        <f t="shared" si="52"/>
        <v>MARIANA TAKANO SOARES</v>
      </c>
      <c r="I93" s="35" t="str">
        <f t="shared" si="53"/>
        <v>COLEGIO AMORIM</v>
      </c>
      <c r="J93" s="34">
        <f t="shared" si="54"/>
        <v>6.5</v>
      </c>
      <c r="K93" s="34">
        <f t="shared" si="55"/>
        <v>6.5092999999999996</v>
      </c>
      <c r="L93" s="34">
        <f>IF(K93="","",LARGE(G91:G110,M93))</f>
        <v>6.5092999999999996</v>
      </c>
      <c r="M93" s="46">
        <v>3</v>
      </c>
      <c r="N93" s="28"/>
      <c r="O93" s="47">
        <f>IF(R93&lt;&gt;"",_xlfn.RANK.EQ(R93,R91:R110,0),"")</f>
        <v>3</v>
      </c>
      <c r="P93" s="24" t="str">
        <f>IF(K93="","",VLOOKUP(L93,G91:J110,2,0))</f>
        <v>MARIANA TAKANO SOARES</v>
      </c>
      <c r="Q93" s="24" t="str">
        <f>IF(K93="","",VLOOKUP(P93,LISTAS!$F$5:$G$407,2,0))</f>
        <v>COLEGIO AMORIM</v>
      </c>
      <c r="R93" s="39">
        <f>IF(K93="","",VLOOKUP(L93,G91:J110,4,0))</f>
        <v>6.5</v>
      </c>
      <c r="S93" s="25">
        <f t="shared" si="56"/>
        <v>300</v>
      </c>
      <c r="T93" s="25">
        <f t="shared" si="57"/>
        <v>300</v>
      </c>
    </row>
    <row r="94" spans="1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 t="str">
        <f t="shared" si="51"/>
        <v/>
      </c>
      <c r="H94" s="35" t="str">
        <f t="shared" si="52"/>
        <v/>
      </c>
      <c r="I94" s="35" t="str">
        <f t="shared" si="53"/>
        <v/>
      </c>
      <c r="J94" s="34" t="str">
        <f t="shared" si="54"/>
        <v/>
      </c>
      <c r="K94" s="34" t="str">
        <f t="shared" si="55"/>
        <v/>
      </c>
      <c r="L94" s="34" t="str">
        <f>IF(K94="","",LARGE(G91:G110,M94))</f>
        <v/>
      </c>
      <c r="M94" s="46">
        <v>4</v>
      </c>
      <c r="N94" s="28"/>
      <c r="O94" s="47" t="str">
        <f>IF(R94&lt;&gt;"",_xlfn.RANK.EQ(R94,R91:R110,0),"")</f>
        <v/>
      </c>
      <c r="P94" s="24" t="str">
        <f>IF(K94="","",VLOOKUP(L94,G91:J110,2,0))</f>
        <v/>
      </c>
      <c r="Q94" s="24" t="str">
        <f>IF(K94="","",VLOOKUP(P94,LISTAS!$F$5:$G$407,2,0))</f>
        <v/>
      </c>
      <c r="R94" s="39" t="str">
        <f>IF(K94="","",VLOOKUP(L94,G91:J110,4,0))</f>
        <v/>
      </c>
      <c r="S94" s="25" t="str">
        <f t="shared" si="56"/>
        <v/>
      </c>
      <c r="T94" s="25" t="str">
        <f t="shared" si="57"/>
        <v/>
      </c>
    </row>
    <row r="95" spans="1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 t="str">
        <f t="shared" si="51"/>
        <v/>
      </c>
      <c r="H95" s="35" t="str">
        <f t="shared" si="52"/>
        <v/>
      </c>
      <c r="I95" s="35" t="str">
        <f t="shared" si="53"/>
        <v/>
      </c>
      <c r="J95" s="34" t="str">
        <f t="shared" si="54"/>
        <v/>
      </c>
      <c r="K95" s="34" t="str">
        <f t="shared" si="55"/>
        <v/>
      </c>
      <c r="L95" s="34" t="str">
        <f>IF(K95="","",LARGE(G91:G110,M95))</f>
        <v/>
      </c>
      <c r="M95" s="46">
        <v>5</v>
      </c>
      <c r="N95" s="28"/>
      <c r="O95" s="47" t="str">
        <f>IF(R95&lt;&gt;"",_xlfn.RANK.EQ(R95,R91:R110,0),"")</f>
        <v/>
      </c>
      <c r="P95" s="24" t="str">
        <f>IF(K95="","",VLOOKUP(L95,G91:J110,2,0))</f>
        <v/>
      </c>
      <c r="Q95" s="24" t="str">
        <f>IF(K95="","",VLOOKUP(P95,LISTAS!$F$5:$G$407,2,0))</f>
        <v/>
      </c>
      <c r="R95" s="39" t="str">
        <f>IF(K95="","",VLOOKUP(L95,G91:J110,4,0))</f>
        <v/>
      </c>
      <c r="S95" s="25" t="str">
        <f t="shared" si="56"/>
        <v/>
      </c>
      <c r="T95" s="25" t="str">
        <f t="shared" si="57"/>
        <v/>
      </c>
    </row>
    <row r="96" spans="1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 t="str">
        <f t="shared" si="51"/>
        <v/>
      </c>
      <c r="H96" s="35" t="str">
        <f t="shared" si="52"/>
        <v/>
      </c>
      <c r="I96" s="35" t="str">
        <f t="shared" si="53"/>
        <v/>
      </c>
      <c r="J96" s="34" t="str">
        <f t="shared" si="54"/>
        <v/>
      </c>
      <c r="K96" s="34" t="str">
        <f t="shared" si="55"/>
        <v/>
      </c>
      <c r="L96" s="34" t="str">
        <f>IF(K96="","",LARGE(G91:G110,M96))</f>
        <v/>
      </c>
      <c r="M96" s="46">
        <v>6</v>
      </c>
      <c r="N96" s="28"/>
      <c r="O96" s="47" t="str">
        <f>IF(R96&lt;&gt;"",_xlfn.RANK.EQ(R96,R91:R110,0),"")</f>
        <v/>
      </c>
      <c r="P96" s="24" t="str">
        <f>IF(K96="","",VLOOKUP(L96,G91:J110,2,0))</f>
        <v/>
      </c>
      <c r="Q96" s="24" t="str">
        <f>IF(K96="","",VLOOKUP(P96,LISTAS!$F$5:$G$407,2,0))</f>
        <v/>
      </c>
      <c r="R96" s="39" t="str">
        <f>IF(K96="","",VLOOKUP(L96,G91:J110,4,0))</f>
        <v/>
      </c>
      <c r="S96" s="25" t="str">
        <f t="shared" si="56"/>
        <v/>
      </c>
      <c r="T96" s="25" t="str">
        <f t="shared" si="57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51"/>
        <v/>
      </c>
      <c r="H97" s="35" t="str">
        <f t="shared" si="52"/>
        <v/>
      </c>
      <c r="I97" s="35" t="str">
        <f t="shared" si="53"/>
        <v/>
      </c>
      <c r="J97" s="34" t="str">
        <f t="shared" si="54"/>
        <v/>
      </c>
      <c r="K97" s="34" t="str">
        <f t="shared" si="55"/>
        <v/>
      </c>
      <c r="L97" s="34" t="str">
        <f>IF(K97="","",LARGE(G91:G110,M97))</f>
        <v/>
      </c>
      <c r="M97" s="46">
        <v>7</v>
      </c>
      <c r="N97" s="28"/>
      <c r="O97" s="47" t="str">
        <f>IF(R97&lt;&gt;"",_xlfn.RANK.EQ(R97,R91:R110,0),"")</f>
        <v/>
      </c>
      <c r="P97" s="24" t="str">
        <f>IF(K97="","",VLOOKUP(L97,G91:J110,2,0))</f>
        <v/>
      </c>
      <c r="Q97" s="24" t="str">
        <f>IF(K97="","",VLOOKUP(P97,LISTAS!$F$5:$G$407,2,0))</f>
        <v/>
      </c>
      <c r="R97" s="39" t="str">
        <f>IF(K97="","",VLOOKUP(L97,G91:J110,4,0))</f>
        <v/>
      </c>
      <c r="S97" s="25" t="str">
        <f t="shared" si="56"/>
        <v/>
      </c>
      <c r="T97" s="25" t="str">
        <f t="shared" si="57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/>
      <c r="H98" s="35"/>
      <c r="I98" s="35"/>
      <c r="J98" s="34"/>
      <c r="K98" s="34"/>
      <c r="L98" s="34" t="str">
        <f>IF(K98="","",LARGE(G91:G110,M98))</f>
        <v/>
      </c>
      <c r="M98" s="46">
        <v>8</v>
      </c>
      <c r="N98" s="28"/>
      <c r="O98" s="47" t="str">
        <f>IF(R98&lt;&gt;"",_xlfn.RANK.EQ(R98,R91:R110,0),"")</f>
        <v/>
      </c>
      <c r="P98" s="24" t="str">
        <f>IF(K98="","",VLOOKUP(L98,G91:J110,2,0))</f>
        <v/>
      </c>
      <c r="Q98" s="24" t="str">
        <f>IF(K98="","",VLOOKUP(P98,LISTAS!$F$5:$G$407,2,0))</f>
        <v/>
      </c>
      <c r="R98" s="39" t="str">
        <f>IF(K98="","",VLOOKUP(L98,G91:J110,4,0))</f>
        <v/>
      </c>
      <c r="S98" s="25" t="str">
        <f t="shared" si="56"/>
        <v/>
      </c>
      <c r="T98" s="25" t="str">
        <f t="shared" si="57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IF(K99="","",LARGE(G91:G110,M99))</f>
        <v/>
      </c>
      <c r="M99" s="46">
        <v>9</v>
      </c>
      <c r="N99" s="28"/>
      <c r="O99" s="47" t="str">
        <f>IF(R99&lt;&gt;"",_xlfn.RANK.EQ(R99,R91:R110,0),"")</f>
        <v/>
      </c>
      <c r="P99" s="24" t="str">
        <f>IF(K99="","",VLOOKUP(L99,G91:J110,2,0))</f>
        <v/>
      </c>
      <c r="Q99" s="24" t="str">
        <f>IF(K99="","",VLOOKUP(P99,LISTAS!$F$5:$G$407,2,0))</f>
        <v/>
      </c>
      <c r="R99" s="39" t="str">
        <f>IF(K99="","",VLOOKUP(L99,G91:J110,4,0))</f>
        <v/>
      </c>
      <c r="S99" s="25" t="str">
        <f t="shared" si="56"/>
        <v/>
      </c>
      <c r="T99" s="25" t="str">
        <f t="shared" si="57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/>
      <c r="H100" s="35"/>
      <c r="I100" s="35"/>
      <c r="J100" s="34"/>
      <c r="K100" s="34"/>
      <c r="L100" s="34" t="str">
        <f>IF(K100="","",LARGE(G91:G110,M100))</f>
        <v/>
      </c>
      <c r="M100" s="46">
        <v>10</v>
      </c>
      <c r="N100" s="28"/>
      <c r="O100" s="47" t="str">
        <f>IF(R100&lt;&gt;"",_xlfn.RANK.EQ(R100,R91:R110,0),"")</f>
        <v/>
      </c>
      <c r="P100" s="24" t="str">
        <f>IF(K100="","",VLOOKUP(L100,G91:J110,2,0))</f>
        <v/>
      </c>
      <c r="Q100" s="24" t="str">
        <f>IF(K100="","",VLOOKUP(P100,LISTAS!$F$5:$G$407,2,0))</f>
        <v/>
      </c>
      <c r="R100" s="39" t="str">
        <f>IF(K100="","",VLOOKUP(L100,G91:J110,4,0))</f>
        <v/>
      </c>
      <c r="S100" s="25" t="str">
        <f t="shared" si="56"/>
        <v/>
      </c>
      <c r="T100" s="25" t="str">
        <f t="shared" si="57"/>
        <v/>
      </c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IF(K101="","",LARGE(G91:G110,M101))</f>
        <v/>
      </c>
      <c r="M101" s="46">
        <v>11</v>
      </c>
      <c r="N101" s="28"/>
      <c r="O101" s="47" t="str">
        <f>IF(R101&lt;&gt;"",_xlfn.RANK.EQ(R101,R91:R110,0),"")</f>
        <v/>
      </c>
      <c r="P101" s="24" t="str">
        <f>IF(K101="","",VLOOKUP(L101,G91:J110,2,0))</f>
        <v/>
      </c>
      <c r="Q101" s="24" t="str">
        <f>IF(K101="","",VLOOKUP(P101,LISTAS!$F$5:$G$407,2,0))</f>
        <v/>
      </c>
      <c r="R101" s="39" t="str">
        <f>IF(K101="","",VLOOKUP(L101,G91:J110,4,0))</f>
        <v/>
      </c>
      <c r="S101" s="25" t="str">
        <f t="shared" si="56"/>
        <v/>
      </c>
      <c r="T101" s="25" t="str">
        <f t="shared" si="57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IF(K102="","",LARGE(G91:G110,M102))</f>
        <v/>
      </c>
      <c r="M102" s="46">
        <v>12</v>
      </c>
      <c r="N102" s="28"/>
      <c r="O102" s="47" t="str">
        <f>IF(R102&lt;&gt;"",_xlfn.RANK.EQ(R102,R91:R110,0),"")</f>
        <v/>
      </c>
      <c r="P102" s="24" t="str">
        <f>IF(K102="","",VLOOKUP(L102,G91:J110,2,0))</f>
        <v/>
      </c>
      <c r="Q102" s="24" t="str">
        <f>IF(K102="","",VLOOKUP(P102,LISTAS!$F$5:$G$407,2,0))</f>
        <v/>
      </c>
      <c r="R102" s="39" t="str">
        <f>IF(K102="","",VLOOKUP(L102,G91:J110,4,0))</f>
        <v/>
      </c>
      <c r="S102" s="25" t="str">
        <f t="shared" si="56"/>
        <v/>
      </c>
      <c r="T102" s="25" t="str">
        <f t="shared" si="57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IF(K103="","",LARGE(G91:G110,M103))</f>
        <v/>
      </c>
      <c r="M103" s="46">
        <v>13</v>
      </c>
      <c r="N103" s="28"/>
      <c r="O103" s="47" t="str">
        <f>IF(R103&lt;&gt;"",_xlfn.RANK.EQ(R103,R91:R110,0),"")</f>
        <v/>
      </c>
      <c r="P103" s="24" t="str">
        <f>IF(K103="","",VLOOKUP(L103,G91:J110,2,0))</f>
        <v/>
      </c>
      <c r="Q103" s="24" t="str">
        <f>IF(K103="","",VLOOKUP(P103,LISTAS!$F$5:$G$407,2,0))</f>
        <v/>
      </c>
      <c r="R103" s="39" t="str">
        <f>IF(K103="","",VLOOKUP(L103,G91:J110,4,0))</f>
        <v/>
      </c>
      <c r="S103" s="25" t="str">
        <f t="shared" si="56"/>
        <v/>
      </c>
      <c r="T103" s="25" t="str">
        <f t="shared" si="57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/>
      <c r="H104" s="35"/>
      <c r="I104" s="35"/>
      <c r="J104" s="34"/>
      <c r="K104" s="34"/>
      <c r="L104" s="34" t="str">
        <f>IF(K104="","",LARGE(G91:G110,M104))</f>
        <v/>
      </c>
      <c r="M104" s="46">
        <v>14</v>
      </c>
      <c r="N104" s="28"/>
      <c r="O104" s="47" t="str">
        <f>IF(R104&lt;&gt;"",_xlfn.RANK.EQ(R104,R91:R110,0),"")</f>
        <v/>
      </c>
      <c r="P104" s="24" t="str">
        <f>IF(K104="","",VLOOKUP(L104,G91:J110,2,0))</f>
        <v/>
      </c>
      <c r="Q104" s="24" t="str">
        <f>IF(K104="","",VLOOKUP(P104,LISTAS!$F$5:$G$407,2,0))</f>
        <v/>
      </c>
      <c r="R104" s="39" t="str">
        <f>IF(K104="","",VLOOKUP(L104,G91:J110,4,0))</f>
        <v/>
      </c>
      <c r="S104" s="25" t="str">
        <f t="shared" si="56"/>
        <v/>
      </c>
      <c r="T104" s="25" t="str">
        <f t="shared" si="57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/>
      <c r="H105" s="35"/>
      <c r="I105" s="35"/>
      <c r="J105" s="34"/>
      <c r="K105" s="34"/>
      <c r="L105" s="34" t="str">
        <f>IF(K105="","",LARGE(G91:G110,M105))</f>
        <v/>
      </c>
      <c r="M105" s="46">
        <v>15</v>
      </c>
      <c r="N105" s="28"/>
      <c r="O105" s="47" t="str">
        <f>IF(R105&lt;&gt;"",_xlfn.RANK.EQ(R105,R91:R110,0),"")</f>
        <v/>
      </c>
      <c r="P105" s="24" t="str">
        <f>IF(K105="","",VLOOKUP(L105,G91:J110,2,0))</f>
        <v/>
      </c>
      <c r="Q105" s="24" t="str">
        <f>IF(K105="","",VLOOKUP(P105,LISTAS!$F$5:$G$407,2,0))</f>
        <v/>
      </c>
      <c r="R105" s="39" t="str">
        <f>IF(K105="","",VLOOKUP(L105,G91:J110,4,0))</f>
        <v/>
      </c>
      <c r="S105" s="25" t="str">
        <f t="shared" si="56"/>
        <v/>
      </c>
      <c r="T105" s="25" t="str">
        <f t="shared" si="57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IF(K106="","",LARGE(G91:G110,M106))</f>
        <v/>
      </c>
      <c r="M106" s="46">
        <v>16</v>
      </c>
      <c r="N106" s="28"/>
      <c r="O106" s="47" t="str">
        <f>IF(R106&lt;&gt;"",_xlfn.RANK.EQ(R106,R91:R110,0),"")</f>
        <v/>
      </c>
      <c r="P106" s="24" t="str">
        <f>IF(K106="","",VLOOKUP(L106,G91:J110,2,0))</f>
        <v/>
      </c>
      <c r="Q106" s="24" t="str">
        <f>IF(K106="","",VLOOKUP(P106,LISTAS!$F$5:$G$407,2,0))</f>
        <v/>
      </c>
      <c r="R106" s="39" t="str">
        <f>IF(K106="","",VLOOKUP(L106,G91:J110,4,0))</f>
        <v/>
      </c>
      <c r="S106" s="25" t="str">
        <f t="shared" si="56"/>
        <v/>
      </c>
      <c r="T106" s="25" t="str">
        <f t="shared" si="57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ref="G107:G108" si="58">IF(E107="","",E107+(ROW(E107)/10000))</f>
        <v/>
      </c>
      <c r="H107" s="35" t="str">
        <f t="shared" ref="H107:H108" si="59">IF($K107="","",IF(B107="","",B107))</f>
        <v/>
      </c>
      <c r="I107" s="35" t="str">
        <f t="shared" ref="I107:I108" si="60">IF($K107="","",IF(C107="","",C107))</f>
        <v/>
      </c>
      <c r="J107" s="34" t="str">
        <f t="shared" ref="J107:J108" si="61">IF($K107="","",E107)</f>
        <v/>
      </c>
      <c r="K107" s="34" t="str">
        <f t="shared" ref="K107:K108" si="62">G107</f>
        <v/>
      </c>
      <c r="L107" s="34" t="str">
        <f>IF(K107="","",LARGE(G91:G110,M107))</f>
        <v/>
      </c>
      <c r="M107" s="46">
        <v>17</v>
      </c>
      <c r="N107" s="28"/>
      <c r="O107" s="47" t="str">
        <f>IF(R107&lt;&gt;"",_xlfn.RANK.EQ(R107,R91:R110,0),"")</f>
        <v/>
      </c>
      <c r="P107" s="24" t="str">
        <f>IF(K107="","",VLOOKUP(L107,G91:J110,2,0))</f>
        <v/>
      </c>
      <c r="Q107" s="24" t="str">
        <f>IF(K107="","",VLOOKUP(P107,LISTAS!$F$5:$G$407,2,0))</f>
        <v/>
      </c>
      <c r="R107" s="39" t="str">
        <f>IF(K107="","",VLOOKUP(L107,G91:J110,4,0))</f>
        <v/>
      </c>
      <c r="S107" s="25" t="str">
        <f t="shared" si="56"/>
        <v/>
      </c>
      <c r="T107" s="25" t="str">
        <f t="shared" si="57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58"/>
        <v/>
      </c>
      <c r="H108" s="35" t="str">
        <f t="shared" si="59"/>
        <v/>
      </c>
      <c r="I108" s="35" t="str">
        <f t="shared" si="60"/>
        <v/>
      </c>
      <c r="J108" s="34" t="str">
        <f t="shared" si="61"/>
        <v/>
      </c>
      <c r="K108" s="34" t="str">
        <f t="shared" si="62"/>
        <v/>
      </c>
      <c r="L108" s="34" t="str">
        <f>IF(K108="","",LARGE(G91:G110,M108))</f>
        <v/>
      </c>
      <c r="M108" s="46">
        <v>18</v>
      </c>
      <c r="N108" s="28"/>
      <c r="O108" s="47" t="str">
        <f>IF(R108&lt;&gt;"",_xlfn.RANK.EQ(R108,R91:R110,0),"")</f>
        <v/>
      </c>
      <c r="P108" s="24" t="str">
        <f>IF(K108="","",VLOOKUP(L108,G91:J110,2,0))</f>
        <v/>
      </c>
      <c r="Q108" s="24" t="str">
        <f>IF(K108="","",VLOOKUP(P108,LISTAS!$F$5:$G$407,2,0))</f>
        <v/>
      </c>
      <c r="R108" s="39" t="str">
        <f>IF(K108="","",VLOOKUP(L108,G91:J110,4,0))</f>
        <v/>
      </c>
      <c r="S108" s="25" t="str">
        <f t="shared" si="56"/>
        <v/>
      </c>
      <c r="T108" s="25" t="str">
        <f t="shared" si="57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/>
      <c r="H109" s="35"/>
      <c r="I109" s="35"/>
      <c r="J109" s="34"/>
      <c r="K109" s="34"/>
      <c r="L109" s="34" t="str">
        <f>IF(K109="","",LARGE(G91:G110,M109))</f>
        <v/>
      </c>
      <c r="M109" s="46">
        <v>19</v>
      </c>
      <c r="N109" s="28"/>
      <c r="O109" s="47" t="str">
        <f>IF(R109&lt;&gt;"",_xlfn.RANK.EQ(R109,R91:R110,0),"")</f>
        <v/>
      </c>
      <c r="P109" s="24" t="str">
        <f>IF(K109="","",VLOOKUP(L109,G91:J110,2,0))</f>
        <v/>
      </c>
      <c r="Q109" s="24" t="str">
        <f>IF(K109="","",VLOOKUP(P109,LISTAS!$F$5:$G$407,2,0))</f>
        <v/>
      </c>
      <c r="R109" s="39" t="str">
        <f>IF(K109="","",VLOOKUP(L109,G91:J110,4,0))</f>
        <v/>
      </c>
      <c r="S109" s="25" t="str">
        <f t="shared" si="56"/>
        <v/>
      </c>
      <c r="T109" s="25" t="str">
        <f t="shared" si="57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ref="G110" si="63">IF(E110="","",E110+(ROW(E110)/10000))</f>
        <v/>
      </c>
      <c r="H110" s="35" t="str">
        <f t="shared" ref="H110" si="64">IF($K110="","",IF(B110="","",B110))</f>
        <v/>
      </c>
      <c r="I110" s="35" t="str">
        <f t="shared" ref="I110" si="65">IF($K110="","",IF(C110="","",C110))</f>
        <v/>
      </c>
      <c r="J110" s="34" t="str">
        <f t="shared" ref="J110" si="66">IF($K110="","",E110)</f>
        <v/>
      </c>
      <c r="K110" s="34" t="str">
        <f t="shared" ref="K110" si="67">G110</f>
        <v/>
      </c>
      <c r="L110" s="34" t="str">
        <f>IF(K110="","",LARGE(G91:G110,M110))</f>
        <v/>
      </c>
      <c r="M110" s="46">
        <v>20</v>
      </c>
      <c r="N110" s="28"/>
      <c r="O110" s="47" t="str">
        <f>IF(R110&lt;&gt;"",_xlfn.RANK.EQ(R110,R91:R110,0),"")</f>
        <v/>
      </c>
      <c r="P110" s="24" t="str">
        <f>IF(K110="","",VLOOKUP(L110,G91:J110,2,0))</f>
        <v/>
      </c>
      <c r="Q110" s="24" t="str">
        <f>IF(K110="","",VLOOKUP(P110,LISTAS!$F$5:$G$407,2,0))</f>
        <v/>
      </c>
      <c r="R110" s="39" t="str">
        <f>IF(K110="","",VLOOKUP(L110,G91:J110,4,0))</f>
        <v/>
      </c>
      <c r="S110" s="25" t="str">
        <f t="shared" si="56"/>
        <v/>
      </c>
      <c r="T110" s="25" t="str">
        <f t="shared" si="57"/>
        <v/>
      </c>
    </row>
    <row r="111" spans="1:20" ht="20.25" customHeight="1" x14ac:dyDescent="0.25"/>
    <row r="112" spans="1:20" ht="20.25" customHeight="1" x14ac:dyDescent="0.25">
      <c r="A112" s="2"/>
      <c r="B112" s="71" t="s">
        <v>27</v>
      </c>
      <c r="C112" s="72"/>
      <c r="E112" s="36"/>
      <c r="F112" s="37"/>
      <c r="G112" s="11"/>
      <c r="H112" s="12"/>
      <c r="I112" s="12"/>
      <c r="J112" s="12"/>
      <c r="K112" s="13"/>
      <c r="L112" s="12"/>
      <c r="M112" s="14"/>
      <c r="N112" s="45"/>
      <c r="O112" s="73" t="s">
        <v>15</v>
      </c>
      <c r="P112" s="74"/>
      <c r="Q112" s="74"/>
      <c r="R112" s="74"/>
      <c r="S112" s="74"/>
      <c r="T112" s="75"/>
    </row>
    <row r="113" spans="1:20" ht="20.25" hidden="1" customHeight="1" x14ac:dyDescent="0.25">
      <c r="A113" s="2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70"/>
    </row>
    <row r="114" spans="1:20" s="15" customFormat="1" ht="28.5" customHeight="1" x14ac:dyDescent="0.25">
      <c r="B114" s="16" t="s">
        <v>16</v>
      </c>
      <c r="C114" s="16" t="s">
        <v>1</v>
      </c>
      <c r="D114" s="16" t="s">
        <v>17</v>
      </c>
      <c r="E114" s="16" t="s">
        <v>2</v>
      </c>
      <c r="F114" s="17"/>
      <c r="G114" s="18"/>
      <c r="H114" s="19"/>
      <c r="I114" s="19"/>
      <c r="J114" s="19"/>
      <c r="K114" s="20"/>
      <c r="L114" s="19"/>
      <c r="M114" s="18"/>
      <c r="N114" s="18"/>
      <c r="O114" s="29" t="s">
        <v>4</v>
      </c>
      <c r="P114" s="29" t="s">
        <v>16</v>
      </c>
      <c r="Q114" s="29" t="s">
        <v>1</v>
      </c>
      <c r="R114" s="29" t="s">
        <v>18</v>
      </c>
      <c r="S114" s="21" t="s">
        <v>19</v>
      </c>
      <c r="T114" s="21" t="s">
        <v>20</v>
      </c>
    </row>
    <row r="115" spans="1:20" s="5" customFormat="1" ht="18.75" customHeight="1" x14ac:dyDescent="0.25">
      <c r="B115" s="22" t="s">
        <v>389</v>
      </c>
      <c r="C115" s="22" t="str">
        <f>IF(B115="","",VLOOKUP(B115,LISTAS!$F$5:$I$2040,2,0))</f>
        <v>LICEU JARDIM</v>
      </c>
      <c r="D115" s="22" t="e">
        <f>IF(B115="","",VLOOKUP(B115,LISTAS!$F$5:$I$204,4,0))</f>
        <v>#N/A</v>
      </c>
      <c r="E115" s="38">
        <v>8.1999999999999993</v>
      </c>
      <c r="G115" s="34">
        <f t="shared" ref="G115:G121" si="68">IF(E115="","",E115+(ROW(E115)/10000))</f>
        <v>8.2114999999999991</v>
      </c>
      <c r="H115" s="35" t="str">
        <f t="shared" ref="H115:H121" si="69">IF($K115="","",IF(B115="","",B115))</f>
        <v>MANUELA VIEIRA MARINHO FALCÃO</v>
      </c>
      <c r="I115" s="35" t="str">
        <f t="shared" ref="I115:I121" si="70">IF($K115="","",IF(C115="","",C115))</f>
        <v>LICEU JARDIM</v>
      </c>
      <c r="J115" s="34">
        <f t="shared" ref="J115:J121" si="71">IF($K115="","",E115)</f>
        <v>8.1999999999999993</v>
      </c>
      <c r="K115" s="34">
        <f t="shared" ref="K115:K121" si="72">G115</f>
        <v>8.2114999999999991</v>
      </c>
      <c r="L115" s="34">
        <f>IF(K115="","",LARGE(G115:G134,M115))</f>
        <v>8.2114999999999991</v>
      </c>
      <c r="M115" s="46">
        <v>1</v>
      </c>
      <c r="N115" s="23"/>
      <c r="O115" s="47">
        <f>IF(R115&lt;&gt;"",_xlfn.RANK.EQ(R115,R115:R134,0),"")</f>
        <v>1</v>
      </c>
      <c r="P115" s="24" t="str">
        <f>IF(K115="","",VLOOKUP(L115,G115:J134,2,0))</f>
        <v>MANUELA VIEIRA MARINHO FALCÃO</v>
      </c>
      <c r="Q115" s="24" t="str">
        <f>IF(K115="","",VLOOKUP(P115,LISTAS!$F$5:$G$407,2,0))</f>
        <v>LICEU JARDIM</v>
      </c>
      <c r="R115" s="39">
        <f>IF(K115="","",VLOOKUP(L115,G115:J134,4,0))</f>
        <v>8.1999999999999993</v>
      </c>
      <c r="S115" s="25">
        <f>IF($O115="","",IF($O115=1,400,IF($O115=2,340,IF($O115=3,300,IF($O115=4,280,IF($O115=5,270,IF($O115=6,260,IF($O115=7,250,IF($O115=8,240,IF($O115=9,200,IF($O115=10,200,IF($O115=11,200,IF($O115=12,200,IF($O115=13,200,IF($O115=14,200,IF($O115=15,200,IF($O115=16,200,IF($O115&gt;16,"",""))))))))))))))))))</f>
        <v>400</v>
      </c>
      <c r="T115" s="25">
        <f>IF(O115="","",IF($F$7="NÃO","",IF(O115=1,400,IF(O115=2,340,IF(O115=3,300,IF(O115=4,280,IF(O115=5,270,IF(O115=6,260,IF(O115=7,250,IF(O115=8,240,IF(O115=9,200,IF(O115=10,200,IF(O115=11,200,IF(O115=12,200,IF(O115=13,200,IF(O115=14,200,IF(O115=15,200,IF(O115=16,200,IF(O115&gt;16,"","")))))))))))))))))))</f>
        <v>400</v>
      </c>
    </row>
    <row r="116" spans="1:20" s="5" customFormat="1" ht="18.75" customHeight="1" x14ac:dyDescent="0.25">
      <c r="B116" s="26"/>
      <c r="C116" s="22" t="str">
        <f>IF(B116="","",VLOOKUP(B116,LISTAS!$F$5:$I$2040,2,0))</f>
        <v/>
      </c>
      <c r="D116" s="22" t="str">
        <f>IF(B116="","",VLOOKUP(B116,LISTAS!$F$5:$I$204,4,0))</f>
        <v/>
      </c>
      <c r="E116" s="38"/>
      <c r="G116" s="34" t="str">
        <f t="shared" si="68"/>
        <v/>
      </c>
      <c r="H116" s="35" t="str">
        <f t="shared" si="69"/>
        <v/>
      </c>
      <c r="I116" s="35" t="str">
        <f t="shared" si="70"/>
        <v/>
      </c>
      <c r="J116" s="34" t="str">
        <f t="shared" si="71"/>
        <v/>
      </c>
      <c r="K116" s="34" t="str">
        <f t="shared" si="72"/>
        <v/>
      </c>
      <c r="L116" s="34" t="str">
        <f>IF(K116="","",LARGE(G115:G134,M116))</f>
        <v/>
      </c>
      <c r="M116" s="46">
        <v>2</v>
      </c>
      <c r="N116" s="27"/>
      <c r="O116" s="47" t="str">
        <f>IF(R116&lt;&gt;"",_xlfn.RANK.EQ(R116,R115:R134,0),"")</f>
        <v/>
      </c>
      <c r="P116" s="24" t="str">
        <f>IF(K116="","",VLOOKUP(L116,G115:J134,2,0))</f>
        <v/>
      </c>
      <c r="Q116" s="24" t="str">
        <f>IF(K116="","",VLOOKUP(P116,LISTAS!$F$5:$G$407,2,0))</f>
        <v/>
      </c>
      <c r="R116" s="39" t="str">
        <f>IF(K116="","",VLOOKUP(L116,G115:J134,4,0))</f>
        <v/>
      </c>
      <c r="S116" s="25" t="str">
        <f t="shared" ref="S116:S134" si="73">IF($O116="","",IF($O116=1,400,IF($O116=2,340,IF($O116=3,300,IF($O116=4,280,IF($O116=5,270,IF($O116=6,260,IF($O116=7,250,IF($O116=8,240,IF($O116=9,200,IF($O116=10,200,IF($O116=11,200,IF($O116=12,200,IF($O116=13,200,IF($O116=14,200,IF($O116=15,200,IF($O116=16,200,IF($O116&gt;16,"",""))))))))))))))))))</f>
        <v/>
      </c>
      <c r="T116" s="25" t="str">
        <f t="shared" ref="T116:T134" si="74">IF(O116="","",IF($F$7="NÃO","",IF(O116=1,400,IF(O116=2,340,IF(O116=3,300,IF(O116=4,280,IF(O116=5,270,IF(O116=6,260,IF(O116=7,250,IF(O116=8,240,IF(O116=9,200,IF(O116=10,200,IF(O116=11,200,IF(O116=12,200,IF(O116=13,200,IF(O116=14,200,IF(O116=15,200,IF(O116=16,200,IF(O116&gt;16,"","")))))))))))))))))))</f>
        <v/>
      </c>
    </row>
    <row r="117" spans="1:20" s="5" customFormat="1" ht="18.75" customHeight="1" x14ac:dyDescent="0.3">
      <c r="B117" s="26"/>
      <c r="C117" s="22" t="str">
        <f>IF(B117="","",VLOOKUP(B117,LISTAS!$F$5:$I$2040,2,0))</f>
        <v/>
      </c>
      <c r="D117" s="22" t="str">
        <f>IF(B117="","",VLOOKUP(B117,LISTAS!$F$5:$I$204,4,0))</f>
        <v/>
      </c>
      <c r="E117" s="38"/>
      <c r="G117" s="34" t="str">
        <f t="shared" si="68"/>
        <v/>
      </c>
      <c r="H117" s="35" t="str">
        <f t="shared" si="69"/>
        <v/>
      </c>
      <c r="I117" s="35" t="str">
        <f t="shared" si="70"/>
        <v/>
      </c>
      <c r="J117" s="34" t="str">
        <f t="shared" si="71"/>
        <v/>
      </c>
      <c r="K117" s="34" t="str">
        <f t="shared" si="72"/>
        <v/>
      </c>
      <c r="L117" s="34" t="str">
        <f>IF(K117="","",LARGE(G115:G134,M117))</f>
        <v/>
      </c>
      <c r="M117" s="46">
        <v>3</v>
      </c>
      <c r="N117" s="28"/>
      <c r="O117" s="47" t="str">
        <f>IF(R117&lt;&gt;"",_xlfn.RANK.EQ(R117,R115:R134,0),"")</f>
        <v/>
      </c>
      <c r="P117" s="24" t="str">
        <f>IF(K117="","",VLOOKUP(L117,G115:J134,2,0))</f>
        <v/>
      </c>
      <c r="Q117" s="24" t="str">
        <f>IF(K117="","",VLOOKUP(P117,LISTAS!$F$5:$G$407,2,0))</f>
        <v/>
      </c>
      <c r="R117" s="39" t="str">
        <f>IF(K117="","",VLOOKUP(L117,G115:J134,4,0))</f>
        <v/>
      </c>
      <c r="S117" s="25" t="str">
        <f t="shared" si="73"/>
        <v/>
      </c>
      <c r="T117" s="25" t="str">
        <f t="shared" si="74"/>
        <v/>
      </c>
    </row>
    <row r="118" spans="1:20" s="5" customFormat="1" ht="18.75" customHeight="1" x14ac:dyDescent="0.3">
      <c r="B118" s="26"/>
      <c r="C118" s="22" t="str">
        <f>IF(B118="","",VLOOKUP(B118,LISTAS!$F$5:$I$2040,2,0))</f>
        <v/>
      </c>
      <c r="D118" s="22" t="str">
        <f>IF(B118="","",VLOOKUP(B118,LISTAS!$F$5:$I$204,4,0))</f>
        <v/>
      </c>
      <c r="E118" s="38"/>
      <c r="G118" s="34" t="str">
        <f t="shared" si="68"/>
        <v/>
      </c>
      <c r="H118" s="35" t="str">
        <f t="shared" si="69"/>
        <v/>
      </c>
      <c r="I118" s="35" t="str">
        <f t="shared" si="70"/>
        <v/>
      </c>
      <c r="J118" s="34" t="str">
        <f t="shared" si="71"/>
        <v/>
      </c>
      <c r="K118" s="34" t="str">
        <f t="shared" si="72"/>
        <v/>
      </c>
      <c r="L118" s="34" t="str">
        <f>IF(K118="","",LARGE(G115:G134,M118))</f>
        <v/>
      </c>
      <c r="M118" s="46">
        <v>4</v>
      </c>
      <c r="N118" s="28"/>
      <c r="O118" s="47" t="str">
        <f>IF(R118&lt;&gt;"",_xlfn.RANK.EQ(R118,R115:R134,0),"")</f>
        <v/>
      </c>
      <c r="P118" s="24" t="str">
        <f>IF(K118="","",VLOOKUP(L118,G115:J134,2,0))</f>
        <v/>
      </c>
      <c r="Q118" s="24" t="str">
        <f>IF(K118="","",VLOOKUP(P118,LISTAS!$F$5:$G$407,2,0))</f>
        <v/>
      </c>
      <c r="R118" s="39" t="str">
        <f>IF(K118="","",VLOOKUP(L118,G115:J134,4,0))</f>
        <v/>
      </c>
      <c r="S118" s="25" t="str">
        <f t="shared" si="73"/>
        <v/>
      </c>
      <c r="T118" s="25" t="str">
        <f t="shared" si="74"/>
        <v/>
      </c>
    </row>
    <row r="119" spans="1:20" s="5" customFormat="1" ht="18.75" customHeight="1" x14ac:dyDescent="0.3">
      <c r="B119" s="26"/>
      <c r="C119" s="22" t="str">
        <f>IF(B119="","",VLOOKUP(B119,LISTAS!$F$5:$I$2040,2,0))</f>
        <v/>
      </c>
      <c r="D119" s="22" t="str">
        <f>IF(B119="","",VLOOKUP(B119,LISTAS!$F$5:$I$204,4,0))</f>
        <v/>
      </c>
      <c r="E119" s="38"/>
      <c r="G119" s="34" t="str">
        <f t="shared" si="68"/>
        <v/>
      </c>
      <c r="H119" s="35" t="str">
        <f t="shared" si="69"/>
        <v/>
      </c>
      <c r="I119" s="35" t="str">
        <f t="shared" si="70"/>
        <v/>
      </c>
      <c r="J119" s="34" t="str">
        <f t="shared" si="71"/>
        <v/>
      </c>
      <c r="K119" s="34" t="str">
        <f t="shared" si="72"/>
        <v/>
      </c>
      <c r="L119" s="34" t="str">
        <f>IF(K119="","",LARGE(G115:G134,M119))</f>
        <v/>
      </c>
      <c r="M119" s="46">
        <v>5</v>
      </c>
      <c r="N119" s="28"/>
      <c r="O119" s="47" t="str">
        <f>IF(R119&lt;&gt;"",_xlfn.RANK.EQ(R119,R115:R134,0),"")</f>
        <v/>
      </c>
      <c r="P119" s="24" t="str">
        <f>IF(K119="","",VLOOKUP(L119,G115:J134,2,0))</f>
        <v/>
      </c>
      <c r="Q119" s="24" t="str">
        <f>IF(K119="","",VLOOKUP(P119,LISTAS!$F$5:$G$407,2,0))</f>
        <v/>
      </c>
      <c r="R119" s="39" t="str">
        <f>IF(K119="","",VLOOKUP(L119,G115:J134,4,0))</f>
        <v/>
      </c>
      <c r="S119" s="25" t="str">
        <f t="shared" si="73"/>
        <v/>
      </c>
      <c r="T119" s="25" t="str">
        <f t="shared" si="74"/>
        <v/>
      </c>
    </row>
    <row r="120" spans="1:20" s="5" customFormat="1" ht="18.75" customHeight="1" x14ac:dyDescent="0.3">
      <c r="B120" s="26"/>
      <c r="C120" s="22" t="str">
        <f>IF(B120="","",VLOOKUP(B120,LISTAS!$F$5:$I$2040,2,0))</f>
        <v/>
      </c>
      <c r="D120" s="22" t="str">
        <f>IF(B120="","",VLOOKUP(B120,LISTAS!$F$5:$I$204,4,0))</f>
        <v/>
      </c>
      <c r="E120" s="38"/>
      <c r="G120" s="34" t="str">
        <f t="shared" si="68"/>
        <v/>
      </c>
      <c r="H120" s="35" t="str">
        <f t="shared" si="69"/>
        <v/>
      </c>
      <c r="I120" s="35" t="str">
        <f t="shared" si="70"/>
        <v/>
      </c>
      <c r="J120" s="34" t="str">
        <f t="shared" si="71"/>
        <v/>
      </c>
      <c r="K120" s="34" t="str">
        <f t="shared" si="72"/>
        <v/>
      </c>
      <c r="L120" s="34" t="str">
        <f>IF(K120="","",LARGE(G115:G134,M120))</f>
        <v/>
      </c>
      <c r="M120" s="46">
        <v>6</v>
      </c>
      <c r="N120" s="28"/>
      <c r="O120" s="47" t="str">
        <f>IF(R120&lt;&gt;"",_xlfn.RANK.EQ(R120,R115:R134,0),"")</f>
        <v/>
      </c>
      <c r="P120" s="24" t="str">
        <f>IF(K120="","",VLOOKUP(L120,G115:J134,2,0))</f>
        <v/>
      </c>
      <c r="Q120" s="24" t="str">
        <f>IF(K120="","",VLOOKUP(P120,LISTAS!$F$5:$G$407,2,0))</f>
        <v/>
      </c>
      <c r="R120" s="39" t="str">
        <f>IF(K120="","",VLOOKUP(L120,G115:J134,4,0))</f>
        <v/>
      </c>
      <c r="S120" s="25" t="str">
        <f t="shared" si="73"/>
        <v/>
      </c>
      <c r="T120" s="25" t="str">
        <f t="shared" si="74"/>
        <v/>
      </c>
    </row>
    <row r="121" spans="1:20" s="5" customFormat="1" ht="18.75" customHeight="1" x14ac:dyDescent="0.3">
      <c r="B121" s="26"/>
      <c r="C121" s="22" t="str">
        <f>IF(B121="","",VLOOKUP(B121,LISTAS!$F$5:$I$2040,2,0))</f>
        <v/>
      </c>
      <c r="D121" s="22" t="str">
        <f>IF(B121="","",VLOOKUP(B121,LISTAS!$F$5:$I$204,4,0))</f>
        <v/>
      </c>
      <c r="E121" s="38"/>
      <c r="G121" s="34" t="str">
        <f t="shared" si="68"/>
        <v/>
      </c>
      <c r="H121" s="35" t="str">
        <f t="shared" si="69"/>
        <v/>
      </c>
      <c r="I121" s="35" t="str">
        <f t="shared" si="70"/>
        <v/>
      </c>
      <c r="J121" s="34" t="str">
        <f t="shared" si="71"/>
        <v/>
      </c>
      <c r="K121" s="34" t="str">
        <f t="shared" si="72"/>
        <v/>
      </c>
      <c r="L121" s="34" t="str">
        <f>IF(K121="","",LARGE(G115:G134,M121))</f>
        <v/>
      </c>
      <c r="M121" s="46">
        <v>7</v>
      </c>
      <c r="N121" s="28"/>
      <c r="O121" s="47" t="str">
        <f>IF(R121&lt;&gt;"",_xlfn.RANK.EQ(R121,R115:R134,0),"")</f>
        <v/>
      </c>
      <c r="P121" s="24" t="str">
        <f>IF(K121="","",VLOOKUP(L121,G115:J134,2,0))</f>
        <v/>
      </c>
      <c r="Q121" s="24" t="str">
        <f>IF(K121="","",VLOOKUP(P121,LISTAS!$F$5:$G$407,2,0))</f>
        <v/>
      </c>
      <c r="R121" s="39" t="str">
        <f>IF(K121="","",VLOOKUP(L121,G115:J134,4,0))</f>
        <v/>
      </c>
      <c r="S121" s="25" t="str">
        <f t="shared" si="73"/>
        <v/>
      </c>
      <c r="T121" s="25" t="str">
        <f t="shared" si="74"/>
        <v/>
      </c>
    </row>
    <row r="122" spans="1:20" s="5" customFormat="1" ht="18.75" customHeight="1" x14ac:dyDescent="0.3">
      <c r="B122" s="26"/>
      <c r="C122" s="22" t="str">
        <f>IF(B122="","",VLOOKUP(B122,LISTAS!$F$5:$I$2040,2,0))</f>
        <v/>
      </c>
      <c r="D122" s="22" t="str">
        <f>IF(B122="","",VLOOKUP(B122,LISTAS!$F$5:$I$204,4,0))</f>
        <v/>
      </c>
      <c r="E122" s="38"/>
      <c r="G122" s="34"/>
      <c r="H122" s="35"/>
      <c r="I122" s="35"/>
      <c r="J122" s="34"/>
      <c r="K122" s="34"/>
      <c r="L122" s="34" t="str">
        <f>IF(K122="","",LARGE(G115:G134,M122))</f>
        <v/>
      </c>
      <c r="M122" s="46">
        <v>8</v>
      </c>
      <c r="N122" s="28"/>
      <c r="O122" s="47" t="str">
        <f>IF(R122&lt;&gt;"",_xlfn.RANK.EQ(R122,R115:R134,0),"")</f>
        <v/>
      </c>
      <c r="P122" s="24" t="str">
        <f>IF(K122="","",VLOOKUP(L122,G115:J134,2,0))</f>
        <v/>
      </c>
      <c r="Q122" s="24" t="str">
        <f>IF(K122="","",VLOOKUP(P122,LISTAS!$F$5:$G$407,2,0))</f>
        <v/>
      </c>
      <c r="R122" s="39" t="str">
        <f>IF(K122="","",VLOOKUP(L122,G115:J134,4,0))</f>
        <v/>
      </c>
      <c r="S122" s="25" t="str">
        <f t="shared" si="73"/>
        <v/>
      </c>
      <c r="T122" s="25" t="str">
        <f t="shared" si="74"/>
        <v/>
      </c>
    </row>
    <row r="123" spans="1:20" s="5" customFormat="1" ht="18.75" customHeight="1" x14ac:dyDescent="0.3">
      <c r="B123" s="26"/>
      <c r="C123" s="22" t="str">
        <f>IF(B123="","",VLOOKUP(B123,LISTAS!$F$5:$I$2040,2,0))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IF(K123="","",LARGE(G115:G134,M123))</f>
        <v/>
      </c>
      <c r="M123" s="46">
        <v>9</v>
      </c>
      <c r="N123" s="28"/>
      <c r="O123" s="47" t="str">
        <f>IF(R123&lt;&gt;"",_xlfn.RANK.EQ(R123,R115:R134,0),"")</f>
        <v/>
      </c>
      <c r="P123" s="24" t="str">
        <f>IF(K123="","",VLOOKUP(L123,G115:J134,2,0))</f>
        <v/>
      </c>
      <c r="Q123" s="24" t="str">
        <f>IF(K123="","",VLOOKUP(P123,LISTAS!$F$5:$G$407,2,0))</f>
        <v/>
      </c>
      <c r="R123" s="39" t="str">
        <f>IF(K123="","",VLOOKUP(L123,G115:J134,4,0))</f>
        <v/>
      </c>
      <c r="S123" s="25" t="str">
        <f t="shared" si="73"/>
        <v/>
      </c>
      <c r="T123" s="25" t="str">
        <f t="shared" si="74"/>
        <v/>
      </c>
    </row>
    <row r="124" spans="1:20" s="5" customFormat="1" ht="18.75" customHeight="1" x14ac:dyDescent="0.3">
      <c r="B124" s="26"/>
      <c r="C124" s="22" t="str">
        <f>IF(B124="","",VLOOKUP(B124,LISTAS!$F$5:$I$2040,2,0))</f>
        <v/>
      </c>
      <c r="D124" s="22" t="str">
        <f>IF(B124="","",VLOOKUP(B124,LISTAS!$F$5:$I$204,4,0))</f>
        <v/>
      </c>
      <c r="E124" s="38"/>
      <c r="G124" s="34"/>
      <c r="H124" s="35"/>
      <c r="I124" s="35"/>
      <c r="J124" s="34"/>
      <c r="K124" s="34"/>
      <c r="L124" s="34" t="str">
        <f>IF(K124="","",LARGE(G115:G134,M124))</f>
        <v/>
      </c>
      <c r="M124" s="46">
        <v>10</v>
      </c>
      <c r="N124" s="28"/>
      <c r="O124" s="47" t="str">
        <f>IF(R124&lt;&gt;"",_xlfn.RANK.EQ(R124,R115:R134,0),"")</f>
        <v/>
      </c>
      <c r="P124" s="24" t="str">
        <f>IF(K124="","",VLOOKUP(L124,G115:J134,2,0))</f>
        <v/>
      </c>
      <c r="Q124" s="24" t="str">
        <f>IF(K124="","",VLOOKUP(P124,LISTAS!$F$5:$G$407,2,0))</f>
        <v/>
      </c>
      <c r="R124" s="39" t="str">
        <f>IF(K124="","",VLOOKUP(L124,G115:J134,4,0))</f>
        <v/>
      </c>
      <c r="S124" s="25" t="str">
        <f t="shared" si="73"/>
        <v/>
      </c>
      <c r="T124" s="25" t="str">
        <f t="shared" si="74"/>
        <v/>
      </c>
    </row>
    <row r="125" spans="1:20" s="5" customFormat="1" ht="18.75" customHeight="1" x14ac:dyDescent="0.3">
      <c r="B125" s="26"/>
      <c r="C125" s="22" t="str">
        <f>IF(B125="","",VLOOKUP(B125,LISTAS!$F$5:$I$2040,2,0))</f>
        <v/>
      </c>
      <c r="D125" s="22" t="str">
        <f>IF(B125="","",VLOOKUP(B125,LISTAS!$F$5:$I$204,4,0))</f>
        <v/>
      </c>
      <c r="E125" s="38"/>
      <c r="G125" s="34"/>
      <c r="H125" s="35"/>
      <c r="I125" s="35"/>
      <c r="J125" s="34"/>
      <c r="K125" s="34"/>
      <c r="L125" s="34" t="str">
        <f>IF(K125="","",LARGE(G115:G134,M125))</f>
        <v/>
      </c>
      <c r="M125" s="46">
        <v>11</v>
      </c>
      <c r="N125" s="28"/>
      <c r="O125" s="47" t="str">
        <f>IF(R125&lt;&gt;"",_xlfn.RANK.EQ(R125,R115:R134,0),"")</f>
        <v/>
      </c>
      <c r="P125" s="24" t="str">
        <f>IF(K125="","",VLOOKUP(L125,G115:J134,2,0))</f>
        <v/>
      </c>
      <c r="Q125" s="24" t="str">
        <f>IF(K125="","",VLOOKUP(P125,LISTAS!$F$5:$G$407,2,0))</f>
        <v/>
      </c>
      <c r="R125" s="39" t="str">
        <f>IF(K125="","",VLOOKUP(L125,G115:J134,4,0))</f>
        <v/>
      </c>
      <c r="S125" s="25" t="str">
        <f t="shared" si="73"/>
        <v/>
      </c>
      <c r="T125" s="25" t="str">
        <f t="shared" si="74"/>
        <v/>
      </c>
    </row>
    <row r="126" spans="1:20" s="5" customFormat="1" ht="18.75" customHeight="1" x14ac:dyDescent="0.3">
      <c r="B126" s="26"/>
      <c r="C126" s="22" t="str">
        <f>IF(B126="","",VLOOKUP(B126,LISTAS!$F$5:$I$2040,2,0))</f>
        <v/>
      </c>
      <c r="D126" s="22" t="str">
        <f>IF(B126="","",VLOOKUP(B126,LISTAS!$F$5:$I$204,4,0))</f>
        <v/>
      </c>
      <c r="E126" s="38"/>
      <c r="G126" s="34"/>
      <c r="H126" s="35"/>
      <c r="I126" s="35"/>
      <c r="J126" s="34"/>
      <c r="K126" s="34"/>
      <c r="L126" s="34" t="str">
        <f>IF(K126="","",LARGE(G115:G134,M126))</f>
        <v/>
      </c>
      <c r="M126" s="46">
        <v>12</v>
      </c>
      <c r="N126" s="28"/>
      <c r="O126" s="47" t="str">
        <f>IF(R126&lt;&gt;"",_xlfn.RANK.EQ(R126,R115:R134,0),"")</f>
        <v/>
      </c>
      <c r="P126" s="24" t="str">
        <f>IF(K126="","",VLOOKUP(L126,G115:J134,2,0))</f>
        <v/>
      </c>
      <c r="Q126" s="24" t="str">
        <f>IF(K126="","",VLOOKUP(P126,LISTAS!$F$5:$G$407,2,0))</f>
        <v/>
      </c>
      <c r="R126" s="39" t="str">
        <f>IF(K126="","",VLOOKUP(L126,G115:J134,4,0))</f>
        <v/>
      </c>
      <c r="S126" s="25" t="str">
        <f t="shared" si="73"/>
        <v/>
      </c>
      <c r="T126" s="25" t="str">
        <f t="shared" si="74"/>
        <v/>
      </c>
    </row>
    <row r="127" spans="1:20" s="5" customFormat="1" ht="18.75" customHeight="1" x14ac:dyDescent="0.3">
      <c r="B127" s="26"/>
      <c r="C127" s="22" t="str">
        <f>IF(B127="","",VLOOKUP(B127,LISTAS!$F$5:$I$204,2,0))</f>
        <v/>
      </c>
      <c r="D127" s="22" t="str">
        <f>IF(B127="","",VLOOKUP(B127,LISTAS!$F$5:$I$204,4,0))</f>
        <v/>
      </c>
      <c r="E127" s="38"/>
      <c r="G127" s="34"/>
      <c r="H127" s="35"/>
      <c r="I127" s="35"/>
      <c r="J127" s="34"/>
      <c r="K127" s="34"/>
      <c r="L127" s="34" t="str">
        <f>IF(K127="","",LARGE(G115:G134,M127))</f>
        <v/>
      </c>
      <c r="M127" s="46">
        <v>13</v>
      </c>
      <c r="N127" s="28"/>
      <c r="O127" s="47" t="str">
        <f>IF(R127&lt;&gt;"",_xlfn.RANK.EQ(R127,R115:R134,0),"")</f>
        <v/>
      </c>
      <c r="P127" s="24" t="str">
        <f>IF(K127="","",VLOOKUP(L127,G115:J134,2,0))</f>
        <v/>
      </c>
      <c r="Q127" s="24" t="str">
        <f>IF(K127="","",VLOOKUP(P127,LISTAS!$F$5:$G$407,2,0))</f>
        <v/>
      </c>
      <c r="R127" s="39" t="str">
        <f>IF(K127="","",VLOOKUP(L127,G115:J134,4,0))</f>
        <v/>
      </c>
      <c r="S127" s="25" t="str">
        <f t="shared" si="73"/>
        <v/>
      </c>
      <c r="T127" s="25" t="str">
        <f t="shared" si="74"/>
        <v/>
      </c>
    </row>
    <row r="128" spans="1:20" s="5" customFormat="1" ht="18.75" customHeight="1" x14ac:dyDescent="0.3">
      <c r="B128" s="26"/>
      <c r="C128" s="22" t="str">
        <f>IF(B128="","",VLOOKUP(B128,LISTAS!$F$5:$I$204,2,0))</f>
        <v/>
      </c>
      <c r="D128" s="22" t="str">
        <f>IF(B128="","",VLOOKUP(B128,LISTAS!$F$5:$I$204,4,0))</f>
        <v/>
      </c>
      <c r="E128" s="38"/>
      <c r="G128" s="34"/>
      <c r="H128" s="35"/>
      <c r="I128" s="35"/>
      <c r="J128" s="34"/>
      <c r="K128" s="34"/>
      <c r="L128" s="34" t="str">
        <f>IF(K128="","",LARGE(G115:G134,M128))</f>
        <v/>
      </c>
      <c r="M128" s="46">
        <v>14</v>
      </c>
      <c r="N128" s="28"/>
      <c r="O128" s="47" t="str">
        <f>IF(R128&lt;&gt;"",_xlfn.RANK.EQ(R128,R115:R134,0),"")</f>
        <v/>
      </c>
      <c r="P128" s="24" t="str">
        <f>IF(K128="","",VLOOKUP(L128,G115:J134,2,0))</f>
        <v/>
      </c>
      <c r="Q128" s="24" t="str">
        <f>IF(K128="","",VLOOKUP(P128,LISTAS!$F$5:$G$407,2,0))</f>
        <v/>
      </c>
      <c r="R128" s="39" t="str">
        <f>IF(K128="","",VLOOKUP(L128,G115:J134,4,0))</f>
        <v/>
      </c>
      <c r="S128" s="25" t="str">
        <f t="shared" si="73"/>
        <v/>
      </c>
      <c r="T128" s="25" t="str">
        <f t="shared" si="74"/>
        <v/>
      </c>
    </row>
    <row r="129" spans="1:20" s="5" customFormat="1" ht="18.75" customHeight="1" x14ac:dyDescent="0.3">
      <c r="B129" s="26"/>
      <c r="C129" s="22" t="str">
        <f>IF(B129="","",VLOOKUP(B129,LISTAS!$F$5:$I$204,2,0))</f>
        <v/>
      </c>
      <c r="D129" s="22" t="str">
        <f>IF(B129="","",VLOOKUP(B129,LISTAS!$F$5:$I$204,4,0))</f>
        <v/>
      </c>
      <c r="E129" s="38"/>
      <c r="G129" s="34"/>
      <c r="H129" s="35"/>
      <c r="I129" s="35"/>
      <c r="J129" s="34"/>
      <c r="K129" s="34"/>
      <c r="L129" s="34" t="str">
        <f>IF(K129="","",LARGE(G115:G134,M129))</f>
        <v/>
      </c>
      <c r="M129" s="46">
        <v>15</v>
      </c>
      <c r="N129" s="28"/>
      <c r="O129" s="47" t="str">
        <f>IF(R129&lt;&gt;"",_xlfn.RANK.EQ(R129,R115:R134,0),"")</f>
        <v/>
      </c>
      <c r="P129" s="24" t="str">
        <f>IF(K129="","",VLOOKUP(L129,G115:J134,2,0))</f>
        <v/>
      </c>
      <c r="Q129" s="24" t="str">
        <f>IF(K129="","",VLOOKUP(P129,LISTAS!$F$5:$G$407,2,0))</f>
        <v/>
      </c>
      <c r="R129" s="39" t="str">
        <f>IF(K129="","",VLOOKUP(L129,G115:J134,4,0))</f>
        <v/>
      </c>
      <c r="S129" s="25" t="str">
        <f t="shared" si="73"/>
        <v/>
      </c>
      <c r="T129" s="25" t="str">
        <f t="shared" si="74"/>
        <v/>
      </c>
    </row>
    <row r="130" spans="1:20" s="5" customFormat="1" ht="18.75" customHeight="1" x14ac:dyDescent="0.3">
      <c r="B130" s="26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/>
      <c r="H130" s="35"/>
      <c r="I130" s="35"/>
      <c r="J130" s="34"/>
      <c r="K130" s="34"/>
      <c r="L130" s="34" t="str">
        <f>IF(K130="","",LARGE(G115:G134,M130))</f>
        <v/>
      </c>
      <c r="M130" s="46">
        <v>16</v>
      </c>
      <c r="N130" s="28"/>
      <c r="O130" s="47" t="str">
        <f>IF(R130&lt;&gt;"",_xlfn.RANK.EQ(R130,R115:R134,0),"")</f>
        <v/>
      </c>
      <c r="P130" s="24" t="str">
        <f>IF(K130="","",VLOOKUP(L130,G115:J134,2,0))</f>
        <v/>
      </c>
      <c r="Q130" s="24" t="str">
        <f>IF(K130="","",VLOOKUP(P130,LISTAS!$F$5:$G$407,2,0))</f>
        <v/>
      </c>
      <c r="R130" s="39" t="str">
        <f>IF(K130="","",VLOOKUP(L130,G115:J134,4,0))</f>
        <v/>
      </c>
      <c r="S130" s="25" t="str">
        <f t="shared" si="73"/>
        <v/>
      </c>
      <c r="T130" s="25" t="str">
        <f t="shared" si="74"/>
        <v/>
      </c>
    </row>
    <row r="131" spans="1:20" s="5" customFormat="1" ht="18.75" customHeight="1" x14ac:dyDescent="0.3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ref="G131:G132" si="75">IF(E131="","",E131+(ROW(E131)/10000))</f>
        <v/>
      </c>
      <c r="H131" s="35" t="str">
        <f t="shared" ref="H131:H132" si="76">IF($K131="","",IF(B131="","",B131))</f>
        <v/>
      </c>
      <c r="I131" s="35" t="str">
        <f t="shared" ref="I131:I132" si="77">IF($K131="","",IF(C131="","",C131))</f>
        <v/>
      </c>
      <c r="J131" s="34" t="str">
        <f t="shared" ref="J131:J132" si="78">IF($K131="","",E131)</f>
        <v/>
      </c>
      <c r="K131" s="34" t="str">
        <f t="shared" ref="K131:K132" si="79">G131</f>
        <v/>
      </c>
      <c r="L131" s="34" t="str">
        <f>IF(K131="","",LARGE(G115:G134,M131))</f>
        <v/>
      </c>
      <c r="M131" s="46">
        <v>17</v>
      </c>
      <c r="N131" s="28"/>
      <c r="O131" s="47" t="str">
        <f>IF(R131&lt;&gt;"",_xlfn.RANK.EQ(R131,R115:R134,0),"")</f>
        <v/>
      </c>
      <c r="P131" s="24" t="str">
        <f>IF(K131="","",VLOOKUP(L131,G115:J134,2,0))</f>
        <v/>
      </c>
      <c r="Q131" s="24" t="str">
        <f>IF(K131="","",VLOOKUP(P131,LISTAS!$F$5:$G$407,2,0))</f>
        <v/>
      </c>
      <c r="R131" s="39" t="str">
        <f>IF(K131="","",VLOOKUP(L131,G115:J134,4,0))</f>
        <v/>
      </c>
      <c r="S131" s="25" t="str">
        <f t="shared" si="73"/>
        <v/>
      </c>
      <c r="T131" s="25" t="str">
        <f t="shared" si="74"/>
        <v/>
      </c>
    </row>
    <row r="132" spans="1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75"/>
        <v/>
      </c>
      <c r="H132" s="35" t="str">
        <f t="shared" si="76"/>
        <v/>
      </c>
      <c r="I132" s="35" t="str">
        <f t="shared" si="77"/>
        <v/>
      </c>
      <c r="J132" s="34" t="str">
        <f t="shared" si="78"/>
        <v/>
      </c>
      <c r="K132" s="34" t="str">
        <f t="shared" si="79"/>
        <v/>
      </c>
      <c r="L132" s="34" t="str">
        <f>IF(K132="","",LARGE(G115:G134,M132))</f>
        <v/>
      </c>
      <c r="M132" s="46">
        <v>18</v>
      </c>
      <c r="N132" s="28"/>
      <c r="O132" s="47" t="str">
        <f>IF(R132&lt;&gt;"",_xlfn.RANK.EQ(R132,R115:R134,0),"")</f>
        <v/>
      </c>
      <c r="P132" s="24" t="str">
        <f>IF(K132="","",VLOOKUP(L132,G115:J134,2,0))</f>
        <v/>
      </c>
      <c r="Q132" s="24" t="str">
        <f>IF(K132="","",VLOOKUP(P132,LISTAS!$F$5:$G$407,2,0))</f>
        <v/>
      </c>
      <c r="R132" s="39" t="str">
        <f>IF(K132="","",VLOOKUP(L132,G115:J134,4,0))</f>
        <v/>
      </c>
      <c r="S132" s="25" t="str">
        <f t="shared" si="73"/>
        <v/>
      </c>
      <c r="T132" s="25" t="str">
        <f t="shared" si="74"/>
        <v/>
      </c>
    </row>
    <row r="133" spans="1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/>
      <c r="H133" s="35"/>
      <c r="I133" s="35"/>
      <c r="J133" s="34"/>
      <c r="K133" s="34"/>
      <c r="L133" s="34" t="str">
        <f>IF(K133="","",LARGE(G115:G134,M133))</f>
        <v/>
      </c>
      <c r="M133" s="46">
        <v>19</v>
      </c>
      <c r="N133" s="28"/>
      <c r="O133" s="47" t="str">
        <f>IF(R133&lt;&gt;"",_xlfn.RANK.EQ(R133,R115:R134,0),"")</f>
        <v/>
      </c>
      <c r="P133" s="24" t="str">
        <f>IF(K133="","",VLOOKUP(L133,G115:J134,2,0))</f>
        <v/>
      </c>
      <c r="Q133" s="24" t="str">
        <f>IF(K133="","",VLOOKUP(P133,LISTAS!$F$5:$G$407,2,0))</f>
        <v/>
      </c>
      <c r="R133" s="39" t="str">
        <f>IF(K133="","",VLOOKUP(L133,G115:J134,4,0))</f>
        <v/>
      </c>
      <c r="S133" s="25" t="str">
        <f t="shared" si="73"/>
        <v/>
      </c>
      <c r="T133" s="25" t="str">
        <f t="shared" si="74"/>
        <v/>
      </c>
    </row>
    <row r="134" spans="1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ref="G134" si="80">IF(E134="","",E134+(ROW(E134)/10000))</f>
        <v/>
      </c>
      <c r="H134" s="35" t="str">
        <f t="shared" ref="H134" si="81">IF($K134="","",IF(B134="","",B134))</f>
        <v/>
      </c>
      <c r="I134" s="35" t="str">
        <f t="shared" ref="I134" si="82">IF($K134="","",IF(C134="","",C134))</f>
        <v/>
      </c>
      <c r="J134" s="34" t="str">
        <f t="shared" ref="J134" si="83">IF($K134="","",E134)</f>
        <v/>
      </c>
      <c r="K134" s="34" t="str">
        <f t="shared" ref="K134" si="84">G134</f>
        <v/>
      </c>
      <c r="L134" s="34" t="str">
        <f>IF(K134="","",LARGE(G115:G134,M134))</f>
        <v/>
      </c>
      <c r="M134" s="46">
        <v>20</v>
      </c>
      <c r="N134" s="28"/>
      <c r="O134" s="47" t="str">
        <f>IF(R134&lt;&gt;"",_xlfn.RANK.EQ(R134,R115:R134,0),"")</f>
        <v/>
      </c>
      <c r="P134" s="24" t="str">
        <f>IF(K134="","",VLOOKUP(L134,G115:J134,2,0))</f>
        <v/>
      </c>
      <c r="Q134" s="24" t="str">
        <f>IF(K134="","",VLOOKUP(P134,LISTAS!$F$5:$G$407,2,0))</f>
        <v/>
      </c>
      <c r="R134" s="39" t="str">
        <f>IF(K134="","",VLOOKUP(L134,G115:J134,4,0))</f>
        <v/>
      </c>
      <c r="S134" s="25" t="str">
        <f t="shared" si="73"/>
        <v/>
      </c>
      <c r="T134" s="25" t="str">
        <f t="shared" si="74"/>
        <v/>
      </c>
    </row>
    <row r="135" spans="1:20" ht="20.25" customHeight="1" x14ac:dyDescent="0.25"/>
    <row r="136" spans="1:20" ht="20.25" customHeight="1" x14ac:dyDescent="0.25"/>
    <row r="137" spans="1:20" ht="32.25" customHeight="1" x14ac:dyDescent="0.25">
      <c r="A137" s="2"/>
      <c r="B137" s="76" t="s">
        <v>29</v>
      </c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8"/>
    </row>
    <row r="138" spans="1:20" ht="20.25" customHeight="1" x14ac:dyDescent="0.25">
      <c r="A138" s="2"/>
      <c r="B138" s="71" t="s">
        <v>12</v>
      </c>
      <c r="C138" s="72"/>
      <c r="E138" s="36"/>
      <c r="F138" s="37"/>
      <c r="G138" s="11"/>
      <c r="H138" s="12"/>
      <c r="I138" s="12"/>
      <c r="J138" s="12"/>
      <c r="K138" s="13"/>
      <c r="L138" s="12"/>
      <c r="M138" s="14"/>
      <c r="N138" s="45"/>
      <c r="O138" s="73" t="s">
        <v>15</v>
      </c>
      <c r="P138" s="74"/>
      <c r="Q138" s="74"/>
      <c r="R138" s="74"/>
      <c r="S138" s="74"/>
      <c r="T138" s="75"/>
    </row>
    <row r="139" spans="1:20" s="15" customFormat="1" ht="28.5" customHeight="1" x14ac:dyDescent="0.25">
      <c r="B139" s="16" t="s">
        <v>16</v>
      </c>
      <c r="C139" s="16" t="s">
        <v>1</v>
      </c>
      <c r="D139" s="16" t="s">
        <v>17</v>
      </c>
      <c r="E139" s="16" t="s">
        <v>2</v>
      </c>
      <c r="F139" s="17"/>
      <c r="G139" s="18"/>
      <c r="H139" s="19"/>
      <c r="I139" s="19"/>
      <c r="J139" s="19"/>
      <c r="K139" s="20"/>
      <c r="L139" s="19"/>
      <c r="M139" s="18"/>
      <c r="N139" s="18"/>
      <c r="O139" s="29" t="s">
        <v>4</v>
      </c>
      <c r="P139" s="29" t="s">
        <v>16</v>
      </c>
      <c r="Q139" s="29" t="s">
        <v>1</v>
      </c>
      <c r="R139" s="29" t="s">
        <v>18</v>
      </c>
      <c r="S139" s="21" t="s">
        <v>19</v>
      </c>
      <c r="T139" s="21" t="s">
        <v>20</v>
      </c>
    </row>
    <row r="140" spans="1:20" s="5" customFormat="1" ht="18.75" customHeight="1" x14ac:dyDescent="0.25">
      <c r="B140" s="22"/>
      <c r="C140" s="22" t="str">
        <f>IF(B140="","",VLOOKUP(B140,LISTAS!$F$5:$I$2040,2,0))</f>
        <v/>
      </c>
      <c r="D140" s="22" t="str">
        <f>IF(B140="","",VLOOKUP(B140,LISTAS!$F$5:$I$204,4,0))</f>
        <v/>
      </c>
      <c r="E140" s="38"/>
      <c r="G140" s="34" t="str">
        <f t="shared" ref="G140:G146" si="85">IF(E140="","",E140+(ROW(E140)/10000))</f>
        <v/>
      </c>
      <c r="H140" s="35" t="str">
        <f t="shared" ref="H140:H146" si="86">IF($K140="","",IF(B140="","",B140))</f>
        <v/>
      </c>
      <c r="I140" s="35" t="str">
        <f t="shared" ref="I140:I146" si="87">IF($K140="","",IF(C140="","",C140))</f>
        <v/>
      </c>
      <c r="J140" s="34" t="str">
        <f t="shared" ref="J140:J146" si="88">IF($K140="","",E140)</f>
        <v/>
      </c>
      <c r="K140" s="34" t="str">
        <f t="shared" ref="K140:K146" si="89">G140</f>
        <v/>
      </c>
      <c r="L140" s="34" t="str">
        <f>IF(K140="","",LARGE(G140:G159,M140))</f>
        <v/>
      </c>
      <c r="M140" s="46">
        <v>1</v>
      </c>
      <c r="N140" s="23"/>
      <c r="O140" s="47" t="str">
        <f>IF(R140&lt;&gt;"",_xlfn.RANK.EQ(R140,R140:R159,0),"")</f>
        <v/>
      </c>
      <c r="P140" s="24" t="str">
        <f>IF(K140="","",VLOOKUP(L140,G140:J159,2,0))</f>
        <v/>
      </c>
      <c r="Q140" s="24" t="str">
        <f>IF(K140="","",VLOOKUP(P140,LISTAS!$F$5:$G$407,2,0))</f>
        <v/>
      </c>
      <c r="R140" s="39" t="str">
        <f>IF(K140="","",VLOOKUP(L140,G140:J159,4,0))</f>
        <v/>
      </c>
      <c r="S140" s="25" t="str">
        <f>IF($O140="","",IF($O140=1,400,IF($O140=2,340,IF($O140=3,300,IF($O140=4,280,IF($O140=5,270,IF($O140=6,260,IF($O140=7,250,IF($O140=8,240,IF($O140=9,200,IF($O140=10,200,IF($O140=11,200,IF($O140=12,200,IF($O140=13,200,IF($O140=14,200,IF($O140=15,200,IF($O140=16,200,IF($O140&gt;16,"",""))))))))))))))))))</f>
        <v/>
      </c>
      <c r="T140" s="25" t="str">
        <f>IF(O140="","",IF($F$7="NÃO","",IF(O140=1,400,IF(O140=2,340,IF(O140=3,300,IF(O140=4,280,IF(O140=5,270,IF(O140=6,260,IF(O140=7,250,IF(O140=8,240,IF(O140=9,200,IF(O140=10,200,IF(O140=11,200,IF(O140=12,200,IF(O140=13,200,IF(O140=14,200,IF(O140=15,200,IF(O140=16,200,IF(O140&gt;16,"","")))))))))))))))))))</f>
        <v/>
      </c>
    </row>
    <row r="141" spans="1:20" s="5" customFormat="1" ht="18.75" customHeight="1" x14ac:dyDescent="0.25">
      <c r="B141" s="26"/>
      <c r="C141" s="22" t="str">
        <f>IF(B141="","",VLOOKUP(B141,LISTAS!$F$5:$I$2040,2,0))</f>
        <v/>
      </c>
      <c r="D141" s="22" t="s">
        <v>454</v>
      </c>
      <c r="E141" s="38"/>
      <c r="G141" s="34" t="str">
        <f t="shared" si="85"/>
        <v/>
      </c>
      <c r="H141" s="35" t="str">
        <f t="shared" si="86"/>
        <v/>
      </c>
      <c r="I141" s="35" t="str">
        <f t="shared" si="87"/>
        <v/>
      </c>
      <c r="J141" s="34" t="str">
        <f t="shared" si="88"/>
        <v/>
      </c>
      <c r="K141" s="34" t="str">
        <f t="shared" si="89"/>
        <v/>
      </c>
      <c r="L141" s="34" t="str">
        <f>IF(K141="","",LARGE(G140:G159,M141))</f>
        <v/>
      </c>
      <c r="M141" s="46">
        <v>2</v>
      </c>
      <c r="N141" s="27"/>
      <c r="O141" s="47" t="str">
        <f>IF(R141&lt;&gt;"",_xlfn.RANK.EQ(R141,R140:R159,0),"")</f>
        <v/>
      </c>
      <c r="P141" s="24" t="str">
        <f>IF(K141="","",VLOOKUP(L141,G140:J159,2,0))</f>
        <v/>
      </c>
      <c r="Q141" s="24" t="str">
        <f>IF(K141="","",VLOOKUP(P141,LISTAS!$F$5:$G$407,2,0))</f>
        <v/>
      </c>
      <c r="R141" s="39" t="str">
        <f>IF(K141="","",VLOOKUP(L141,G140:J159,4,0))</f>
        <v/>
      </c>
      <c r="S141" s="25" t="str">
        <f t="shared" ref="S141:S159" si="90">IF($O141="","",IF($O141=1,400,IF($O141=2,340,IF($O141=3,300,IF($O141=4,280,IF($O141=5,270,IF($O141=6,260,IF($O141=7,250,IF($O141=8,240,IF($O141=9,200,IF($O141=10,200,IF($O141=11,200,IF($O141=12,200,IF($O141=13,200,IF($O141=14,200,IF($O141=15,200,IF($O141=16,200,IF($O141&gt;16,"",""))))))))))))))))))</f>
        <v/>
      </c>
      <c r="T141" s="25" t="str">
        <f t="shared" ref="T141:T159" si="91">IF(O141="","",IF($F$7="NÃO","",IF(O141=1,400,IF(O141=2,340,IF(O141=3,300,IF(O141=4,280,IF(O141=5,270,IF(O141=6,260,IF(O141=7,250,IF(O141=8,240,IF(O141=9,200,IF(O141=10,200,IF(O141=11,200,IF(O141=12,200,IF(O141=13,200,IF(O141=14,200,IF(O141=15,200,IF(O141=16,200,IF(O141&gt;16,"","")))))))))))))))))))</f>
        <v/>
      </c>
    </row>
    <row r="142" spans="1:20" s="5" customFormat="1" ht="18.75" customHeight="1" x14ac:dyDescent="0.3">
      <c r="B142" s="26"/>
      <c r="C142" s="22" t="str">
        <f>IF(B142="","",VLOOKUP(B142,LISTAS!$F$5:$I$2040,2,0))</f>
        <v/>
      </c>
      <c r="D142" s="22" t="str">
        <f>IF(B142="","",VLOOKUP(B142,LISTAS!$F$5:$I$204,4,0))</f>
        <v/>
      </c>
      <c r="E142" s="38"/>
      <c r="G142" s="34" t="str">
        <f t="shared" si="85"/>
        <v/>
      </c>
      <c r="H142" s="35" t="str">
        <f t="shared" si="86"/>
        <v/>
      </c>
      <c r="I142" s="35" t="str">
        <f t="shared" si="87"/>
        <v/>
      </c>
      <c r="J142" s="34" t="str">
        <f t="shared" si="88"/>
        <v/>
      </c>
      <c r="K142" s="34" t="str">
        <f t="shared" si="89"/>
        <v/>
      </c>
      <c r="L142" s="34" t="str">
        <f>IF(K142="","",LARGE(G140:G159,M142))</f>
        <v/>
      </c>
      <c r="M142" s="46">
        <v>3</v>
      </c>
      <c r="N142" s="28"/>
      <c r="O142" s="47" t="str">
        <f>IF(R142&lt;&gt;"",_xlfn.RANK.EQ(R142,R140:R159,0),"")</f>
        <v/>
      </c>
      <c r="P142" s="24" t="str">
        <f>IF(K142="","",VLOOKUP(L142,G140:J159,2,0))</f>
        <v/>
      </c>
      <c r="Q142" s="24" t="str">
        <f>IF(K142="","",VLOOKUP(P142,LISTAS!$F$5:$G$407,2,0))</f>
        <v/>
      </c>
      <c r="R142" s="39" t="str">
        <f>IF(K142="","",VLOOKUP(L142,G140:J159,4,0))</f>
        <v/>
      </c>
      <c r="S142" s="25" t="str">
        <f t="shared" si="90"/>
        <v/>
      </c>
      <c r="T142" s="25" t="str">
        <f t="shared" si="91"/>
        <v/>
      </c>
    </row>
    <row r="143" spans="1:20" s="5" customFormat="1" ht="18.75" customHeight="1" x14ac:dyDescent="0.3">
      <c r="B143" s="26"/>
      <c r="C143" s="22" t="str">
        <f>IF(B143="","",VLOOKUP(B143,LISTAS!$F$5:$I$2040,2,0))</f>
        <v/>
      </c>
      <c r="D143" s="22" t="str">
        <f>IF(B143="","",VLOOKUP(B143,LISTAS!$F$5:$I$204,4,0))</f>
        <v/>
      </c>
      <c r="E143" s="38"/>
      <c r="G143" s="34" t="str">
        <f t="shared" si="85"/>
        <v/>
      </c>
      <c r="H143" s="35" t="str">
        <f t="shared" si="86"/>
        <v/>
      </c>
      <c r="I143" s="35" t="str">
        <f t="shared" si="87"/>
        <v/>
      </c>
      <c r="J143" s="34" t="str">
        <f t="shared" si="88"/>
        <v/>
      </c>
      <c r="K143" s="34" t="str">
        <f t="shared" si="89"/>
        <v/>
      </c>
      <c r="L143" s="34" t="str">
        <f>IF(K143="","",LARGE(G140:G159,M143))</f>
        <v/>
      </c>
      <c r="M143" s="46">
        <v>4</v>
      </c>
      <c r="N143" s="28"/>
      <c r="O143" s="47" t="str">
        <f>IF(R143&lt;&gt;"",_xlfn.RANK.EQ(R143,R140:R159,0),"")</f>
        <v/>
      </c>
      <c r="P143" s="24" t="str">
        <f>IF(K143="","",VLOOKUP(L143,G140:J159,2,0))</f>
        <v/>
      </c>
      <c r="Q143" s="24" t="str">
        <f>IF(K143="","",VLOOKUP(P143,LISTAS!$F$5:$G$407,2,0))</f>
        <v/>
      </c>
      <c r="R143" s="39" t="str">
        <f>IF(K143="","",VLOOKUP(L143,G140:J159,4,0))</f>
        <v/>
      </c>
      <c r="S143" s="25" t="str">
        <f t="shared" si="90"/>
        <v/>
      </c>
      <c r="T143" s="25" t="str">
        <f t="shared" si="91"/>
        <v/>
      </c>
    </row>
    <row r="144" spans="1:20" s="5" customFormat="1" ht="18.75" customHeight="1" x14ac:dyDescent="0.3">
      <c r="B144" s="26"/>
      <c r="C144" s="22" t="str">
        <f>IF(B144="","",VLOOKUP(B144,LISTAS!$F$5:$I$2040,2,0))</f>
        <v/>
      </c>
      <c r="D144" s="22" t="str">
        <f>IF(B144="","",VLOOKUP(B144,LISTAS!$F$5:$I$204,4,0))</f>
        <v/>
      </c>
      <c r="E144" s="38"/>
      <c r="G144" s="34" t="str">
        <f t="shared" si="85"/>
        <v/>
      </c>
      <c r="H144" s="35" t="str">
        <f t="shared" si="86"/>
        <v/>
      </c>
      <c r="I144" s="35" t="str">
        <f t="shared" si="87"/>
        <v/>
      </c>
      <c r="J144" s="34" t="str">
        <f t="shared" si="88"/>
        <v/>
      </c>
      <c r="K144" s="34" t="str">
        <f t="shared" si="89"/>
        <v/>
      </c>
      <c r="L144" s="34" t="str">
        <f>IF(K144="","",LARGE(G140:G159,M144))</f>
        <v/>
      </c>
      <c r="M144" s="46">
        <v>5</v>
      </c>
      <c r="N144" s="28"/>
      <c r="O144" s="47" t="str">
        <f>IF(R144&lt;&gt;"",_xlfn.RANK.EQ(R144,R140:R159,0),"")</f>
        <v/>
      </c>
      <c r="P144" s="24" t="str">
        <f>IF(K144="","",VLOOKUP(L144,G140:J159,2,0))</f>
        <v/>
      </c>
      <c r="Q144" s="24" t="str">
        <f>IF(K144="","",VLOOKUP(P144,LISTAS!$F$5:$G$407,2,0))</f>
        <v/>
      </c>
      <c r="R144" s="39" t="str">
        <f>IF(K144="","",VLOOKUP(L144,G140:J159,4,0))</f>
        <v/>
      </c>
      <c r="S144" s="25" t="str">
        <f t="shared" si="90"/>
        <v/>
      </c>
      <c r="T144" s="25" t="str">
        <f t="shared" si="91"/>
        <v/>
      </c>
    </row>
    <row r="145" spans="2:20" s="5" customFormat="1" ht="18.75" customHeight="1" x14ac:dyDescent="0.3">
      <c r="B145" s="26"/>
      <c r="C145" s="22" t="str">
        <f>IF(B145="","",VLOOKUP(B145,LISTAS!$F$5:$I$2040,2,0))</f>
        <v/>
      </c>
      <c r="D145" s="22" t="str">
        <f>IF(B145="","",VLOOKUP(B145,LISTAS!$F$5:$I$204,4,0))</f>
        <v/>
      </c>
      <c r="E145" s="38"/>
      <c r="G145" s="34" t="str">
        <f t="shared" si="85"/>
        <v/>
      </c>
      <c r="H145" s="35" t="str">
        <f t="shared" si="86"/>
        <v/>
      </c>
      <c r="I145" s="35" t="str">
        <f t="shared" si="87"/>
        <v/>
      </c>
      <c r="J145" s="34" t="str">
        <f t="shared" si="88"/>
        <v/>
      </c>
      <c r="K145" s="34" t="str">
        <f t="shared" si="89"/>
        <v/>
      </c>
      <c r="L145" s="34" t="str">
        <f>IF(K145="","",LARGE(G140:G159,M145))</f>
        <v/>
      </c>
      <c r="M145" s="46">
        <v>6</v>
      </c>
      <c r="N145" s="28"/>
      <c r="O145" s="47" t="str">
        <f>IF(R145&lt;&gt;"",_xlfn.RANK.EQ(R145,R140:R159,0),"")</f>
        <v/>
      </c>
      <c r="P145" s="24" t="str">
        <f>IF(K145="","",VLOOKUP(L145,G140:J159,2,0))</f>
        <v/>
      </c>
      <c r="Q145" s="24" t="str">
        <f>IF(K145="","",VLOOKUP(P145,LISTAS!$F$5:$G$407,2,0))</f>
        <v/>
      </c>
      <c r="R145" s="39" t="str">
        <f>IF(K145="","",VLOOKUP(L145,G140:J159,4,0))</f>
        <v/>
      </c>
      <c r="S145" s="25" t="str">
        <f t="shared" si="90"/>
        <v/>
      </c>
      <c r="T145" s="25" t="str">
        <f t="shared" si="91"/>
        <v/>
      </c>
    </row>
    <row r="146" spans="2:20" s="5" customFormat="1" ht="18.75" customHeight="1" x14ac:dyDescent="0.3">
      <c r="B146" s="26"/>
      <c r="C146" s="22" t="str">
        <f>IF(B146="","",VLOOKUP(B146,LISTAS!$F$5:$I$2040,2,0))</f>
        <v/>
      </c>
      <c r="D146" s="22" t="str">
        <f>IF(B146="","",VLOOKUP(B146,LISTAS!$F$5:$I$204,4,0))</f>
        <v/>
      </c>
      <c r="E146" s="38"/>
      <c r="G146" s="34" t="str">
        <f t="shared" si="85"/>
        <v/>
      </c>
      <c r="H146" s="35" t="str">
        <f t="shared" si="86"/>
        <v/>
      </c>
      <c r="I146" s="35" t="str">
        <f t="shared" si="87"/>
        <v/>
      </c>
      <c r="J146" s="34" t="str">
        <f t="shared" si="88"/>
        <v/>
      </c>
      <c r="K146" s="34" t="str">
        <f t="shared" si="89"/>
        <v/>
      </c>
      <c r="L146" s="34" t="str">
        <f>IF(K146="","",LARGE(G140:G159,M146))</f>
        <v/>
      </c>
      <c r="M146" s="46">
        <v>7</v>
      </c>
      <c r="N146" s="28"/>
      <c r="O146" s="47" t="str">
        <f>IF(R146&lt;&gt;"",_xlfn.RANK.EQ(R146,R140:R159,0),"")</f>
        <v/>
      </c>
      <c r="P146" s="24" t="str">
        <f>IF(K146="","",VLOOKUP(L146,G140:J159,2,0))</f>
        <v/>
      </c>
      <c r="Q146" s="24" t="str">
        <f>IF(K146="","",VLOOKUP(P146,LISTAS!$F$5:$G$407,2,0))</f>
        <v/>
      </c>
      <c r="R146" s="39" t="str">
        <f>IF(K146="","",VLOOKUP(L146,G140:J159,4,0))</f>
        <v/>
      </c>
      <c r="S146" s="25" t="str">
        <f t="shared" si="90"/>
        <v/>
      </c>
      <c r="T146" s="25" t="str">
        <f t="shared" si="91"/>
        <v/>
      </c>
    </row>
    <row r="147" spans="2:20" s="5" customFormat="1" ht="18.75" customHeight="1" x14ac:dyDescent="0.3">
      <c r="B147" s="26"/>
      <c r="C147" s="22" t="str">
        <f>IF(B147="","",VLOOKUP(B147,LISTAS!$F$5:$I$2040,2,0))</f>
        <v/>
      </c>
      <c r="D147" s="22" t="str">
        <f>IF(B147="","",VLOOKUP(B147,LISTAS!$F$5:$I$204,4,0))</f>
        <v/>
      </c>
      <c r="E147" s="38"/>
      <c r="G147" s="34"/>
      <c r="H147" s="35"/>
      <c r="I147" s="35"/>
      <c r="J147" s="34"/>
      <c r="K147" s="34"/>
      <c r="L147" s="34" t="str">
        <f>IF(K147="","",LARGE(G140:G159,M147))</f>
        <v/>
      </c>
      <c r="M147" s="46">
        <v>8</v>
      </c>
      <c r="N147" s="28"/>
      <c r="O147" s="47" t="str">
        <f>IF(R147&lt;&gt;"",_xlfn.RANK.EQ(R147,R140:R159,0),"")</f>
        <v/>
      </c>
      <c r="P147" s="24" t="str">
        <f>IF(K147="","",VLOOKUP(L147,G140:J159,2,0))</f>
        <v/>
      </c>
      <c r="Q147" s="24" t="str">
        <f>IF(K147="","",VLOOKUP(P147,LISTAS!$F$5:$G$407,2,0))</f>
        <v/>
      </c>
      <c r="R147" s="39" t="str">
        <f>IF(K147="","",VLOOKUP(L147,G140:J159,4,0))</f>
        <v/>
      </c>
      <c r="S147" s="25" t="str">
        <f t="shared" si="90"/>
        <v/>
      </c>
      <c r="T147" s="25" t="str">
        <f t="shared" si="91"/>
        <v/>
      </c>
    </row>
    <row r="148" spans="2:20" s="5" customFormat="1" ht="18.75" customHeight="1" x14ac:dyDescent="0.3">
      <c r="B148" s="26"/>
      <c r="C148" s="22" t="str">
        <f>IF(B148="","",VLOOKUP(B148,LISTAS!$F$5:$I$2040,2,0))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IF(K148="","",LARGE(G140:G159,M148))</f>
        <v/>
      </c>
      <c r="M148" s="46">
        <v>9</v>
      </c>
      <c r="N148" s="28"/>
      <c r="O148" s="47" t="str">
        <f>IF(R148&lt;&gt;"",_xlfn.RANK.EQ(R148,R140:R159,0),"")</f>
        <v/>
      </c>
      <c r="P148" s="24" t="str">
        <f>IF(K148="","",VLOOKUP(L148,G140:J159,2,0))</f>
        <v/>
      </c>
      <c r="Q148" s="24" t="str">
        <f>IF(K148="","",VLOOKUP(P148,LISTAS!$F$5:$G$407,2,0))</f>
        <v/>
      </c>
      <c r="R148" s="39" t="str">
        <f>IF(K148="","",VLOOKUP(L148,G140:J159,4,0))</f>
        <v/>
      </c>
      <c r="S148" s="25" t="str">
        <f t="shared" si="90"/>
        <v/>
      </c>
      <c r="T148" s="25" t="str">
        <f t="shared" si="91"/>
        <v/>
      </c>
    </row>
    <row r="149" spans="2:20" s="5" customFormat="1" ht="18.75" customHeight="1" x14ac:dyDescent="0.3">
      <c r="B149" s="26"/>
      <c r="C149" s="22" t="str">
        <f>IF(B149="","",VLOOKUP(B149,LISTAS!$F$5:$I$2040,2,0))</f>
        <v/>
      </c>
      <c r="D149" s="22" t="str">
        <f>IF(B149="","",VLOOKUP(B149,LISTAS!$F$5:$I$204,4,0))</f>
        <v/>
      </c>
      <c r="E149" s="38"/>
      <c r="G149" s="34"/>
      <c r="H149" s="35"/>
      <c r="I149" s="35"/>
      <c r="J149" s="34"/>
      <c r="K149" s="34"/>
      <c r="L149" s="34" t="str">
        <f>IF(K149="","",LARGE(G140:G159,M149))</f>
        <v/>
      </c>
      <c r="M149" s="46">
        <v>10</v>
      </c>
      <c r="N149" s="28"/>
      <c r="O149" s="47" t="str">
        <f>IF(R149&lt;&gt;"",_xlfn.RANK.EQ(R149,R140:R159,0),"")</f>
        <v/>
      </c>
      <c r="P149" s="24" t="str">
        <f>IF(K149="","",VLOOKUP(L149,G140:J159,2,0))</f>
        <v/>
      </c>
      <c r="Q149" s="24" t="str">
        <f>IF(K149="","",VLOOKUP(P149,LISTAS!$F$5:$G$407,2,0))</f>
        <v/>
      </c>
      <c r="R149" s="39" t="str">
        <f>IF(K149="","",VLOOKUP(L149,G140:J159,4,0))</f>
        <v/>
      </c>
      <c r="S149" s="25" t="str">
        <f t="shared" si="90"/>
        <v/>
      </c>
      <c r="T149" s="25" t="str">
        <f t="shared" si="91"/>
        <v/>
      </c>
    </row>
    <row r="150" spans="2:20" s="5" customFormat="1" ht="18.75" customHeight="1" x14ac:dyDescent="0.3">
      <c r="B150" s="26"/>
      <c r="C150" s="22" t="str">
        <f>IF(B150="","",VLOOKUP(B150,LISTAS!$F$5:$I$2040,2,0))</f>
        <v/>
      </c>
      <c r="D150" s="22" t="str">
        <f>IF(B150="","",VLOOKUP(B150,LISTAS!$F$5:$I$204,4,0))</f>
        <v/>
      </c>
      <c r="E150" s="38"/>
      <c r="G150" s="34"/>
      <c r="H150" s="35"/>
      <c r="I150" s="35"/>
      <c r="J150" s="34"/>
      <c r="K150" s="34"/>
      <c r="L150" s="34" t="str">
        <f>IF(K150="","",LARGE(G140:G159,M150))</f>
        <v/>
      </c>
      <c r="M150" s="46">
        <v>11</v>
      </c>
      <c r="N150" s="28"/>
      <c r="O150" s="47" t="str">
        <f>IF(R150&lt;&gt;"",_xlfn.RANK.EQ(R150,R140:R159,0),"")</f>
        <v/>
      </c>
      <c r="P150" s="24" t="str">
        <f>IF(K150="","",VLOOKUP(L150,G140:J159,2,0))</f>
        <v/>
      </c>
      <c r="Q150" s="24" t="str">
        <f>IF(K150="","",VLOOKUP(P150,LISTAS!$F$5:$G$407,2,0))</f>
        <v/>
      </c>
      <c r="R150" s="39" t="str">
        <f>IF(K150="","",VLOOKUP(L150,G140:J159,4,0))</f>
        <v/>
      </c>
      <c r="S150" s="25" t="str">
        <f t="shared" si="90"/>
        <v/>
      </c>
      <c r="T150" s="25" t="str">
        <f t="shared" si="91"/>
        <v/>
      </c>
    </row>
    <row r="151" spans="2:20" s="5" customFormat="1" ht="18.75" customHeight="1" x14ac:dyDescent="0.3">
      <c r="B151" s="26"/>
      <c r="C151" s="22" t="str">
        <f>IF(B151="","",VLOOKUP(B151,LISTAS!$F$5:$I$2040,2,0))</f>
        <v/>
      </c>
      <c r="D151" s="22" t="str">
        <f>IF(B151="","",VLOOKUP(B151,LISTAS!$F$5:$I$204,4,0))</f>
        <v/>
      </c>
      <c r="E151" s="38"/>
      <c r="G151" s="34"/>
      <c r="H151" s="35"/>
      <c r="I151" s="35"/>
      <c r="J151" s="34"/>
      <c r="K151" s="34"/>
      <c r="L151" s="34" t="str">
        <f>IF(K151="","",LARGE(G140:G159,M151))</f>
        <v/>
      </c>
      <c r="M151" s="46">
        <v>12</v>
      </c>
      <c r="N151" s="28"/>
      <c r="O151" s="47" t="str">
        <f>IF(R151&lt;&gt;"",_xlfn.RANK.EQ(R151,R140:R159,0),"")</f>
        <v/>
      </c>
      <c r="P151" s="24" t="str">
        <f>IF(K151="","",VLOOKUP(L151,G140:J159,2,0))</f>
        <v/>
      </c>
      <c r="Q151" s="24" t="str">
        <f>IF(K151="","",VLOOKUP(P151,LISTAS!$F$5:$G$407,2,0))</f>
        <v/>
      </c>
      <c r="R151" s="39" t="str">
        <f>IF(K151="","",VLOOKUP(L151,G140:J159,4,0))</f>
        <v/>
      </c>
      <c r="S151" s="25" t="str">
        <f t="shared" si="90"/>
        <v/>
      </c>
      <c r="T151" s="25" t="str">
        <f t="shared" si="91"/>
        <v/>
      </c>
    </row>
    <row r="152" spans="2:20" s="5" customFormat="1" ht="18.75" customHeight="1" x14ac:dyDescent="0.3">
      <c r="B152" s="26"/>
      <c r="C152" s="22" t="str">
        <f>IF(B152="","",VLOOKUP(B152,LISTAS!$F$5:$I$2040,2,0))</f>
        <v/>
      </c>
      <c r="D152" s="22" t="str">
        <f>IF(B152="","",VLOOKUP(B152,LISTAS!$F$5:$I$204,4,0))</f>
        <v/>
      </c>
      <c r="E152" s="38"/>
      <c r="G152" s="34"/>
      <c r="H152" s="35"/>
      <c r="I152" s="35"/>
      <c r="J152" s="34"/>
      <c r="K152" s="34"/>
      <c r="L152" s="34" t="str">
        <f>IF(K152="","",LARGE(G140:G159,M152))</f>
        <v/>
      </c>
      <c r="M152" s="46">
        <v>13</v>
      </c>
      <c r="N152" s="28"/>
      <c r="O152" s="47" t="str">
        <f>IF(R152&lt;&gt;"",_xlfn.RANK.EQ(R152,R140:R159,0),"")</f>
        <v/>
      </c>
      <c r="P152" s="24" t="str">
        <f>IF(K152="","",VLOOKUP(L152,G140:J159,2,0))</f>
        <v/>
      </c>
      <c r="Q152" s="24" t="str">
        <f>IF(K152="","",VLOOKUP(P152,LISTAS!$F$5:$G$407,2,0))</f>
        <v/>
      </c>
      <c r="R152" s="39" t="str">
        <f>IF(K152="","",VLOOKUP(L152,G140:J159,4,0))</f>
        <v/>
      </c>
      <c r="S152" s="25" t="str">
        <f t="shared" si="90"/>
        <v/>
      </c>
      <c r="T152" s="25" t="str">
        <f t="shared" si="91"/>
        <v/>
      </c>
    </row>
    <row r="153" spans="2:20" s="5" customFormat="1" ht="18.75" customHeight="1" x14ac:dyDescent="0.3">
      <c r="B153" s="26"/>
      <c r="C153" s="22" t="str">
        <f>IF(B153="","",VLOOKUP(B153,LISTAS!$F$5:$I$2040,2,0))</f>
        <v/>
      </c>
      <c r="D153" s="22" t="str">
        <f>IF(B153="","",VLOOKUP(B153,LISTAS!$F$5:$I$204,4,0))</f>
        <v/>
      </c>
      <c r="E153" s="38"/>
      <c r="G153" s="34"/>
      <c r="H153" s="35"/>
      <c r="I153" s="35"/>
      <c r="J153" s="34"/>
      <c r="K153" s="34"/>
      <c r="L153" s="34" t="str">
        <f>IF(K153="","",LARGE(G140:G159,M153))</f>
        <v/>
      </c>
      <c r="M153" s="46">
        <v>14</v>
      </c>
      <c r="N153" s="28"/>
      <c r="O153" s="47" t="str">
        <f>IF(R153&lt;&gt;"",_xlfn.RANK.EQ(R153,R140:R159,0),"")</f>
        <v/>
      </c>
      <c r="P153" s="24" t="str">
        <f>IF(K153="","",VLOOKUP(L153,G140:J159,2,0))</f>
        <v/>
      </c>
      <c r="Q153" s="24" t="str">
        <f>IF(K153="","",VLOOKUP(P153,LISTAS!$F$5:$G$407,2,0))</f>
        <v/>
      </c>
      <c r="R153" s="39" t="str">
        <f>IF(K153="","",VLOOKUP(L153,G140:J159,4,0))</f>
        <v/>
      </c>
      <c r="S153" s="25" t="str">
        <f t="shared" si="90"/>
        <v/>
      </c>
      <c r="T153" s="25" t="str">
        <f t="shared" si="91"/>
        <v/>
      </c>
    </row>
    <row r="154" spans="2:20" s="5" customFormat="1" ht="18.75" customHeight="1" x14ac:dyDescent="0.3">
      <c r="B154" s="26"/>
      <c r="C154" s="22" t="str">
        <f>IF(B154="","",VLOOKUP(B154,LISTAS!$F$5:$I$2040,2,0))</f>
        <v/>
      </c>
      <c r="D154" s="22" t="str">
        <f>IF(B154="","",VLOOKUP(B154,LISTAS!$F$5:$I$204,4,0))</f>
        <v/>
      </c>
      <c r="E154" s="38"/>
      <c r="G154" s="34"/>
      <c r="H154" s="35"/>
      <c r="I154" s="35"/>
      <c r="J154" s="34"/>
      <c r="K154" s="34"/>
      <c r="L154" s="34" t="str">
        <f>IF(K154="","",LARGE(G140:G159,M154))</f>
        <v/>
      </c>
      <c r="M154" s="46">
        <v>15</v>
      </c>
      <c r="N154" s="28"/>
      <c r="O154" s="47" t="str">
        <f>IF(R154&lt;&gt;"",_xlfn.RANK.EQ(R154,R140:R159,0),"")</f>
        <v/>
      </c>
      <c r="P154" s="24" t="str">
        <f>IF(K154="","",VLOOKUP(L154,G140:J159,2,0))</f>
        <v/>
      </c>
      <c r="Q154" s="24" t="str">
        <f>IF(K154="","",VLOOKUP(P154,LISTAS!$F$5:$G$407,2,0))</f>
        <v/>
      </c>
      <c r="R154" s="39" t="str">
        <f>IF(K154="","",VLOOKUP(L154,G140:J159,4,0))</f>
        <v/>
      </c>
      <c r="S154" s="25" t="str">
        <f t="shared" si="90"/>
        <v/>
      </c>
      <c r="T154" s="25" t="str">
        <f t="shared" si="91"/>
        <v/>
      </c>
    </row>
    <row r="155" spans="2:20" s="5" customFormat="1" ht="18.75" customHeight="1" x14ac:dyDescent="0.3">
      <c r="B155" s="26"/>
      <c r="C155" s="22" t="str">
        <f>IF(B155="","",VLOOKUP(B155,LISTAS!$F$5:$I$2040,2,0))</f>
        <v/>
      </c>
      <c r="D155" s="22" t="str">
        <f>IF(B155="","",VLOOKUP(B155,LISTAS!$F$5:$I$204,4,0))</f>
        <v/>
      </c>
      <c r="E155" s="38"/>
      <c r="G155" s="34"/>
      <c r="H155" s="35"/>
      <c r="I155" s="35"/>
      <c r="J155" s="34"/>
      <c r="K155" s="34"/>
      <c r="L155" s="34" t="str">
        <f>IF(K155="","",LARGE(G140:G159,M155))</f>
        <v/>
      </c>
      <c r="M155" s="46">
        <v>16</v>
      </c>
      <c r="N155" s="28"/>
      <c r="O155" s="47" t="str">
        <f>IF(R155&lt;&gt;"",_xlfn.RANK.EQ(R155,R140:R159,0),"")</f>
        <v/>
      </c>
      <c r="P155" s="24" t="str">
        <f>IF(K155="","",VLOOKUP(L155,G140:J159,2,0))</f>
        <v/>
      </c>
      <c r="Q155" s="24" t="str">
        <f>IF(K155="","",VLOOKUP(P155,LISTAS!$F$5:$G$407,2,0))</f>
        <v/>
      </c>
      <c r="R155" s="39" t="str">
        <f>IF(K155="","",VLOOKUP(L155,G140:J159,4,0))</f>
        <v/>
      </c>
      <c r="S155" s="25" t="str">
        <f t="shared" si="90"/>
        <v/>
      </c>
      <c r="T155" s="25" t="str">
        <f t="shared" si="91"/>
        <v/>
      </c>
    </row>
    <row r="156" spans="2:20" s="5" customFormat="1" ht="18.75" customHeight="1" x14ac:dyDescent="0.3">
      <c r="B156" s="26"/>
      <c r="C156" s="22" t="str">
        <f>IF(B156="","",VLOOKUP(B156,LISTAS!$F$5:$I$204,2,0))</f>
        <v/>
      </c>
      <c r="D156" s="22" t="str">
        <f>IF(B156="","",VLOOKUP(B156,LISTAS!$F$5:$I$204,4,0))</f>
        <v/>
      </c>
      <c r="E156" s="38"/>
      <c r="G156" s="34" t="str">
        <f t="shared" ref="G156:G157" si="92">IF(E156="","",E156+(ROW(E156)/10000))</f>
        <v/>
      </c>
      <c r="H156" s="35" t="str">
        <f t="shared" ref="H156:H157" si="93">IF($K156="","",IF(B156="","",B156))</f>
        <v/>
      </c>
      <c r="I156" s="35" t="str">
        <f t="shared" ref="I156:I157" si="94">IF($K156="","",IF(C156="","",C156))</f>
        <v/>
      </c>
      <c r="J156" s="34" t="str">
        <f t="shared" ref="J156:J157" si="95">IF($K156="","",E156)</f>
        <v/>
      </c>
      <c r="K156" s="34" t="str">
        <f t="shared" ref="K156:K157" si="96">G156</f>
        <v/>
      </c>
      <c r="L156" s="34" t="str">
        <f>IF(K156="","",LARGE(G140:G159,M156))</f>
        <v/>
      </c>
      <c r="M156" s="46">
        <v>17</v>
      </c>
      <c r="N156" s="28"/>
      <c r="O156" s="47" t="str">
        <f>IF(R156&lt;&gt;"",_xlfn.RANK.EQ(R156,R140:R159,0),"")</f>
        <v/>
      </c>
      <c r="P156" s="24" t="str">
        <f>IF(K156="","",VLOOKUP(L156,G140:J159,2,0))</f>
        <v/>
      </c>
      <c r="Q156" s="24" t="str">
        <f>IF(K156="","",VLOOKUP(P156,LISTAS!$F$5:$G$407,2,0))</f>
        <v/>
      </c>
      <c r="R156" s="39" t="str">
        <f>IF(K156="","",VLOOKUP(L156,G140:J159,4,0))</f>
        <v/>
      </c>
      <c r="S156" s="25" t="str">
        <f t="shared" si="90"/>
        <v/>
      </c>
      <c r="T156" s="25" t="str">
        <f t="shared" si="91"/>
        <v/>
      </c>
    </row>
    <row r="157" spans="2:20" s="5" customFormat="1" ht="18.75" customHeight="1" x14ac:dyDescent="0.3">
      <c r="B157" s="26"/>
      <c r="C157" s="22" t="str">
        <f>IF(B157="","",VLOOKUP(B157,LISTAS!$F$5:$I$204,2,0))</f>
        <v/>
      </c>
      <c r="D157" s="22" t="str">
        <f>IF(B157="","",VLOOKUP(B157,LISTAS!$F$5:$I$204,4,0))</f>
        <v/>
      </c>
      <c r="E157" s="38"/>
      <c r="G157" s="34" t="str">
        <f t="shared" si="92"/>
        <v/>
      </c>
      <c r="H157" s="35" t="str">
        <f t="shared" si="93"/>
        <v/>
      </c>
      <c r="I157" s="35" t="str">
        <f t="shared" si="94"/>
        <v/>
      </c>
      <c r="J157" s="34" t="str">
        <f t="shared" si="95"/>
        <v/>
      </c>
      <c r="K157" s="34" t="str">
        <f t="shared" si="96"/>
        <v/>
      </c>
      <c r="L157" s="34" t="str">
        <f>IF(K157="","",LARGE(G140:G159,M157))</f>
        <v/>
      </c>
      <c r="M157" s="46">
        <v>18</v>
      </c>
      <c r="N157" s="28"/>
      <c r="O157" s="47" t="str">
        <f>IF(R157&lt;&gt;"",_xlfn.RANK.EQ(R157,R140:R159,0),"")</f>
        <v/>
      </c>
      <c r="P157" s="24" t="str">
        <f>IF(K157="","",VLOOKUP(L157,G140:J159,2,0))</f>
        <v/>
      </c>
      <c r="Q157" s="24" t="str">
        <f>IF(K157="","",VLOOKUP(P157,LISTAS!$F$5:$G$407,2,0))</f>
        <v/>
      </c>
      <c r="R157" s="39" t="str">
        <f>IF(K157="","",VLOOKUP(L157,G140:J159,4,0))</f>
        <v/>
      </c>
      <c r="S157" s="25" t="str">
        <f t="shared" si="90"/>
        <v/>
      </c>
      <c r="T157" s="25" t="str">
        <f t="shared" si="91"/>
        <v/>
      </c>
    </row>
    <row r="158" spans="2:20" s="5" customFormat="1" ht="18.75" customHeight="1" x14ac:dyDescent="0.3">
      <c r="B158" s="26"/>
      <c r="C158" s="22" t="str">
        <f>IF(B158="","",VLOOKUP(B158,LISTAS!$F$5:$I$204,2,0))</f>
        <v/>
      </c>
      <c r="D158" s="22" t="str">
        <f>IF(B158="","",VLOOKUP(B158,LISTAS!$F$5:$I$204,4,0))</f>
        <v/>
      </c>
      <c r="E158" s="38"/>
      <c r="G158" s="34"/>
      <c r="H158" s="35"/>
      <c r="I158" s="35"/>
      <c r="J158" s="34"/>
      <c r="K158" s="34"/>
      <c r="L158" s="34" t="str">
        <f>IF(K158="","",LARGE(G140:G159,M158))</f>
        <v/>
      </c>
      <c r="M158" s="46">
        <v>19</v>
      </c>
      <c r="N158" s="28"/>
      <c r="O158" s="47" t="str">
        <f>IF(R158&lt;&gt;"",_xlfn.RANK.EQ(R158,R140:R159,0),"")</f>
        <v/>
      </c>
      <c r="P158" s="24" t="str">
        <f>IF(K158="","",VLOOKUP(L158,G140:J159,2,0))</f>
        <v/>
      </c>
      <c r="Q158" s="24" t="str">
        <f>IF(K158="","",VLOOKUP(P158,LISTAS!$F$5:$G$407,2,0))</f>
        <v/>
      </c>
      <c r="R158" s="39" t="str">
        <f>IF(K158="","",VLOOKUP(L158,G140:J159,4,0))</f>
        <v/>
      </c>
      <c r="S158" s="25" t="str">
        <f t="shared" si="90"/>
        <v/>
      </c>
      <c r="T158" s="25" t="str">
        <f t="shared" si="91"/>
        <v/>
      </c>
    </row>
    <row r="159" spans="2:20" s="5" customFormat="1" ht="18.75" customHeight="1" x14ac:dyDescent="0.3">
      <c r="B159" s="26"/>
      <c r="C159" s="22" t="str">
        <f>IF(B159="","",VLOOKUP(B159,LISTAS!$F$5:$I$204,2,0))</f>
        <v/>
      </c>
      <c r="D159" s="22" t="str">
        <f>IF(B159="","",VLOOKUP(B159,LISTAS!$F$5:$I$204,4,0))</f>
        <v/>
      </c>
      <c r="E159" s="38"/>
      <c r="G159" s="34" t="str">
        <f t="shared" ref="G159" si="97">IF(E159="","",E159+(ROW(E159)/10000))</f>
        <v/>
      </c>
      <c r="H159" s="35" t="str">
        <f t="shared" ref="H159" si="98">IF($K159="","",IF(B159="","",B159))</f>
        <v/>
      </c>
      <c r="I159" s="35" t="str">
        <f t="shared" ref="I159" si="99">IF($K159="","",IF(C159="","",C159))</f>
        <v/>
      </c>
      <c r="J159" s="34" t="str">
        <f t="shared" ref="J159" si="100">IF($K159="","",E159)</f>
        <v/>
      </c>
      <c r="K159" s="34" t="str">
        <f t="shared" ref="K159" si="101">G159</f>
        <v/>
      </c>
      <c r="L159" s="34" t="str">
        <f>IF(K159="","",LARGE(G140:G159,M159))</f>
        <v/>
      </c>
      <c r="M159" s="46">
        <v>20</v>
      </c>
      <c r="N159" s="28"/>
      <c r="O159" s="47" t="str">
        <f>IF(R159&lt;&gt;"",_xlfn.RANK.EQ(R159,R140:R159,0),"")</f>
        <v/>
      </c>
      <c r="P159" s="24" t="str">
        <f>IF(K159="","",VLOOKUP(L159,G140:J159,2,0))</f>
        <v/>
      </c>
      <c r="Q159" s="24" t="str">
        <f>IF(K159="","",VLOOKUP(P159,LISTAS!$F$5:$G$407,2,0))</f>
        <v/>
      </c>
      <c r="R159" s="39" t="str">
        <f>IF(K159="","",VLOOKUP(L159,G140:J159,4,0))</f>
        <v/>
      </c>
      <c r="S159" s="25" t="str">
        <f t="shared" si="90"/>
        <v/>
      </c>
      <c r="T159" s="25" t="str">
        <f t="shared" si="91"/>
        <v/>
      </c>
    </row>
    <row r="160" spans="2:20" ht="20.25" customHeight="1" x14ac:dyDescent="0.25"/>
    <row r="161" spans="1:20" ht="20.25" customHeight="1" x14ac:dyDescent="0.25">
      <c r="A161" s="2"/>
      <c r="B161" s="71" t="s">
        <v>24</v>
      </c>
      <c r="C161" s="72"/>
      <c r="E161" s="36"/>
      <c r="F161" s="37"/>
      <c r="G161" s="11"/>
      <c r="H161" s="12"/>
      <c r="I161" s="12"/>
      <c r="J161" s="12"/>
      <c r="K161" s="13"/>
      <c r="L161" s="12"/>
      <c r="M161" s="14"/>
      <c r="N161" s="45"/>
      <c r="O161" s="73" t="s">
        <v>15</v>
      </c>
      <c r="P161" s="74"/>
      <c r="Q161" s="74"/>
      <c r="R161" s="74"/>
      <c r="S161" s="74"/>
      <c r="T161" s="75"/>
    </row>
    <row r="162" spans="1:20" ht="20.25" hidden="1" customHeight="1" x14ac:dyDescent="0.25">
      <c r="A162" s="2"/>
      <c r="B162" s="68"/>
      <c r="C162" s="69"/>
      <c r="D162" s="69"/>
      <c r="E162" s="69"/>
      <c r="F162" s="69"/>
      <c r="G162" s="69"/>
      <c r="H162" s="69"/>
      <c r="I162" s="69"/>
      <c r="J162" s="69"/>
      <c r="K162" s="69"/>
      <c r="L162" s="69"/>
      <c r="M162" s="69"/>
      <c r="N162" s="69"/>
      <c r="O162" s="69"/>
      <c r="P162" s="69"/>
      <c r="Q162" s="69"/>
      <c r="R162" s="69"/>
      <c r="S162" s="69"/>
      <c r="T162" s="70"/>
    </row>
    <row r="163" spans="1:20" s="15" customFormat="1" ht="28.5" customHeight="1" x14ac:dyDescent="0.25">
      <c r="B163" s="16" t="s">
        <v>16</v>
      </c>
      <c r="C163" s="16" t="s">
        <v>1</v>
      </c>
      <c r="D163" s="16" t="s">
        <v>17</v>
      </c>
      <c r="E163" s="16" t="s">
        <v>2</v>
      </c>
      <c r="F163" s="17"/>
      <c r="G163" s="18"/>
      <c r="H163" s="19"/>
      <c r="I163" s="19"/>
      <c r="J163" s="19"/>
      <c r="K163" s="20"/>
      <c r="L163" s="19"/>
      <c r="M163" s="18"/>
      <c r="N163" s="18"/>
      <c r="O163" s="29" t="s">
        <v>4</v>
      </c>
      <c r="P163" s="29" t="s">
        <v>16</v>
      </c>
      <c r="Q163" s="29" t="s">
        <v>1</v>
      </c>
      <c r="R163" s="29" t="s">
        <v>18</v>
      </c>
      <c r="S163" s="21" t="s">
        <v>19</v>
      </c>
      <c r="T163" s="21" t="s">
        <v>20</v>
      </c>
    </row>
    <row r="164" spans="1:20" s="5" customFormat="1" ht="18.75" customHeight="1" x14ac:dyDescent="0.25">
      <c r="B164" s="22" t="s">
        <v>101</v>
      </c>
      <c r="C164" s="22" t="str">
        <f>IF(B164="","",VLOOKUP(B164,LISTAS!$F$5:$I$1000,2,0))</f>
        <v>GRUPO FÊNIX DE EDUCAÇÃO</v>
      </c>
      <c r="D164" s="22" t="str">
        <f>IF(B164="","",VLOOKUP(B164,LISTAS!$F$5:$I$204,4,0))</f>
        <v>SUB 11</v>
      </c>
      <c r="E164" s="38">
        <v>7.3</v>
      </c>
      <c r="G164" s="34">
        <f t="shared" ref="G164:G170" si="102">IF(E164="","",E164+(ROW(E164)/10000))</f>
        <v>7.3163999999999998</v>
      </c>
      <c r="H164" s="35" t="str">
        <f t="shared" ref="H164:H170" si="103">IF($K164="","",IF(B164="","",B164))</f>
        <v>ANTONELLA GARDUSSI</v>
      </c>
      <c r="I164" s="35" t="str">
        <f t="shared" ref="I164:I170" si="104">IF($K164="","",IF(C164="","",C164))</f>
        <v>GRUPO FÊNIX DE EDUCAÇÃO</v>
      </c>
      <c r="J164" s="34">
        <f t="shared" ref="J164:J170" si="105">IF($K164="","",E164)</f>
        <v>7.3</v>
      </c>
      <c r="K164" s="34">
        <f t="shared" ref="K164:K170" si="106">G164</f>
        <v>7.3163999999999998</v>
      </c>
      <c r="L164" s="34">
        <f>IF(K164="","",LARGE(G164:G183,M164))</f>
        <v>8.0167000000000002</v>
      </c>
      <c r="M164" s="46">
        <v>1</v>
      </c>
      <c r="N164" s="23"/>
      <c r="O164" s="47">
        <f>IF(R164&lt;&gt;"",_xlfn.RANK.EQ(R164,R164:R183,0),"")</f>
        <v>1</v>
      </c>
      <c r="P164" s="24" t="str">
        <f>IF(K164="","",VLOOKUP(L164,G164:J183,2,0))</f>
        <v>MAYLLA GARDUSSI</v>
      </c>
      <c r="Q164" s="24" t="str">
        <f>IF(K164="","",VLOOKUP(P164,LISTAS!$F$5:$G$407,2,0))</f>
        <v>GRUPO FÊNIX DE EDUCAÇÃO</v>
      </c>
      <c r="R164" s="39">
        <f>IF(K164="","",VLOOKUP(L164,G164:J183,4,0))</f>
        <v>8</v>
      </c>
      <c r="S164" s="25">
        <f>IF($O164="","",IF($O164=1,400,IF($O164=2,340,IF($O164=3,300,IF($O164=4,280,IF($O164=5,270,IF($O164=6,260,IF($O164=7,250,IF($O164=8,240,IF($O164=9,200,IF($O164=10,200,IF($O164=11,200,IF($O164=12,200,IF($O164=13,200,IF($O164=14,200,IF($O164=15,200,IF($O164=16,200,IF($O164&gt;16,"",""))))))))))))))))))</f>
        <v>400</v>
      </c>
      <c r="T164" s="25">
        <f>IF(O164="","",IF($F$7="NÃO","",IF(O164=1,400,IF(O164=2,340,IF(O164=3,300,IF(O164=4,280,IF(O164=5,270,IF(O164=6,260,IF(O164=7,250,IF(O164=8,240,IF(O164=9,200,IF(O164=10,200,IF(O164=11,200,IF(O164=12,200,IF(O164=13,200,IF(O164=14,200,IF(O164=15,200,IF(O164=16,200,IF(O164&gt;16,"","")))))))))))))))))))</f>
        <v>400</v>
      </c>
    </row>
    <row r="165" spans="1:20" s="5" customFormat="1" ht="18.75" customHeight="1" x14ac:dyDescent="0.25">
      <c r="B165" s="26" t="s">
        <v>90</v>
      </c>
      <c r="C165" s="22" t="str">
        <f>IF(B165="","",VLOOKUP(B165,LISTAS!$F$5:$I$1000,2,0))</f>
        <v>GRUPO FÊNIX DE EDUCAÇÃO</v>
      </c>
      <c r="D165" s="22" t="s">
        <v>450</v>
      </c>
      <c r="E165" s="38">
        <v>7.4</v>
      </c>
      <c r="G165" s="34">
        <f t="shared" si="102"/>
        <v>7.4165000000000001</v>
      </c>
      <c r="H165" s="35" t="str">
        <f t="shared" si="103"/>
        <v>LORENA MARTINS MADEIRA SALGUEIRO</v>
      </c>
      <c r="I165" s="35" t="str">
        <f t="shared" si="104"/>
        <v>GRUPO FÊNIX DE EDUCAÇÃO</v>
      </c>
      <c r="J165" s="34">
        <f t="shared" si="105"/>
        <v>7.4</v>
      </c>
      <c r="K165" s="34">
        <f t="shared" si="106"/>
        <v>7.4165000000000001</v>
      </c>
      <c r="L165" s="34">
        <f>IF(K165="","",LARGE(G164:G183,M165))</f>
        <v>7.7166000000000006</v>
      </c>
      <c r="M165" s="46">
        <v>2</v>
      </c>
      <c r="N165" s="27"/>
      <c r="O165" s="47">
        <f>IF(R165&lt;&gt;"",_xlfn.RANK.EQ(R165,R164:R183,0),"")</f>
        <v>2</v>
      </c>
      <c r="P165" s="24" t="str">
        <f>IF(K165="","",VLOOKUP(L165,G164:J183,2,0))</f>
        <v>ESTHER ARENA SANTOS</v>
      </c>
      <c r="Q165" s="24" t="str">
        <f>IF(K165="","",VLOOKUP(P165,LISTAS!$F$5:$G$407,2,0))</f>
        <v>GRUPO FÊNIX DE EDUCAÇÃO</v>
      </c>
      <c r="R165" s="39">
        <f>IF(K165="","",VLOOKUP(L165,G164:J183,4,0))</f>
        <v>7.7</v>
      </c>
      <c r="S165" s="25">
        <f t="shared" ref="S165:S183" si="107">IF($O165="","",IF($O165=1,400,IF($O165=2,340,IF($O165=3,300,IF($O165=4,280,IF($O165=5,270,IF($O165=6,260,IF($O165=7,250,IF($O165=8,240,IF($O165=9,200,IF($O165=10,200,IF($O165=11,200,IF($O165=12,200,IF($O165=13,200,IF($O165=14,200,IF($O165=15,200,IF($O165=16,200,IF($O165&gt;16,"",""))))))))))))))))))</f>
        <v>340</v>
      </c>
      <c r="T165" s="25">
        <f t="shared" ref="T165:T183" si="108">IF(O165="","",IF($F$7="NÃO","",IF(O165=1,400,IF(O165=2,340,IF(O165=3,300,IF(O165=4,280,IF(O165=5,270,IF(O165=6,260,IF(O165=7,250,IF(O165=8,240,IF(O165=9,200,IF(O165=10,200,IF(O165=11,200,IF(O165=12,200,IF(O165=13,200,IF(O165=14,200,IF(O165=15,200,IF(O165=16,200,IF(O165&gt;16,"","")))))))))))))))))))</f>
        <v>340</v>
      </c>
    </row>
    <row r="166" spans="1:20" s="5" customFormat="1" ht="18.75" customHeight="1" x14ac:dyDescent="0.3">
      <c r="B166" s="26" t="s">
        <v>82</v>
      </c>
      <c r="C166" s="22" t="str">
        <f>IF(B166="","",VLOOKUP(B166,LISTAS!$F$5:$I$1000,2,0))</f>
        <v>GRUPO FÊNIX DE EDUCAÇÃO</v>
      </c>
      <c r="D166" s="22" t="str">
        <f>IF(B166="","",VLOOKUP(B166,LISTAS!$F$5:$I$204,4,0))</f>
        <v>SUB 09</v>
      </c>
      <c r="E166" s="38">
        <v>7.7</v>
      </c>
      <c r="G166" s="34">
        <f t="shared" si="102"/>
        <v>7.7166000000000006</v>
      </c>
      <c r="H166" s="35" t="str">
        <f t="shared" si="103"/>
        <v>ESTHER ARENA SANTOS</v>
      </c>
      <c r="I166" s="35" t="str">
        <f t="shared" si="104"/>
        <v>GRUPO FÊNIX DE EDUCAÇÃO</v>
      </c>
      <c r="J166" s="34">
        <f t="shared" si="105"/>
        <v>7.7</v>
      </c>
      <c r="K166" s="34">
        <f t="shared" si="106"/>
        <v>7.7166000000000006</v>
      </c>
      <c r="L166" s="34">
        <f>IF(K166="","",LARGE(G164:G183,M166))</f>
        <v>7.4165000000000001</v>
      </c>
      <c r="M166" s="46">
        <v>3</v>
      </c>
      <c r="N166" s="28"/>
      <c r="O166" s="47">
        <f>IF(R166&lt;&gt;"",_xlfn.RANK.EQ(R166,R164:R183,0),"")</f>
        <v>3</v>
      </c>
      <c r="P166" s="24" t="str">
        <f>IF(K166="","",VLOOKUP(L166,G164:J183,2,0))</f>
        <v>LORENA MARTINS MADEIRA SALGUEIRO</v>
      </c>
      <c r="Q166" s="24" t="str">
        <f>IF(K166="","",VLOOKUP(P166,LISTAS!$F$5:$G$407,2,0))</f>
        <v>GRUPO FÊNIX DE EDUCAÇÃO</v>
      </c>
      <c r="R166" s="39">
        <f>IF(K166="","",VLOOKUP(L166,G164:J183,4,0))</f>
        <v>7.4</v>
      </c>
      <c r="S166" s="25">
        <f t="shared" si="107"/>
        <v>300</v>
      </c>
      <c r="T166" s="25">
        <f t="shared" si="108"/>
        <v>300</v>
      </c>
    </row>
    <row r="167" spans="1:20" s="5" customFormat="1" ht="18.75" customHeight="1" x14ac:dyDescent="0.3">
      <c r="B167" s="26" t="s">
        <v>83</v>
      </c>
      <c r="C167" s="22" t="str">
        <f>IF(B167="","",VLOOKUP(B167,LISTAS!$F$5:$I$1000,2,0))</f>
        <v>GRUPO FÊNIX DE EDUCAÇÃO</v>
      </c>
      <c r="D167" s="22"/>
      <c r="E167" s="38">
        <v>8</v>
      </c>
      <c r="G167" s="34">
        <f t="shared" si="102"/>
        <v>8.0167000000000002</v>
      </c>
      <c r="H167" s="35" t="str">
        <f t="shared" si="103"/>
        <v>MAYLLA GARDUSSI</v>
      </c>
      <c r="I167" s="35" t="str">
        <f t="shared" si="104"/>
        <v>GRUPO FÊNIX DE EDUCAÇÃO</v>
      </c>
      <c r="J167" s="34">
        <f t="shared" si="105"/>
        <v>8</v>
      </c>
      <c r="K167" s="34">
        <f t="shared" si="106"/>
        <v>8.0167000000000002</v>
      </c>
      <c r="L167" s="34">
        <f>IF(K167="","",LARGE(G164:G183,M167))</f>
        <v>7.3163999999999998</v>
      </c>
      <c r="M167" s="46">
        <v>4</v>
      </c>
      <c r="N167" s="28"/>
      <c r="O167" s="47">
        <f>IF(R167&lt;&gt;"",_xlfn.RANK.EQ(R167,R164:R183,0),"")</f>
        <v>4</v>
      </c>
      <c r="P167" s="24" t="str">
        <f>IF(K167="","",VLOOKUP(L167,G164:J183,2,0))</f>
        <v>ANTONELLA GARDUSSI</v>
      </c>
      <c r="Q167" s="24" t="str">
        <f>IF(K167="","",VLOOKUP(P167,LISTAS!$F$5:$G$407,2,0))</f>
        <v>GRUPO FÊNIX DE EDUCAÇÃO</v>
      </c>
      <c r="R167" s="39">
        <f>IF(K167="","",VLOOKUP(L167,G164:J183,4,0))</f>
        <v>7.3</v>
      </c>
      <c r="S167" s="25">
        <f t="shared" si="107"/>
        <v>280</v>
      </c>
      <c r="T167" s="25">
        <f t="shared" si="108"/>
        <v>280</v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 t="str">
        <f t="shared" si="102"/>
        <v/>
      </c>
      <c r="H168" s="35" t="str">
        <f t="shared" si="103"/>
        <v/>
      </c>
      <c r="I168" s="35" t="str">
        <f t="shared" si="104"/>
        <v/>
      </c>
      <c r="J168" s="34" t="str">
        <f t="shared" si="105"/>
        <v/>
      </c>
      <c r="K168" s="34" t="str">
        <f t="shared" si="106"/>
        <v/>
      </c>
      <c r="L168" s="34" t="str">
        <f>IF(K168="","",LARGE(G164:G183,M168))</f>
        <v/>
      </c>
      <c r="M168" s="46">
        <v>5</v>
      </c>
      <c r="N168" s="28"/>
      <c r="O168" s="47" t="str">
        <f>IF(R168&lt;&gt;"",_xlfn.RANK.EQ(R168,R164:R183,0),"")</f>
        <v/>
      </c>
      <c r="P168" s="24" t="str">
        <f>IF(K168="","",VLOOKUP(L168,G164:J183,2,0))</f>
        <v/>
      </c>
      <c r="Q168" s="24" t="str">
        <f>IF(K168="","",VLOOKUP(P168,LISTAS!$F$5:$G$407,2,0))</f>
        <v/>
      </c>
      <c r="R168" s="39" t="str">
        <f>IF(K168="","",VLOOKUP(L168,G164:J183,4,0))</f>
        <v/>
      </c>
      <c r="S168" s="25" t="str">
        <f t="shared" si="107"/>
        <v/>
      </c>
      <c r="T168" s="25" t="str">
        <f t="shared" si="108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 t="str">
        <f t="shared" si="102"/>
        <v/>
      </c>
      <c r="H169" s="35" t="str">
        <f t="shared" si="103"/>
        <v/>
      </c>
      <c r="I169" s="35" t="str">
        <f t="shared" si="104"/>
        <v/>
      </c>
      <c r="J169" s="34" t="str">
        <f t="shared" si="105"/>
        <v/>
      </c>
      <c r="K169" s="34" t="str">
        <f t="shared" si="106"/>
        <v/>
      </c>
      <c r="L169" s="34" t="str">
        <f>IF(K169="","",LARGE(G164:G183,M169))</f>
        <v/>
      </c>
      <c r="M169" s="46">
        <v>6</v>
      </c>
      <c r="N169" s="28"/>
      <c r="O169" s="47" t="str">
        <f>IF(R169&lt;&gt;"",_xlfn.RANK.EQ(R169,R164:R183,0),"")</f>
        <v/>
      </c>
      <c r="P169" s="24" t="str">
        <f>IF(K169="","",VLOOKUP(L169,G164:J183,2,0))</f>
        <v/>
      </c>
      <c r="Q169" s="24" t="str">
        <f>IF(K169="","",VLOOKUP(P169,LISTAS!$F$5:$G$407,2,0))</f>
        <v/>
      </c>
      <c r="R169" s="39" t="str">
        <f>IF(K169="","",VLOOKUP(L169,G164:J183,4,0))</f>
        <v/>
      </c>
      <c r="S169" s="25" t="str">
        <f t="shared" si="107"/>
        <v/>
      </c>
      <c r="T169" s="25" t="str">
        <f t="shared" si="108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102"/>
        <v/>
      </c>
      <c r="H170" s="35" t="str">
        <f t="shared" si="103"/>
        <v/>
      </c>
      <c r="I170" s="35" t="str">
        <f t="shared" si="104"/>
        <v/>
      </c>
      <c r="J170" s="34" t="str">
        <f t="shared" si="105"/>
        <v/>
      </c>
      <c r="K170" s="34" t="str">
        <f t="shared" si="106"/>
        <v/>
      </c>
      <c r="L170" s="34" t="str">
        <f>IF(K170="","",LARGE(G164:G183,M170))</f>
        <v/>
      </c>
      <c r="M170" s="46">
        <v>7</v>
      </c>
      <c r="N170" s="28"/>
      <c r="O170" s="47" t="str">
        <f>IF(R170&lt;&gt;"",_xlfn.RANK.EQ(R170,R164:R183,0),"")</f>
        <v/>
      </c>
      <c r="P170" s="24" t="str">
        <f>IF(K170="","",VLOOKUP(L170,G164:J183,2,0))</f>
        <v/>
      </c>
      <c r="Q170" s="24" t="str">
        <f>IF(K170="","",VLOOKUP(P170,LISTAS!$F$5:$G$407,2,0))</f>
        <v/>
      </c>
      <c r="R170" s="39" t="str">
        <f>IF(K170="","",VLOOKUP(L170,G164:J183,4,0))</f>
        <v/>
      </c>
      <c r="S170" s="25" t="str">
        <f t="shared" si="107"/>
        <v/>
      </c>
      <c r="T170" s="25" t="str">
        <f t="shared" si="108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/>
      <c r="H171" s="35"/>
      <c r="I171" s="35"/>
      <c r="J171" s="34"/>
      <c r="K171" s="34"/>
      <c r="L171" s="34" t="str">
        <f>IF(K171="","",LARGE(G164:G183,M171))</f>
        <v/>
      </c>
      <c r="M171" s="46">
        <v>8</v>
      </c>
      <c r="N171" s="28"/>
      <c r="O171" s="47" t="str">
        <f>IF(R171&lt;&gt;"",_xlfn.RANK.EQ(R171,R164:R183,0),"")</f>
        <v/>
      </c>
      <c r="P171" s="24" t="str">
        <f>IF(K171="","",VLOOKUP(L171,G164:J183,2,0))</f>
        <v/>
      </c>
      <c r="Q171" s="24" t="str">
        <f>IF(K171="","",VLOOKUP(P171,LISTAS!$F$5:$G$407,2,0))</f>
        <v/>
      </c>
      <c r="R171" s="39" t="str">
        <f>IF(K171="","",VLOOKUP(L171,G164:J183,4,0))</f>
        <v/>
      </c>
      <c r="S171" s="25" t="str">
        <f t="shared" si="107"/>
        <v/>
      </c>
      <c r="T171" s="25" t="str">
        <f t="shared" si="108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IF(K172="","",LARGE(G164:G183,M172))</f>
        <v/>
      </c>
      <c r="M172" s="46">
        <v>9</v>
      </c>
      <c r="N172" s="28"/>
      <c r="O172" s="47" t="str">
        <f>IF(R172&lt;&gt;"",_xlfn.RANK.EQ(R172,R164:R183,0),"")</f>
        <v/>
      </c>
      <c r="P172" s="24" t="str">
        <f>IF(K172="","",VLOOKUP(L172,G164:J183,2,0))</f>
        <v/>
      </c>
      <c r="Q172" s="24" t="str">
        <f>IF(K172="","",VLOOKUP(P172,LISTAS!$F$5:$G$407,2,0))</f>
        <v/>
      </c>
      <c r="R172" s="39" t="str">
        <f>IF(K172="","",VLOOKUP(L172,G164:J183,4,0))</f>
        <v/>
      </c>
      <c r="S172" s="25" t="str">
        <f t="shared" si="107"/>
        <v/>
      </c>
      <c r="T172" s="25" t="str">
        <f t="shared" si="108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/>
      <c r="H173" s="35"/>
      <c r="I173" s="35"/>
      <c r="J173" s="34"/>
      <c r="K173" s="34"/>
      <c r="L173" s="34" t="str">
        <f>IF(K173="","",LARGE(G164:G183,M173))</f>
        <v/>
      </c>
      <c r="M173" s="46">
        <v>10</v>
      </c>
      <c r="N173" s="28"/>
      <c r="O173" s="47" t="str">
        <f>IF(R173&lt;&gt;"",_xlfn.RANK.EQ(R173,R164:R183,0),"")</f>
        <v/>
      </c>
      <c r="P173" s="24" t="str">
        <f>IF(K173="","",VLOOKUP(L173,G164:J183,2,0))</f>
        <v/>
      </c>
      <c r="Q173" s="24" t="str">
        <f>IF(K173="","",VLOOKUP(P173,LISTAS!$F$5:$G$407,2,0))</f>
        <v/>
      </c>
      <c r="R173" s="39" t="str">
        <f>IF(K173="","",VLOOKUP(L173,G164:J183,4,0))</f>
        <v/>
      </c>
      <c r="S173" s="25" t="str">
        <f t="shared" si="107"/>
        <v/>
      </c>
      <c r="T173" s="25" t="str">
        <f t="shared" si="108"/>
        <v/>
      </c>
    </row>
    <row r="174" spans="1:20" s="5" customFormat="1" ht="18.75" customHeight="1" x14ac:dyDescent="0.3">
      <c r="B174" s="26"/>
      <c r="C174" s="22" t="str">
        <f>IF(B174="","",VLOOKUP(B174,LISTAS!$F$5:$I$1000,2,0))</f>
        <v/>
      </c>
      <c r="D174" s="22" t="str">
        <f>IF(B174="","",VLOOKUP(B174,LISTAS!$F$5:$I$204,4,0))</f>
        <v/>
      </c>
      <c r="E174" s="38"/>
      <c r="G174" s="34"/>
      <c r="H174" s="35"/>
      <c r="I174" s="35"/>
      <c r="J174" s="34"/>
      <c r="K174" s="34"/>
      <c r="L174" s="34" t="str">
        <f>IF(K174="","",LARGE(G164:G183,M174))</f>
        <v/>
      </c>
      <c r="M174" s="46">
        <v>11</v>
      </c>
      <c r="N174" s="28"/>
      <c r="O174" s="47" t="str">
        <f>IF(R174&lt;&gt;"",_xlfn.RANK.EQ(R174,R164:R183,0),"")</f>
        <v/>
      </c>
      <c r="P174" s="24" t="str">
        <f>IF(K174="","",VLOOKUP(L174,G164:J183,2,0))</f>
        <v/>
      </c>
      <c r="Q174" s="24" t="str">
        <f>IF(K174="","",VLOOKUP(P174,LISTAS!$F$5:$G$407,2,0))</f>
        <v/>
      </c>
      <c r="R174" s="39" t="str">
        <f>IF(K174="","",VLOOKUP(L174,G164:J183,4,0))</f>
        <v/>
      </c>
      <c r="S174" s="25" t="str">
        <f t="shared" si="107"/>
        <v/>
      </c>
      <c r="T174" s="25" t="str">
        <f t="shared" si="108"/>
        <v/>
      </c>
    </row>
    <row r="175" spans="1:20" s="5" customFormat="1" ht="18.75" customHeight="1" x14ac:dyDescent="0.3">
      <c r="B175" s="26"/>
      <c r="C175" s="22" t="str">
        <f>IF(B175="","",VLOOKUP(B175,LISTAS!$F$5:$I$1000,2,0))</f>
        <v/>
      </c>
      <c r="D175" s="22" t="str">
        <f>IF(B175="","",VLOOKUP(B175,LISTAS!$F$5:$I$204,4,0))</f>
        <v/>
      </c>
      <c r="E175" s="38"/>
      <c r="G175" s="34"/>
      <c r="H175" s="35"/>
      <c r="I175" s="35"/>
      <c r="J175" s="34"/>
      <c r="K175" s="34"/>
      <c r="L175" s="34" t="str">
        <f>IF(K175="","",LARGE(G164:G183,M175))</f>
        <v/>
      </c>
      <c r="M175" s="46">
        <v>12</v>
      </c>
      <c r="N175" s="28"/>
      <c r="O175" s="47" t="str">
        <f>IF(R175&lt;&gt;"",_xlfn.RANK.EQ(R175,R164:R183,0),"")</f>
        <v/>
      </c>
      <c r="P175" s="24" t="str">
        <f>IF(K175="","",VLOOKUP(L175,G164:J183,2,0))</f>
        <v/>
      </c>
      <c r="Q175" s="24" t="str">
        <f>IF(K175="","",VLOOKUP(P175,LISTAS!$F$5:$G$407,2,0))</f>
        <v/>
      </c>
      <c r="R175" s="39" t="str">
        <f>IF(K175="","",VLOOKUP(L175,G164:J183,4,0))</f>
        <v/>
      </c>
      <c r="S175" s="25" t="str">
        <f t="shared" si="107"/>
        <v/>
      </c>
      <c r="T175" s="25" t="str">
        <f t="shared" si="108"/>
        <v/>
      </c>
    </row>
    <row r="176" spans="1:20" s="5" customFormat="1" ht="18.75" customHeight="1" x14ac:dyDescent="0.3">
      <c r="B176" s="26"/>
      <c r="C176" s="22" t="str">
        <f>IF(B176="","",VLOOKUP(B176,LISTAS!$F$5:$I$1000,2,0))</f>
        <v/>
      </c>
      <c r="D176" s="22" t="str">
        <f>IF(B176="","",VLOOKUP(B176,LISTAS!$F$5:$I$204,4,0))</f>
        <v/>
      </c>
      <c r="E176" s="38"/>
      <c r="G176" s="34"/>
      <c r="H176" s="35"/>
      <c r="I176" s="35"/>
      <c r="J176" s="34"/>
      <c r="K176" s="34"/>
      <c r="L176" s="34" t="str">
        <f>IF(K176="","",LARGE(G164:G183,M176))</f>
        <v/>
      </c>
      <c r="M176" s="46">
        <v>13</v>
      </c>
      <c r="N176" s="28"/>
      <c r="O176" s="47" t="str">
        <f>IF(R176&lt;&gt;"",_xlfn.RANK.EQ(R176,R164:R183,0),"")</f>
        <v/>
      </c>
      <c r="P176" s="24" t="str">
        <f>IF(K176="","",VLOOKUP(L176,G164:J183,2,0))</f>
        <v/>
      </c>
      <c r="Q176" s="24" t="str">
        <f>IF(K176="","",VLOOKUP(P176,LISTAS!$F$5:$G$407,2,0))</f>
        <v/>
      </c>
      <c r="R176" s="39" t="str">
        <f>IF(K176="","",VLOOKUP(L176,G164:J183,4,0))</f>
        <v/>
      </c>
      <c r="S176" s="25" t="str">
        <f t="shared" si="107"/>
        <v/>
      </c>
      <c r="T176" s="25" t="str">
        <f t="shared" si="108"/>
        <v/>
      </c>
    </row>
    <row r="177" spans="1:20" s="5" customFormat="1" ht="18.75" customHeight="1" x14ac:dyDescent="0.3">
      <c r="B177" s="26"/>
      <c r="C177" s="22" t="str">
        <f>IF(B177="","",VLOOKUP(B177,LISTAS!$F$5:$I$1000,2,0))</f>
        <v/>
      </c>
      <c r="D177" s="22" t="str">
        <f>IF(B177="","",VLOOKUP(B177,LISTAS!$F$5:$I$204,4,0))</f>
        <v/>
      </c>
      <c r="E177" s="38"/>
      <c r="G177" s="34"/>
      <c r="H177" s="35"/>
      <c r="I177" s="35"/>
      <c r="J177" s="34"/>
      <c r="K177" s="34"/>
      <c r="L177" s="34" t="str">
        <f>IF(K177="","",LARGE(G164:G183,M177))</f>
        <v/>
      </c>
      <c r="M177" s="46">
        <v>14</v>
      </c>
      <c r="N177" s="28"/>
      <c r="O177" s="47" t="str">
        <f>IF(R177&lt;&gt;"",_xlfn.RANK.EQ(R177,R164:R183,0),"")</f>
        <v/>
      </c>
      <c r="P177" s="24" t="str">
        <f>IF(K177="","",VLOOKUP(L177,G164:J183,2,0))</f>
        <v/>
      </c>
      <c r="Q177" s="24" t="str">
        <f>IF(K177="","",VLOOKUP(P177,LISTAS!$F$5:$G$407,2,0))</f>
        <v/>
      </c>
      <c r="R177" s="39" t="str">
        <f>IF(K177="","",VLOOKUP(L177,G164:J183,4,0))</f>
        <v/>
      </c>
      <c r="S177" s="25" t="str">
        <f t="shared" si="107"/>
        <v/>
      </c>
      <c r="T177" s="25" t="str">
        <f t="shared" si="108"/>
        <v/>
      </c>
    </row>
    <row r="178" spans="1:20" s="5" customFormat="1" ht="18.75" customHeight="1" x14ac:dyDescent="0.3">
      <c r="B178" s="26"/>
      <c r="C178" s="22" t="str">
        <f>IF(B178="","",VLOOKUP(B178,LISTAS!$F$5:$I$1000,2,0))</f>
        <v/>
      </c>
      <c r="D178" s="22" t="str">
        <f>IF(B178="","",VLOOKUP(B178,LISTAS!$F$5:$I$204,4,0))</f>
        <v/>
      </c>
      <c r="E178" s="38"/>
      <c r="G178" s="34"/>
      <c r="H178" s="35"/>
      <c r="I178" s="35"/>
      <c r="J178" s="34"/>
      <c r="K178" s="34"/>
      <c r="L178" s="34" t="str">
        <f>IF(K178="","",LARGE(G164:G183,M178))</f>
        <v/>
      </c>
      <c r="M178" s="46">
        <v>15</v>
      </c>
      <c r="N178" s="28"/>
      <c r="O178" s="47" t="str">
        <f>IF(R178&lt;&gt;"",_xlfn.RANK.EQ(R178,R164:R183,0),"")</f>
        <v/>
      </c>
      <c r="P178" s="24" t="str">
        <f>IF(K178="","",VLOOKUP(L178,G164:J183,2,0))</f>
        <v/>
      </c>
      <c r="Q178" s="24" t="str">
        <f>IF(K178="","",VLOOKUP(P178,LISTAS!$F$5:$G$407,2,0))</f>
        <v/>
      </c>
      <c r="R178" s="39" t="str">
        <f>IF(K178="","",VLOOKUP(L178,G164:J183,4,0))</f>
        <v/>
      </c>
      <c r="S178" s="25" t="str">
        <f t="shared" si="107"/>
        <v/>
      </c>
      <c r="T178" s="25" t="str">
        <f t="shared" si="108"/>
        <v/>
      </c>
    </row>
    <row r="179" spans="1:20" s="5" customFormat="1" ht="18.75" customHeight="1" x14ac:dyDescent="0.3">
      <c r="B179" s="26"/>
      <c r="C179" s="22" t="str">
        <f>IF(B179="","",VLOOKUP(B179,LISTAS!$F$5:$I$1000,2,0))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IF(K179="","",LARGE(G164:G183,M179))</f>
        <v/>
      </c>
      <c r="M179" s="46">
        <v>16</v>
      </c>
      <c r="N179" s="28"/>
      <c r="O179" s="47" t="str">
        <f>IF(R179&lt;&gt;"",_xlfn.RANK.EQ(R179,R164:R183,0),"")</f>
        <v/>
      </c>
      <c r="P179" s="24" t="str">
        <f>IF(K179="","",VLOOKUP(L179,G164:J183,2,0))</f>
        <v/>
      </c>
      <c r="Q179" s="24" t="str">
        <f>IF(K179="","",VLOOKUP(P179,LISTAS!$F$5:$G$407,2,0))</f>
        <v/>
      </c>
      <c r="R179" s="39" t="str">
        <f>IF(K179="","",VLOOKUP(L179,G164:J183,4,0))</f>
        <v/>
      </c>
      <c r="S179" s="25" t="str">
        <f t="shared" si="107"/>
        <v/>
      </c>
      <c r="T179" s="25" t="str">
        <f t="shared" si="108"/>
        <v/>
      </c>
    </row>
    <row r="180" spans="1:20" s="5" customFormat="1" ht="18.75" customHeight="1" x14ac:dyDescent="0.3">
      <c r="B180" s="26"/>
      <c r="C180" s="22" t="str">
        <f>IF(B180="","",VLOOKUP(B180,LISTAS!$F$5:$I$1000,2,0))</f>
        <v/>
      </c>
      <c r="D180" s="22" t="str">
        <f>IF(B180="","",VLOOKUP(B180,LISTAS!$F$5:$I$204,4,0))</f>
        <v/>
      </c>
      <c r="E180" s="38"/>
      <c r="G180" s="34" t="str">
        <f t="shared" ref="G180:G181" si="109">IF(E180="","",E180+(ROW(E180)/10000))</f>
        <v/>
      </c>
      <c r="H180" s="35" t="str">
        <f t="shared" ref="H180:H181" si="110">IF($K180="","",IF(B180="","",B180))</f>
        <v/>
      </c>
      <c r="I180" s="35" t="str">
        <f t="shared" ref="I180:I181" si="111">IF($K180="","",IF(C180="","",C180))</f>
        <v/>
      </c>
      <c r="J180" s="34" t="str">
        <f t="shared" ref="J180:J181" si="112">IF($K180="","",E180)</f>
        <v/>
      </c>
      <c r="K180" s="34" t="str">
        <f t="shared" ref="K180:K181" si="113">G180</f>
        <v/>
      </c>
      <c r="L180" s="34" t="str">
        <f>IF(K180="","",LARGE(G164:G183,M180))</f>
        <v/>
      </c>
      <c r="M180" s="46">
        <v>17</v>
      </c>
      <c r="N180" s="28"/>
      <c r="O180" s="47" t="str">
        <f>IF(R180&lt;&gt;"",_xlfn.RANK.EQ(R180,R164:R183,0),"")</f>
        <v/>
      </c>
      <c r="P180" s="24" t="str">
        <f>IF(K180="","",VLOOKUP(L180,G164:J183,2,0))</f>
        <v/>
      </c>
      <c r="Q180" s="24" t="str">
        <f>IF(K180="","",VLOOKUP(P180,LISTAS!$F$5:$G$407,2,0))</f>
        <v/>
      </c>
      <c r="R180" s="39" t="str">
        <f>IF(K180="","",VLOOKUP(L180,G164:J183,4,0))</f>
        <v/>
      </c>
      <c r="S180" s="25" t="str">
        <f t="shared" si="107"/>
        <v/>
      </c>
      <c r="T180" s="25" t="str">
        <f t="shared" si="108"/>
        <v/>
      </c>
    </row>
    <row r="181" spans="1:20" s="5" customFormat="1" ht="18.75" customHeight="1" x14ac:dyDescent="0.3">
      <c r="B181" s="26"/>
      <c r="C181" s="22" t="str">
        <f>IF(B181="","",VLOOKUP(B181,LISTAS!$F$5:$I$1000,2,0))</f>
        <v/>
      </c>
      <c r="D181" s="22" t="str">
        <f>IF(B181="","",VLOOKUP(B181,LISTAS!$F$5:$I$204,4,0))</f>
        <v/>
      </c>
      <c r="E181" s="38"/>
      <c r="G181" s="34" t="str">
        <f t="shared" si="109"/>
        <v/>
      </c>
      <c r="H181" s="35" t="str">
        <f t="shared" si="110"/>
        <v/>
      </c>
      <c r="I181" s="35" t="str">
        <f t="shared" si="111"/>
        <v/>
      </c>
      <c r="J181" s="34" t="str">
        <f t="shared" si="112"/>
        <v/>
      </c>
      <c r="K181" s="34" t="str">
        <f t="shared" si="113"/>
        <v/>
      </c>
      <c r="L181" s="34" t="str">
        <f>IF(K181="","",LARGE(G164:G183,M181))</f>
        <v/>
      </c>
      <c r="M181" s="46">
        <v>18</v>
      </c>
      <c r="N181" s="28"/>
      <c r="O181" s="47" t="str">
        <f>IF(R181&lt;&gt;"",_xlfn.RANK.EQ(R181,R164:R183,0),"")</f>
        <v/>
      </c>
      <c r="P181" s="24" t="str">
        <f>IF(K181="","",VLOOKUP(L181,G164:J183,2,0))</f>
        <v/>
      </c>
      <c r="Q181" s="24" t="str">
        <f>IF(K181="","",VLOOKUP(P181,LISTAS!$F$5:$G$407,2,0))</f>
        <v/>
      </c>
      <c r="R181" s="39" t="str">
        <f>IF(K181="","",VLOOKUP(L181,G164:J183,4,0))</f>
        <v/>
      </c>
      <c r="S181" s="25" t="str">
        <f t="shared" si="107"/>
        <v/>
      </c>
      <c r="T181" s="25" t="str">
        <f t="shared" si="108"/>
        <v/>
      </c>
    </row>
    <row r="182" spans="1:20" s="5" customFormat="1" ht="18.75" customHeight="1" x14ac:dyDescent="0.3">
      <c r="B182" s="26"/>
      <c r="C182" s="22" t="str">
        <f>IF(B182="","",VLOOKUP(B182,LISTAS!$F$5:$I$1000,2,0))</f>
        <v/>
      </c>
      <c r="D182" s="22" t="str">
        <f>IF(B182="","",VLOOKUP(B182,LISTAS!$F$5:$I$204,4,0))</f>
        <v/>
      </c>
      <c r="E182" s="38"/>
      <c r="G182" s="34"/>
      <c r="H182" s="35"/>
      <c r="I182" s="35"/>
      <c r="J182" s="34"/>
      <c r="K182" s="34"/>
      <c r="L182" s="34" t="str">
        <f>IF(K182="","",LARGE(G164:G183,M182))</f>
        <v/>
      </c>
      <c r="M182" s="46">
        <v>19</v>
      </c>
      <c r="N182" s="28"/>
      <c r="O182" s="47" t="str">
        <f>IF(R182&lt;&gt;"",_xlfn.RANK.EQ(R182,R164:R183,0),"")</f>
        <v/>
      </c>
      <c r="P182" s="24" t="str">
        <f>IF(K182="","",VLOOKUP(L182,G164:J183,2,0))</f>
        <v/>
      </c>
      <c r="Q182" s="24" t="str">
        <f>IF(K182="","",VLOOKUP(P182,LISTAS!$F$5:$G$407,2,0))</f>
        <v/>
      </c>
      <c r="R182" s="39" t="str">
        <f>IF(K182="","",VLOOKUP(L182,G164:J183,4,0))</f>
        <v/>
      </c>
      <c r="S182" s="25" t="str">
        <f t="shared" si="107"/>
        <v/>
      </c>
      <c r="T182" s="25" t="str">
        <f t="shared" si="108"/>
        <v/>
      </c>
    </row>
    <row r="183" spans="1:20" s="5" customFormat="1" ht="18.75" customHeight="1" x14ac:dyDescent="0.3">
      <c r="B183" s="26"/>
      <c r="C183" s="22" t="str">
        <f>IF(B183="","",VLOOKUP(B183,LISTAS!$F$5:$I$1000,2,0))</f>
        <v/>
      </c>
      <c r="D183" s="22" t="str">
        <f>IF(B183="","",VLOOKUP(B183,LISTAS!$F$5:$I$204,4,0))</f>
        <v/>
      </c>
      <c r="E183" s="38"/>
      <c r="G183" s="34" t="str">
        <f t="shared" ref="G183" si="114">IF(E183="","",E183+(ROW(E183)/10000))</f>
        <v/>
      </c>
      <c r="H183" s="35" t="str">
        <f t="shared" ref="H183" si="115">IF($K183="","",IF(B183="","",B183))</f>
        <v/>
      </c>
      <c r="I183" s="35" t="str">
        <f t="shared" ref="I183" si="116">IF($K183="","",IF(C183="","",C183))</f>
        <v/>
      </c>
      <c r="J183" s="34" t="str">
        <f t="shared" ref="J183" si="117">IF($K183="","",E183)</f>
        <v/>
      </c>
      <c r="K183" s="34" t="str">
        <f t="shared" ref="K183" si="118">G183</f>
        <v/>
      </c>
      <c r="L183" s="34" t="str">
        <f>IF(K183="","",LARGE(G164:G183,M183))</f>
        <v/>
      </c>
      <c r="M183" s="46">
        <v>20</v>
      </c>
      <c r="N183" s="28"/>
      <c r="O183" s="47" t="str">
        <f>IF(R183&lt;&gt;"",_xlfn.RANK.EQ(R183,R164:R183,0),"")</f>
        <v/>
      </c>
      <c r="P183" s="24" t="str">
        <f>IF(K183="","",VLOOKUP(L183,G164:J183,2,0))</f>
        <v/>
      </c>
      <c r="Q183" s="24" t="str">
        <f>IF(K183="","",VLOOKUP(P183,LISTAS!$F$5:$G$407,2,0))</f>
        <v/>
      </c>
      <c r="R183" s="39" t="str">
        <f>IF(K183="","",VLOOKUP(L183,G164:J183,4,0))</f>
        <v/>
      </c>
      <c r="S183" s="25" t="str">
        <f t="shared" si="107"/>
        <v/>
      </c>
      <c r="T183" s="25" t="str">
        <f t="shared" si="108"/>
        <v/>
      </c>
    </row>
    <row r="184" spans="1:20" ht="20.25" customHeight="1" x14ac:dyDescent="0.25"/>
    <row r="185" spans="1:20" ht="20.25" customHeight="1" x14ac:dyDescent="0.25">
      <c r="A185" s="2"/>
      <c r="B185" s="71" t="s">
        <v>25</v>
      </c>
      <c r="C185" s="72"/>
      <c r="E185" s="36"/>
      <c r="F185" s="37"/>
      <c r="G185" s="11"/>
      <c r="H185" s="12"/>
      <c r="I185" s="12"/>
      <c r="J185" s="12"/>
      <c r="K185" s="13"/>
      <c r="L185" s="12"/>
      <c r="M185" s="14"/>
      <c r="N185" s="45"/>
      <c r="O185" s="73" t="s">
        <v>15</v>
      </c>
      <c r="P185" s="74"/>
      <c r="Q185" s="74"/>
      <c r="R185" s="74"/>
      <c r="S185" s="74"/>
      <c r="T185" s="75"/>
    </row>
    <row r="186" spans="1:20" ht="20.25" hidden="1" customHeight="1" x14ac:dyDescent="0.25">
      <c r="A186" s="2"/>
      <c r="B186" s="68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70"/>
    </row>
    <row r="187" spans="1:20" s="15" customFormat="1" ht="28.5" customHeight="1" x14ac:dyDescent="0.25">
      <c r="B187" s="16" t="s">
        <v>16</v>
      </c>
      <c r="C187" s="16" t="s">
        <v>1</v>
      </c>
      <c r="D187" s="16" t="s">
        <v>17</v>
      </c>
      <c r="E187" s="16" t="s">
        <v>2</v>
      </c>
      <c r="F187" s="17"/>
      <c r="G187" s="18"/>
      <c r="H187" s="19"/>
      <c r="I187" s="19"/>
      <c r="J187" s="19"/>
      <c r="K187" s="20"/>
      <c r="L187" s="19"/>
      <c r="M187" s="18"/>
      <c r="N187" s="18"/>
      <c r="O187" s="29" t="s">
        <v>4</v>
      </c>
      <c r="P187" s="29" t="s">
        <v>16</v>
      </c>
      <c r="Q187" s="29" t="s">
        <v>1</v>
      </c>
      <c r="R187" s="29" t="s">
        <v>18</v>
      </c>
      <c r="S187" s="21" t="s">
        <v>19</v>
      </c>
      <c r="T187" s="21" t="s">
        <v>20</v>
      </c>
    </row>
    <row r="188" spans="1:20" s="5" customFormat="1" ht="18.75" customHeight="1" x14ac:dyDescent="0.25">
      <c r="B188" s="22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 t="str">
        <f t="shared" ref="G188:G194" si="119">IF(E188="","",E188+(ROW(E188)/10000))</f>
        <v/>
      </c>
      <c r="H188" s="35" t="str">
        <f t="shared" ref="H188:H194" si="120">IF($K188="","",IF(B188="","",B188))</f>
        <v/>
      </c>
      <c r="I188" s="35" t="str">
        <f t="shared" ref="I188:I194" si="121">IF($K188="","",IF(C188="","",C188))</f>
        <v/>
      </c>
      <c r="J188" s="34" t="str">
        <f t="shared" ref="J188:J194" si="122">IF($K188="","",E188)</f>
        <v/>
      </c>
      <c r="K188" s="34" t="str">
        <f t="shared" ref="K188:K194" si="123">G188</f>
        <v/>
      </c>
      <c r="L188" s="34" t="str">
        <f>IF(K188="","",LARGE(G188:G207,M188))</f>
        <v/>
      </c>
      <c r="M188" s="46">
        <v>1</v>
      </c>
      <c r="N188" s="23"/>
      <c r="O188" s="47" t="str">
        <f>IF(R188&lt;&gt;"",_xlfn.RANK.EQ(R188,R188:R207,0),"")</f>
        <v/>
      </c>
      <c r="P188" s="24" t="str">
        <f>IF(K188="","",VLOOKUP(L188,G188:J207,2,0))</f>
        <v/>
      </c>
      <c r="Q188" s="24" t="str">
        <f>IF(K188="","",VLOOKUP(P188,LISTAS!$F$5:$G$407,2,0))</f>
        <v/>
      </c>
      <c r="R188" s="39" t="str">
        <f>IF(K188="","",VLOOKUP(L188,G188:J207,4,0))</f>
        <v/>
      </c>
      <c r="S188" s="25" t="str">
        <f>IF($O188="","",IF($O188=1,400,IF($O188=2,340,IF($O188=3,300,IF($O188=4,280,IF($O188=5,270,IF($O188=6,260,IF($O188=7,250,IF($O188=8,240,IF($O188=9,200,IF($O188=10,200,IF($O188=11,200,IF($O188=12,200,IF($O188=13,200,IF($O188=14,200,IF($O188=15,200,IF($O188=16,200,IF($O188&gt;16,"",""))))))))))))))))))</f>
        <v/>
      </c>
      <c r="T188" s="25" t="str">
        <f>IF(O188="","",IF($F$7="NÃO","",IF(O188=1,400,IF(O188=2,340,IF(O188=3,300,IF(O188=4,280,IF(O188=5,270,IF(O188=6,260,IF(O188=7,250,IF(O188=8,240,IF(O188=9,200,IF(O188=10,200,IF(O188=11,200,IF(O188=12,200,IF(O188=13,200,IF(O188=14,200,IF(O188=15,200,IF(O188=16,200,IF(O188&gt;16,"","")))))))))))))))))))</f>
        <v/>
      </c>
    </row>
    <row r="189" spans="1:20" s="5" customFormat="1" ht="18.75" customHeight="1" x14ac:dyDescent="0.25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 t="str">
        <f t="shared" si="119"/>
        <v/>
      </c>
      <c r="H189" s="35" t="str">
        <f t="shared" si="120"/>
        <v/>
      </c>
      <c r="I189" s="35" t="str">
        <f t="shared" si="121"/>
        <v/>
      </c>
      <c r="J189" s="34" t="str">
        <f t="shared" si="122"/>
        <v/>
      </c>
      <c r="K189" s="34" t="str">
        <f t="shared" si="123"/>
        <v/>
      </c>
      <c r="L189" s="34" t="str">
        <f>IF(K189="","",LARGE(G188:G207,M189))</f>
        <v/>
      </c>
      <c r="M189" s="46">
        <v>2</v>
      </c>
      <c r="N189" s="27"/>
      <c r="O189" s="47" t="str">
        <f>IF(R189&lt;&gt;"",_xlfn.RANK.EQ(R189,R188:R207,0),"")</f>
        <v/>
      </c>
      <c r="P189" s="24" t="str">
        <f>IF(K189="","",VLOOKUP(L189,G188:J207,2,0))</f>
        <v/>
      </c>
      <c r="Q189" s="24" t="str">
        <f>IF(K189="","",VLOOKUP(P189,LISTAS!$F$5:$G$407,2,0))</f>
        <v/>
      </c>
      <c r="R189" s="39" t="str">
        <f>IF(K189="","",VLOOKUP(L189,G188:J207,4,0))</f>
        <v/>
      </c>
      <c r="S189" s="25" t="str">
        <f t="shared" ref="S189:S207" si="124">IF($O189="","",IF($O189=1,400,IF($O189=2,340,IF($O189=3,300,IF($O189=4,280,IF($O189=5,270,IF($O189=6,260,IF($O189=7,250,IF($O189=8,240,IF($O189=9,200,IF($O189=10,200,IF($O189=11,200,IF($O189=12,200,IF($O189=13,200,IF($O189=14,200,IF($O189=15,200,IF($O189=16,200,IF($O189&gt;16,"",""))))))))))))))))))</f>
        <v/>
      </c>
      <c r="T189" s="25" t="str">
        <f t="shared" ref="T189:T207" si="125">IF(O189="","",IF($F$7="NÃO","",IF(O189=1,400,IF(O189=2,340,IF(O189=3,300,IF(O189=4,280,IF(O189=5,270,IF(O189=6,260,IF(O189=7,250,IF(O189=8,240,IF(O189=9,200,IF(O189=10,200,IF(O189=11,200,IF(O189=12,200,IF(O189=13,200,IF(O189=14,200,IF(O189=15,200,IF(O189=16,200,IF(O189&gt;16,"","")))))))))))))))))))</f>
        <v/>
      </c>
    </row>
    <row r="190" spans="1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 t="str">
        <f t="shared" si="119"/>
        <v/>
      </c>
      <c r="H190" s="35" t="str">
        <f t="shared" si="120"/>
        <v/>
      </c>
      <c r="I190" s="35" t="str">
        <f t="shared" si="121"/>
        <v/>
      </c>
      <c r="J190" s="34" t="str">
        <f t="shared" si="122"/>
        <v/>
      </c>
      <c r="K190" s="34" t="str">
        <f t="shared" si="123"/>
        <v/>
      </c>
      <c r="L190" s="34" t="str">
        <f>IF(K190="","",LARGE(G188:G207,M190))</f>
        <v/>
      </c>
      <c r="M190" s="46">
        <v>3</v>
      </c>
      <c r="N190" s="28"/>
      <c r="O190" s="47" t="str">
        <f>IF(R190&lt;&gt;"",_xlfn.RANK.EQ(R190,R188:R207,0),"")</f>
        <v/>
      </c>
      <c r="P190" s="24" t="str">
        <f>IF(K190="","",VLOOKUP(L190,G188:J207,2,0))</f>
        <v/>
      </c>
      <c r="Q190" s="24" t="str">
        <f>IF(K190="","",VLOOKUP(P190,LISTAS!$F$5:$G$407,2,0))</f>
        <v/>
      </c>
      <c r="R190" s="39" t="str">
        <f>IF(K190="","",VLOOKUP(L190,G188:J207,4,0))</f>
        <v/>
      </c>
      <c r="S190" s="25" t="str">
        <f t="shared" si="124"/>
        <v/>
      </c>
      <c r="T190" s="25" t="str">
        <f t="shared" si="125"/>
        <v/>
      </c>
    </row>
    <row r="191" spans="1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 t="str">
        <f t="shared" si="119"/>
        <v/>
      </c>
      <c r="H191" s="35" t="str">
        <f t="shared" si="120"/>
        <v/>
      </c>
      <c r="I191" s="35" t="str">
        <f t="shared" si="121"/>
        <v/>
      </c>
      <c r="J191" s="34" t="str">
        <f t="shared" si="122"/>
        <v/>
      </c>
      <c r="K191" s="34" t="str">
        <f t="shared" si="123"/>
        <v/>
      </c>
      <c r="L191" s="34" t="str">
        <f>IF(K191="","",LARGE(G188:G207,M191))</f>
        <v/>
      </c>
      <c r="M191" s="46">
        <v>4</v>
      </c>
      <c r="N191" s="28"/>
      <c r="O191" s="47" t="str">
        <f>IF(R191&lt;&gt;"",_xlfn.RANK.EQ(R191,R188:R207,0),"")</f>
        <v/>
      </c>
      <c r="P191" s="24" t="str">
        <f>IF(K191="","",VLOOKUP(L191,G188:J207,2,0))</f>
        <v/>
      </c>
      <c r="Q191" s="24" t="str">
        <f>IF(K191="","",VLOOKUP(P191,LISTAS!$F$5:$G$407,2,0))</f>
        <v/>
      </c>
      <c r="R191" s="39" t="str">
        <f>IF(K191="","",VLOOKUP(L191,G188:J207,4,0))</f>
        <v/>
      </c>
      <c r="S191" s="25" t="str">
        <f t="shared" si="124"/>
        <v/>
      </c>
      <c r="T191" s="25" t="str">
        <f t="shared" si="125"/>
        <v/>
      </c>
    </row>
    <row r="192" spans="1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 t="str">
        <f t="shared" si="119"/>
        <v/>
      </c>
      <c r="H192" s="35" t="str">
        <f t="shared" si="120"/>
        <v/>
      </c>
      <c r="I192" s="35" t="str">
        <f t="shared" si="121"/>
        <v/>
      </c>
      <c r="J192" s="34" t="str">
        <f t="shared" si="122"/>
        <v/>
      </c>
      <c r="K192" s="34" t="str">
        <f t="shared" si="123"/>
        <v/>
      </c>
      <c r="L192" s="34" t="str">
        <f>IF(K192="","",LARGE(G188:G207,M192))</f>
        <v/>
      </c>
      <c r="M192" s="46">
        <v>5</v>
      </c>
      <c r="N192" s="28"/>
      <c r="O192" s="47" t="str">
        <f>IF(R192&lt;&gt;"",_xlfn.RANK.EQ(R192,R188:R207,0),"")</f>
        <v/>
      </c>
      <c r="P192" s="24" t="str">
        <f>IF(K192="","",VLOOKUP(L192,G188:J207,2,0))</f>
        <v/>
      </c>
      <c r="Q192" s="24" t="str">
        <f>IF(K192="","",VLOOKUP(P192,LISTAS!$F$5:$G$407,2,0))</f>
        <v/>
      </c>
      <c r="R192" s="39" t="str">
        <f>IF(K192="","",VLOOKUP(L192,G188:J207,4,0))</f>
        <v/>
      </c>
      <c r="S192" s="25" t="str">
        <f t="shared" si="124"/>
        <v/>
      </c>
      <c r="T192" s="25" t="str">
        <f t="shared" si="125"/>
        <v/>
      </c>
    </row>
    <row r="193" spans="2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 t="str">
        <f t="shared" si="119"/>
        <v/>
      </c>
      <c r="H193" s="35" t="str">
        <f t="shared" si="120"/>
        <v/>
      </c>
      <c r="I193" s="35" t="str">
        <f t="shared" si="121"/>
        <v/>
      </c>
      <c r="J193" s="34" t="str">
        <f t="shared" si="122"/>
        <v/>
      </c>
      <c r="K193" s="34" t="str">
        <f t="shared" si="123"/>
        <v/>
      </c>
      <c r="L193" s="34" t="str">
        <f>IF(K193="","",LARGE(G188:G207,M193))</f>
        <v/>
      </c>
      <c r="M193" s="46">
        <v>6</v>
      </c>
      <c r="N193" s="28"/>
      <c r="O193" s="47" t="str">
        <f>IF(R193&lt;&gt;"",_xlfn.RANK.EQ(R193,R188:R207,0),"")</f>
        <v/>
      </c>
      <c r="P193" s="24" t="str">
        <f>IF(K193="","",VLOOKUP(L193,G188:J207,2,0))</f>
        <v/>
      </c>
      <c r="Q193" s="24" t="str">
        <f>IF(K193="","",VLOOKUP(P193,LISTAS!$F$5:$G$407,2,0))</f>
        <v/>
      </c>
      <c r="R193" s="39" t="str">
        <f>IF(K193="","",VLOOKUP(L193,G188:J207,4,0))</f>
        <v/>
      </c>
      <c r="S193" s="25" t="str">
        <f t="shared" si="124"/>
        <v/>
      </c>
      <c r="T193" s="25" t="str">
        <f t="shared" si="125"/>
        <v/>
      </c>
    </row>
    <row r="194" spans="2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119"/>
        <v/>
      </c>
      <c r="H194" s="35" t="str">
        <f t="shared" si="120"/>
        <v/>
      </c>
      <c r="I194" s="35" t="str">
        <f t="shared" si="121"/>
        <v/>
      </c>
      <c r="J194" s="34" t="str">
        <f t="shared" si="122"/>
        <v/>
      </c>
      <c r="K194" s="34" t="str">
        <f t="shared" si="123"/>
        <v/>
      </c>
      <c r="L194" s="34" t="str">
        <f>IF(K194="","",LARGE(G188:G207,M194))</f>
        <v/>
      </c>
      <c r="M194" s="46">
        <v>7</v>
      </c>
      <c r="N194" s="28"/>
      <c r="O194" s="47" t="str">
        <f>IF(R194&lt;&gt;"",_xlfn.RANK.EQ(R194,R188:R207,0),"")</f>
        <v/>
      </c>
      <c r="P194" s="24" t="str">
        <f>IF(K194="","",VLOOKUP(L194,G188:J207,2,0))</f>
        <v/>
      </c>
      <c r="Q194" s="24" t="str">
        <f>IF(K194="","",VLOOKUP(P194,LISTAS!$F$5:$G$407,2,0))</f>
        <v/>
      </c>
      <c r="R194" s="39" t="str">
        <f>IF(K194="","",VLOOKUP(L194,G188:J207,4,0))</f>
        <v/>
      </c>
      <c r="S194" s="25" t="str">
        <f t="shared" si="124"/>
        <v/>
      </c>
      <c r="T194" s="25" t="str">
        <f t="shared" si="125"/>
        <v/>
      </c>
    </row>
    <row r="195" spans="2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/>
      <c r="H195" s="35"/>
      <c r="I195" s="35"/>
      <c r="J195" s="34"/>
      <c r="K195" s="34"/>
      <c r="L195" s="34" t="str">
        <f>IF(K195="","",LARGE(G188:G207,M195))</f>
        <v/>
      </c>
      <c r="M195" s="46">
        <v>8</v>
      </c>
      <c r="N195" s="28"/>
      <c r="O195" s="47" t="str">
        <f>IF(R195&lt;&gt;"",_xlfn.RANK.EQ(R195,R188:R207,0),"")</f>
        <v/>
      </c>
      <c r="P195" s="24" t="str">
        <f>IF(K195="","",VLOOKUP(L195,G188:J207,2,0))</f>
        <v/>
      </c>
      <c r="Q195" s="24" t="str">
        <f>IF(K195="","",VLOOKUP(P195,LISTAS!$F$5:$G$407,2,0))</f>
        <v/>
      </c>
      <c r="R195" s="39" t="str">
        <f>IF(K195="","",VLOOKUP(L195,G188:J207,4,0))</f>
        <v/>
      </c>
      <c r="S195" s="25" t="str">
        <f t="shared" si="124"/>
        <v/>
      </c>
      <c r="T195" s="25" t="str">
        <f t="shared" si="125"/>
        <v/>
      </c>
    </row>
    <row r="196" spans="2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IF(K196="","",LARGE(G188:G207,M196))</f>
        <v/>
      </c>
      <c r="M196" s="46">
        <v>9</v>
      </c>
      <c r="N196" s="28"/>
      <c r="O196" s="47" t="str">
        <f>IF(R196&lt;&gt;"",_xlfn.RANK.EQ(R196,R188:R207,0),"")</f>
        <v/>
      </c>
      <c r="P196" s="24" t="str">
        <f>IF(K196="","",VLOOKUP(L196,G188:J207,2,0))</f>
        <v/>
      </c>
      <c r="Q196" s="24" t="str">
        <f>IF(K196="","",VLOOKUP(P196,LISTAS!$F$5:$G$407,2,0))</f>
        <v/>
      </c>
      <c r="R196" s="39" t="str">
        <f>IF(K196="","",VLOOKUP(L196,G188:J207,4,0))</f>
        <v/>
      </c>
      <c r="S196" s="25" t="str">
        <f t="shared" si="124"/>
        <v/>
      </c>
      <c r="T196" s="25" t="str">
        <f t="shared" si="125"/>
        <v/>
      </c>
    </row>
    <row r="197" spans="2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/>
      <c r="H197" s="35"/>
      <c r="I197" s="35"/>
      <c r="J197" s="34"/>
      <c r="K197" s="34"/>
      <c r="L197" s="34" t="str">
        <f>IF(K197="","",LARGE(G188:G207,M197))</f>
        <v/>
      </c>
      <c r="M197" s="46">
        <v>10</v>
      </c>
      <c r="N197" s="28"/>
      <c r="O197" s="47" t="str">
        <f>IF(R197&lt;&gt;"",_xlfn.RANK.EQ(R197,R188:R207,0),"")</f>
        <v/>
      </c>
      <c r="P197" s="24" t="str">
        <f>IF(K197="","",VLOOKUP(L197,G188:J207,2,0))</f>
        <v/>
      </c>
      <c r="Q197" s="24" t="str">
        <f>IF(K197="","",VLOOKUP(P197,LISTAS!$F$5:$G$407,2,0))</f>
        <v/>
      </c>
      <c r="R197" s="39" t="str">
        <f>IF(K197="","",VLOOKUP(L197,G188:J207,4,0))</f>
        <v/>
      </c>
      <c r="S197" s="25" t="str">
        <f t="shared" si="124"/>
        <v/>
      </c>
      <c r="T197" s="25" t="str">
        <f t="shared" si="125"/>
        <v/>
      </c>
    </row>
    <row r="198" spans="2:20" s="5" customFormat="1" ht="18.75" customHeight="1" x14ac:dyDescent="0.3">
      <c r="B198" s="26"/>
      <c r="C198" s="22" t="str">
        <f>IF(B198="","",VLOOKUP(B198,LISTAS!$F$5:$I$204,2,0))</f>
        <v/>
      </c>
      <c r="D198" s="22" t="str">
        <f>IF(B198="","",VLOOKUP(B198,LISTAS!$F$5:$I$204,4,0))</f>
        <v/>
      </c>
      <c r="E198" s="38"/>
      <c r="G198" s="34"/>
      <c r="H198" s="35"/>
      <c r="I198" s="35"/>
      <c r="J198" s="34"/>
      <c r="K198" s="34"/>
      <c r="L198" s="34" t="str">
        <f>IF(K198="","",LARGE(G188:G207,M198))</f>
        <v/>
      </c>
      <c r="M198" s="46">
        <v>11</v>
      </c>
      <c r="N198" s="28"/>
      <c r="O198" s="47" t="str">
        <f>IF(R198&lt;&gt;"",_xlfn.RANK.EQ(R198,R188:R207,0),"")</f>
        <v/>
      </c>
      <c r="P198" s="24" t="str">
        <f>IF(K198="","",VLOOKUP(L198,G188:J207,2,0))</f>
        <v/>
      </c>
      <c r="Q198" s="24" t="str">
        <f>IF(K198="","",VLOOKUP(P198,LISTAS!$F$5:$G$407,2,0))</f>
        <v/>
      </c>
      <c r="R198" s="39" t="str">
        <f>IF(K198="","",VLOOKUP(L198,G188:J207,4,0))</f>
        <v/>
      </c>
      <c r="S198" s="25" t="str">
        <f t="shared" si="124"/>
        <v/>
      </c>
      <c r="T198" s="25" t="str">
        <f t="shared" si="125"/>
        <v/>
      </c>
    </row>
    <row r="199" spans="2:20" s="5" customFormat="1" ht="18.75" customHeight="1" x14ac:dyDescent="0.3">
      <c r="B199" s="26"/>
      <c r="C199" s="22" t="str">
        <f>IF(B199="","",VLOOKUP(B199,LISTAS!$F$5:$I$204,2,0))</f>
        <v/>
      </c>
      <c r="D199" s="22" t="str">
        <f>IF(B199="","",VLOOKUP(B199,LISTAS!$F$5:$I$204,4,0))</f>
        <v/>
      </c>
      <c r="E199" s="38"/>
      <c r="G199" s="34"/>
      <c r="H199" s="35"/>
      <c r="I199" s="35"/>
      <c r="J199" s="34"/>
      <c r="K199" s="34"/>
      <c r="L199" s="34" t="str">
        <f>IF(K199="","",LARGE(G188:G207,M199))</f>
        <v/>
      </c>
      <c r="M199" s="46">
        <v>12</v>
      </c>
      <c r="N199" s="28"/>
      <c r="O199" s="47" t="str">
        <f>IF(R199&lt;&gt;"",_xlfn.RANK.EQ(R199,R188:R207,0),"")</f>
        <v/>
      </c>
      <c r="P199" s="24" t="str">
        <f>IF(K199="","",VLOOKUP(L199,G188:J207,2,0))</f>
        <v/>
      </c>
      <c r="Q199" s="24" t="str">
        <f>IF(K199="","",VLOOKUP(P199,LISTAS!$F$5:$G$407,2,0))</f>
        <v/>
      </c>
      <c r="R199" s="39" t="str">
        <f>IF(K199="","",VLOOKUP(L199,G188:J207,4,0))</f>
        <v/>
      </c>
      <c r="S199" s="25" t="str">
        <f t="shared" si="124"/>
        <v/>
      </c>
      <c r="T199" s="25" t="str">
        <f t="shared" si="125"/>
        <v/>
      </c>
    </row>
    <row r="200" spans="2:20" s="5" customFormat="1" ht="18.75" customHeight="1" x14ac:dyDescent="0.3">
      <c r="B200" s="26"/>
      <c r="C200" s="22" t="str">
        <f>IF(B200="","",VLOOKUP(B200,LISTAS!$F$5:$I$204,2,0))</f>
        <v/>
      </c>
      <c r="D200" s="22" t="str">
        <f>IF(B200="","",VLOOKUP(B200,LISTAS!$F$5:$I$204,4,0))</f>
        <v/>
      </c>
      <c r="E200" s="38"/>
      <c r="G200" s="34"/>
      <c r="H200" s="35"/>
      <c r="I200" s="35"/>
      <c r="J200" s="34"/>
      <c r="K200" s="34"/>
      <c r="L200" s="34" t="str">
        <f>IF(K200="","",LARGE(G188:G207,M200))</f>
        <v/>
      </c>
      <c r="M200" s="46">
        <v>13</v>
      </c>
      <c r="N200" s="28"/>
      <c r="O200" s="47" t="str">
        <f>IF(R200&lt;&gt;"",_xlfn.RANK.EQ(R200,R188:R207,0),"")</f>
        <v/>
      </c>
      <c r="P200" s="24" t="str">
        <f>IF(K200="","",VLOOKUP(L200,G188:J207,2,0))</f>
        <v/>
      </c>
      <c r="Q200" s="24" t="str">
        <f>IF(K200="","",VLOOKUP(P200,LISTAS!$F$5:$G$407,2,0))</f>
        <v/>
      </c>
      <c r="R200" s="39" t="str">
        <f>IF(K200="","",VLOOKUP(L200,G188:J207,4,0))</f>
        <v/>
      </c>
      <c r="S200" s="25" t="str">
        <f t="shared" si="124"/>
        <v/>
      </c>
      <c r="T200" s="25" t="str">
        <f t="shared" si="125"/>
        <v/>
      </c>
    </row>
    <row r="201" spans="2:20" s="5" customFormat="1" ht="18.75" customHeight="1" x14ac:dyDescent="0.3">
      <c r="B201" s="26"/>
      <c r="C201" s="22" t="str">
        <f>IF(B201="","",VLOOKUP(B201,LISTAS!$F$5:$I$204,2,0))</f>
        <v/>
      </c>
      <c r="D201" s="22" t="str">
        <f>IF(B201="","",VLOOKUP(B201,LISTAS!$F$5:$I$204,4,0))</f>
        <v/>
      </c>
      <c r="E201" s="38"/>
      <c r="G201" s="34"/>
      <c r="H201" s="35"/>
      <c r="I201" s="35"/>
      <c r="J201" s="34"/>
      <c r="K201" s="34"/>
      <c r="L201" s="34" t="str">
        <f>IF(K201="","",LARGE(G188:G207,M201))</f>
        <v/>
      </c>
      <c r="M201" s="46">
        <v>14</v>
      </c>
      <c r="N201" s="28"/>
      <c r="O201" s="47" t="str">
        <f>IF(R201&lt;&gt;"",_xlfn.RANK.EQ(R201,R188:R207,0),"")</f>
        <v/>
      </c>
      <c r="P201" s="24" t="str">
        <f>IF(K201="","",VLOOKUP(L201,G188:J207,2,0))</f>
        <v/>
      </c>
      <c r="Q201" s="24" t="str">
        <f>IF(K201="","",VLOOKUP(P201,LISTAS!$F$5:$G$407,2,0))</f>
        <v/>
      </c>
      <c r="R201" s="39" t="str">
        <f>IF(K201="","",VLOOKUP(L201,G188:J207,4,0))</f>
        <v/>
      </c>
      <c r="S201" s="25" t="str">
        <f t="shared" si="124"/>
        <v/>
      </c>
      <c r="T201" s="25" t="str">
        <f t="shared" si="125"/>
        <v/>
      </c>
    </row>
    <row r="202" spans="2:20" s="5" customFormat="1" ht="18.75" customHeight="1" x14ac:dyDescent="0.3">
      <c r="B202" s="26"/>
      <c r="C202" s="22" t="str">
        <f>IF(B202="","",VLOOKUP(B202,LISTAS!$F$5:$I$204,2,0))</f>
        <v/>
      </c>
      <c r="D202" s="22" t="str">
        <f>IF(B202="","",VLOOKUP(B202,LISTAS!$F$5:$I$204,4,0))</f>
        <v/>
      </c>
      <c r="E202" s="38"/>
      <c r="G202" s="34"/>
      <c r="H202" s="35"/>
      <c r="I202" s="35"/>
      <c r="J202" s="34"/>
      <c r="K202" s="34"/>
      <c r="L202" s="34" t="str">
        <f>IF(K202="","",LARGE(G188:G207,M202))</f>
        <v/>
      </c>
      <c r="M202" s="46">
        <v>15</v>
      </c>
      <c r="N202" s="28"/>
      <c r="O202" s="47" t="str">
        <f>IF(R202&lt;&gt;"",_xlfn.RANK.EQ(R202,R188:R207,0),"")</f>
        <v/>
      </c>
      <c r="P202" s="24" t="str">
        <f>IF(K202="","",VLOOKUP(L202,G188:J207,2,0))</f>
        <v/>
      </c>
      <c r="Q202" s="24" t="str">
        <f>IF(K202="","",VLOOKUP(P202,LISTAS!$F$5:$G$407,2,0))</f>
        <v/>
      </c>
      <c r="R202" s="39" t="str">
        <f>IF(K202="","",VLOOKUP(L202,G188:J207,4,0))</f>
        <v/>
      </c>
      <c r="S202" s="25" t="str">
        <f t="shared" si="124"/>
        <v/>
      </c>
      <c r="T202" s="25" t="str">
        <f t="shared" si="125"/>
        <v/>
      </c>
    </row>
    <row r="203" spans="2:20" s="5" customFormat="1" ht="18.75" customHeight="1" x14ac:dyDescent="0.3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IF(K203="","",LARGE(G188:G207,M203))</f>
        <v/>
      </c>
      <c r="M203" s="46">
        <v>16</v>
      </c>
      <c r="N203" s="28"/>
      <c r="O203" s="47" t="str">
        <f>IF(R203&lt;&gt;"",_xlfn.RANK.EQ(R203,R188:R207,0),"")</f>
        <v/>
      </c>
      <c r="P203" s="24" t="str">
        <f>IF(K203="","",VLOOKUP(L203,G188:J207,2,0))</f>
        <v/>
      </c>
      <c r="Q203" s="24" t="str">
        <f>IF(K203="","",VLOOKUP(P203,LISTAS!$F$5:$G$407,2,0))</f>
        <v/>
      </c>
      <c r="R203" s="39" t="str">
        <f>IF(K203="","",VLOOKUP(L203,G188:J207,4,0))</f>
        <v/>
      </c>
      <c r="S203" s="25" t="str">
        <f t="shared" si="124"/>
        <v/>
      </c>
      <c r="T203" s="25" t="str">
        <f t="shared" si="125"/>
        <v/>
      </c>
    </row>
    <row r="204" spans="2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ref="G204:G205" si="126">IF(E204="","",E204+(ROW(E204)/10000))</f>
        <v/>
      </c>
      <c r="H204" s="35" t="str">
        <f t="shared" ref="H204:H205" si="127">IF($K204="","",IF(B204="","",B204))</f>
        <v/>
      </c>
      <c r="I204" s="35" t="str">
        <f t="shared" ref="I204:I205" si="128">IF($K204="","",IF(C204="","",C204))</f>
        <v/>
      </c>
      <c r="J204" s="34" t="str">
        <f t="shared" ref="J204:J205" si="129">IF($K204="","",E204)</f>
        <v/>
      </c>
      <c r="K204" s="34" t="str">
        <f t="shared" ref="K204:K205" si="130">G204</f>
        <v/>
      </c>
      <c r="L204" s="34" t="str">
        <f>IF(K204="","",LARGE(G188:G207,M204))</f>
        <v/>
      </c>
      <c r="M204" s="46">
        <v>17</v>
      </c>
      <c r="N204" s="28"/>
      <c r="O204" s="47" t="str">
        <f>IF(R204&lt;&gt;"",_xlfn.RANK.EQ(R204,R188:R207,0),"")</f>
        <v/>
      </c>
      <c r="P204" s="24" t="str">
        <f>IF(K204="","",VLOOKUP(L204,G188:J207,2,0))</f>
        <v/>
      </c>
      <c r="Q204" s="24" t="str">
        <f>IF(K204="","",VLOOKUP(P204,LISTAS!$F$5:$G$407,2,0))</f>
        <v/>
      </c>
      <c r="R204" s="39" t="str">
        <f>IF(K204="","",VLOOKUP(L204,G188:J207,4,0))</f>
        <v/>
      </c>
      <c r="S204" s="25" t="str">
        <f t="shared" si="124"/>
        <v/>
      </c>
      <c r="T204" s="25" t="str">
        <f t="shared" si="125"/>
        <v/>
      </c>
    </row>
    <row r="205" spans="2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126"/>
        <v/>
      </c>
      <c r="H205" s="35" t="str">
        <f t="shared" si="127"/>
        <v/>
      </c>
      <c r="I205" s="35" t="str">
        <f t="shared" si="128"/>
        <v/>
      </c>
      <c r="J205" s="34" t="str">
        <f t="shared" si="129"/>
        <v/>
      </c>
      <c r="K205" s="34" t="str">
        <f t="shared" si="130"/>
        <v/>
      </c>
      <c r="L205" s="34" t="str">
        <f>IF(K205="","",LARGE(G188:G207,M205))</f>
        <v/>
      </c>
      <c r="M205" s="46">
        <v>18</v>
      </c>
      <c r="N205" s="28"/>
      <c r="O205" s="47" t="str">
        <f>IF(R205&lt;&gt;"",_xlfn.RANK.EQ(R205,R188:R207,0),"")</f>
        <v/>
      </c>
      <c r="P205" s="24" t="str">
        <f>IF(K205="","",VLOOKUP(L205,G188:J207,2,0))</f>
        <v/>
      </c>
      <c r="Q205" s="24" t="str">
        <f>IF(K205="","",VLOOKUP(P205,LISTAS!$F$5:$G$407,2,0))</f>
        <v/>
      </c>
      <c r="R205" s="39" t="str">
        <f>IF(K205="","",VLOOKUP(L205,G188:J207,4,0))</f>
        <v/>
      </c>
      <c r="S205" s="25" t="str">
        <f t="shared" si="124"/>
        <v/>
      </c>
      <c r="T205" s="25" t="str">
        <f t="shared" si="125"/>
        <v/>
      </c>
    </row>
    <row r="206" spans="2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/>
      <c r="H206" s="35"/>
      <c r="I206" s="35"/>
      <c r="J206" s="34"/>
      <c r="K206" s="34"/>
      <c r="L206" s="34" t="str">
        <f>IF(K206="","",LARGE(G188:G207,M206))</f>
        <v/>
      </c>
      <c r="M206" s="46">
        <v>19</v>
      </c>
      <c r="N206" s="28"/>
      <c r="O206" s="47" t="str">
        <f>IF(R206&lt;&gt;"",_xlfn.RANK.EQ(R206,R188:R207,0),"")</f>
        <v/>
      </c>
      <c r="P206" s="24" t="str">
        <f>IF(K206="","",VLOOKUP(L206,G188:J207,2,0))</f>
        <v/>
      </c>
      <c r="Q206" s="24" t="str">
        <f>IF(K206="","",VLOOKUP(P206,LISTAS!$F$5:$G$407,2,0))</f>
        <v/>
      </c>
      <c r="R206" s="39" t="str">
        <f>IF(K206="","",VLOOKUP(L206,G188:J207,4,0))</f>
        <v/>
      </c>
      <c r="S206" s="25" t="str">
        <f t="shared" si="124"/>
        <v/>
      </c>
      <c r="T206" s="25" t="str">
        <f t="shared" si="125"/>
        <v/>
      </c>
    </row>
    <row r="207" spans="2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ref="G207" si="131">IF(E207="","",E207+(ROW(E207)/10000))</f>
        <v/>
      </c>
      <c r="H207" s="35" t="str">
        <f t="shared" ref="H207" si="132">IF($K207="","",IF(B207="","",B207))</f>
        <v/>
      </c>
      <c r="I207" s="35" t="str">
        <f t="shared" ref="I207" si="133">IF($K207="","",IF(C207="","",C207))</f>
        <v/>
      </c>
      <c r="J207" s="34" t="str">
        <f t="shared" ref="J207" si="134">IF($K207="","",E207)</f>
        <v/>
      </c>
      <c r="K207" s="34" t="str">
        <f t="shared" ref="K207" si="135">G207</f>
        <v/>
      </c>
      <c r="L207" s="34" t="str">
        <f>IF(K207="","",LARGE(G188:G207,M207))</f>
        <v/>
      </c>
      <c r="M207" s="46">
        <v>20</v>
      </c>
      <c r="N207" s="28"/>
      <c r="O207" s="47" t="str">
        <f>IF(R207&lt;&gt;"",_xlfn.RANK.EQ(R207,R188:R207,0),"")</f>
        <v/>
      </c>
      <c r="P207" s="24" t="str">
        <f>IF(K207="","",VLOOKUP(L207,G188:J207,2,0))</f>
        <v/>
      </c>
      <c r="Q207" s="24" t="str">
        <f>IF(K207="","",VLOOKUP(P207,LISTAS!$F$5:$G$407,2,0))</f>
        <v/>
      </c>
      <c r="R207" s="39" t="str">
        <f>IF(K207="","",VLOOKUP(L207,G188:J207,4,0))</f>
        <v/>
      </c>
      <c r="S207" s="25" t="str">
        <f t="shared" si="124"/>
        <v/>
      </c>
      <c r="T207" s="25" t="str">
        <f t="shared" si="125"/>
        <v/>
      </c>
    </row>
    <row r="208" spans="2:20" ht="20.25" customHeight="1" x14ac:dyDescent="0.25"/>
    <row r="209" spans="1:20" ht="20.25" customHeight="1" x14ac:dyDescent="0.25">
      <c r="A209" s="2"/>
      <c r="B209" s="71" t="s">
        <v>26</v>
      </c>
      <c r="C209" s="72"/>
      <c r="E209" s="36"/>
      <c r="F209" s="37"/>
      <c r="G209" s="11"/>
      <c r="H209" s="12"/>
      <c r="I209" s="12"/>
      <c r="J209" s="12"/>
      <c r="K209" s="13"/>
      <c r="L209" s="12"/>
      <c r="M209" s="14"/>
      <c r="N209" s="45"/>
      <c r="O209" s="73" t="s">
        <v>15</v>
      </c>
      <c r="P209" s="74"/>
      <c r="Q209" s="74"/>
      <c r="R209" s="74"/>
      <c r="S209" s="74"/>
      <c r="T209" s="75"/>
    </row>
    <row r="210" spans="1:20" ht="20.25" hidden="1" customHeight="1" x14ac:dyDescent="0.25">
      <c r="A210" s="2"/>
      <c r="B210" s="68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70"/>
    </row>
    <row r="211" spans="1:20" s="15" customFormat="1" ht="28.5" customHeight="1" x14ac:dyDescent="0.25">
      <c r="B211" s="16" t="s">
        <v>16</v>
      </c>
      <c r="C211" s="16" t="s">
        <v>1</v>
      </c>
      <c r="D211" s="16" t="s">
        <v>17</v>
      </c>
      <c r="E211" s="16" t="s">
        <v>2</v>
      </c>
      <c r="F211" s="17"/>
      <c r="G211" s="18"/>
      <c r="H211" s="19"/>
      <c r="I211" s="19"/>
      <c r="J211" s="19"/>
      <c r="K211" s="20"/>
      <c r="L211" s="19"/>
      <c r="M211" s="18"/>
      <c r="N211" s="18"/>
      <c r="O211" s="29" t="s">
        <v>4</v>
      </c>
      <c r="P211" s="29" t="s">
        <v>16</v>
      </c>
      <c r="Q211" s="29" t="s">
        <v>1</v>
      </c>
      <c r="R211" s="29" t="s">
        <v>18</v>
      </c>
      <c r="S211" s="21" t="s">
        <v>19</v>
      </c>
      <c r="T211" s="21" t="s">
        <v>20</v>
      </c>
    </row>
    <row r="212" spans="1:20" s="5" customFormat="1" ht="18.75" customHeight="1" x14ac:dyDescent="0.25">
      <c r="B212" s="22" t="s">
        <v>99</v>
      </c>
      <c r="C212" s="22" t="str">
        <f>IF(B212="","",VLOOKUP(B212,LISTAS!$F$5:$I$204,2,0))</f>
        <v>COLEGIO AMORIM</v>
      </c>
      <c r="D212" s="22" t="str">
        <f>IF(B212="","",VLOOKUP(B212,LISTAS!$F$5:$I$204,4,0))</f>
        <v>SUB 15</v>
      </c>
      <c r="E212" s="38">
        <v>8.5</v>
      </c>
      <c r="G212" s="34">
        <f t="shared" ref="G212:G218" si="136">IF(E212="","",E212+(ROW(E212)/10000))</f>
        <v>8.5212000000000003</v>
      </c>
      <c r="H212" s="35" t="str">
        <f t="shared" ref="H212:H218" si="137">IF($K212="","",IF(B212="","",B212))</f>
        <v>JULIA FERREIRA RODRIGUES</v>
      </c>
      <c r="I212" s="35" t="str">
        <f t="shared" ref="I212:I218" si="138">IF($K212="","",IF(C212="","",C212))</f>
        <v>COLEGIO AMORIM</v>
      </c>
      <c r="J212" s="34">
        <f t="shared" ref="J212:J218" si="139">IF($K212="","",E212)</f>
        <v>8.5</v>
      </c>
      <c r="K212" s="34">
        <f t="shared" ref="K212:K218" si="140">G212</f>
        <v>8.5212000000000003</v>
      </c>
      <c r="L212" s="34">
        <f>IF(K212="","",LARGE(G212:G231,M212))</f>
        <v>8.5212000000000003</v>
      </c>
      <c r="M212" s="46">
        <v>1</v>
      </c>
      <c r="N212" s="23"/>
      <c r="O212" s="47">
        <f>IF(R212&lt;&gt;"",_xlfn.RANK.EQ(R212,R212:R231,0),"")</f>
        <v>1</v>
      </c>
      <c r="P212" s="24" t="str">
        <f>IF(K212="","",VLOOKUP(L212,G212:J231,2,0))</f>
        <v>JULIA FERREIRA RODRIGUES</v>
      </c>
      <c r="Q212" s="24" t="str">
        <f>IF(K212="","",VLOOKUP(P212,LISTAS!$F$5:$G$407,2,0))</f>
        <v>COLEGIO AMORIM</v>
      </c>
      <c r="R212" s="39">
        <f>IF(K212="","",VLOOKUP(L212,G212:J231,4,0))</f>
        <v>8.5</v>
      </c>
      <c r="S212" s="25">
        <f>IF($O212="","",IF($O212=1,400,IF($O212=2,340,IF($O212=3,300,IF($O212=4,280,IF($O212=5,270,IF($O212=6,260,IF($O212=7,250,IF($O212=8,240,IF($O212=9,200,IF($O212=10,200,IF($O212=11,200,IF($O212=12,200,IF($O212=13,200,IF($O212=14,200,IF($O212=15,200,IF($O212=16,200,IF($O212&gt;16,"",""))))))))))))))))))</f>
        <v>400</v>
      </c>
      <c r="T212" s="25">
        <f>IF(O212="","",IF($F$7="NÃO","",IF(O212=1,400,IF(O212=2,340,IF(O212=3,300,IF(O212=4,280,IF(O212=5,270,IF(O212=6,260,IF(O212=7,250,IF(O212=8,240,IF(O212=9,200,IF(O212=10,200,IF(O212=11,200,IF(O212=12,200,IF(O212=13,200,IF(O212=14,200,IF(O212=15,200,IF(O212=16,200,IF(O212&gt;16,"","")))))))))))))))))))</f>
        <v>400</v>
      </c>
    </row>
    <row r="213" spans="1:20" s="5" customFormat="1" ht="18.75" customHeight="1" x14ac:dyDescent="0.25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 t="str">
        <f t="shared" si="136"/>
        <v/>
      </c>
      <c r="H213" s="35" t="str">
        <f t="shared" si="137"/>
        <v/>
      </c>
      <c r="I213" s="35" t="str">
        <f t="shared" si="138"/>
        <v/>
      </c>
      <c r="J213" s="34" t="str">
        <f t="shared" si="139"/>
        <v/>
      </c>
      <c r="K213" s="34" t="str">
        <f t="shared" si="140"/>
        <v/>
      </c>
      <c r="L213" s="34" t="str">
        <f>IF(K213="","",LARGE(G212:G231,M213))</f>
        <v/>
      </c>
      <c r="M213" s="46">
        <v>2</v>
      </c>
      <c r="N213" s="27"/>
      <c r="O213" s="47" t="str">
        <f>IF(R213&lt;&gt;"",_xlfn.RANK.EQ(R213,R212:R231,0),"")</f>
        <v/>
      </c>
      <c r="P213" s="24" t="str">
        <f>IF(K213="","",VLOOKUP(L213,G212:J231,2,0))</f>
        <v/>
      </c>
      <c r="Q213" s="24" t="str">
        <f>IF(K213="","",VLOOKUP(P213,LISTAS!$F$5:$G$407,2,0))</f>
        <v/>
      </c>
      <c r="R213" s="39" t="str">
        <f>IF(K213="","",VLOOKUP(L213,G212:J231,4,0))</f>
        <v/>
      </c>
      <c r="S213" s="25" t="str">
        <f t="shared" ref="S213:S231" si="141">IF($O213="","",IF($O213=1,400,IF($O213=2,340,IF($O213=3,300,IF($O213=4,280,IF($O213=5,270,IF($O213=6,260,IF($O213=7,250,IF($O213=8,240,IF($O213=9,200,IF($O213=10,200,IF($O213=11,200,IF($O213=12,200,IF($O213=13,200,IF($O213=14,200,IF($O213=15,200,IF($O213=16,200,IF($O213&gt;16,"",""))))))))))))))))))</f>
        <v/>
      </c>
      <c r="T213" s="25" t="str">
        <f t="shared" ref="T213:T231" si="142">IF(O213="","",IF($F$7="NÃO","",IF(O213=1,400,IF(O213=2,340,IF(O213=3,300,IF(O213=4,280,IF(O213=5,270,IF(O213=6,260,IF(O213=7,250,IF(O213=8,240,IF(O213=9,200,IF(O213=10,200,IF(O213=11,200,IF(O213=12,200,IF(O213=13,200,IF(O213=14,200,IF(O213=15,200,IF(O213=16,200,IF(O213&gt;16,"","")))))))))))))))))))</f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 t="str">
        <f t="shared" si="136"/>
        <v/>
      </c>
      <c r="H214" s="35" t="str">
        <f t="shared" si="137"/>
        <v/>
      </c>
      <c r="I214" s="35" t="str">
        <f t="shared" si="138"/>
        <v/>
      </c>
      <c r="J214" s="34" t="str">
        <f t="shared" si="139"/>
        <v/>
      </c>
      <c r="K214" s="34" t="str">
        <f t="shared" si="140"/>
        <v/>
      </c>
      <c r="L214" s="34" t="str">
        <f>IF(K214="","",LARGE(G212:G231,M214))</f>
        <v/>
      </c>
      <c r="M214" s="46">
        <v>3</v>
      </c>
      <c r="N214" s="28"/>
      <c r="O214" s="47" t="str">
        <f>IF(R214&lt;&gt;"",_xlfn.RANK.EQ(R214,R212:R231,0),"")</f>
        <v/>
      </c>
      <c r="P214" s="24" t="str">
        <f>IF(K214="","",VLOOKUP(L214,G212:J231,2,0))</f>
        <v/>
      </c>
      <c r="Q214" s="24" t="str">
        <f>IF(K214="","",VLOOKUP(P214,LISTAS!$F$5:$G$407,2,0))</f>
        <v/>
      </c>
      <c r="R214" s="39" t="str">
        <f>IF(K214="","",VLOOKUP(L214,G212:J231,4,0))</f>
        <v/>
      </c>
      <c r="S214" s="25" t="str">
        <f t="shared" si="141"/>
        <v/>
      </c>
      <c r="T214" s="25" t="str">
        <f t="shared" si="142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 t="str">
        <f t="shared" si="136"/>
        <v/>
      </c>
      <c r="H215" s="35" t="str">
        <f t="shared" si="137"/>
        <v/>
      </c>
      <c r="I215" s="35" t="str">
        <f t="shared" si="138"/>
        <v/>
      </c>
      <c r="J215" s="34" t="str">
        <f t="shared" si="139"/>
        <v/>
      </c>
      <c r="K215" s="34" t="str">
        <f t="shared" si="140"/>
        <v/>
      </c>
      <c r="L215" s="34" t="str">
        <f>IF(K215="","",LARGE(G212:G231,M215))</f>
        <v/>
      </c>
      <c r="M215" s="46">
        <v>4</v>
      </c>
      <c r="N215" s="28"/>
      <c r="O215" s="47" t="str">
        <f>IF(R215&lt;&gt;"",_xlfn.RANK.EQ(R215,R212:R231,0),"")</f>
        <v/>
      </c>
      <c r="P215" s="24" t="str">
        <f>IF(K215="","",VLOOKUP(L215,G212:J231,2,0))</f>
        <v/>
      </c>
      <c r="Q215" s="24" t="str">
        <f>IF(K215="","",VLOOKUP(P215,LISTAS!$F$5:$G$407,2,0))</f>
        <v/>
      </c>
      <c r="R215" s="39" t="str">
        <f>IF(K215="","",VLOOKUP(L215,G212:J231,4,0))</f>
        <v/>
      </c>
      <c r="S215" s="25" t="str">
        <f t="shared" si="141"/>
        <v/>
      </c>
      <c r="T215" s="25" t="str">
        <f t="shared" si="142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 t="str">
        <f t="shared" si="136"/>
        <v/>
      </c>
      <c r="H216" s="35" t="str">
        <f t="shared" si="137"/>
        <v/>
      </c>
      <c r="I216" s="35" t="str">
        <f t="shared" si="138"/>
        <v/>
      </c>
      <c r="J216" s="34" t="str">
        <f t="shared" si="139"/>
        <v/>
      </c>
      <c r="K216" s="34" t="str">
        <f t="shared" si="140"/>
        <v/>
      </c>
      <c r="L216" s="34" t="str">
        <f>IF(K216="","",LARGE(G212:G231,M216))</f>
        <v/>
      </c>
      <c r="M216" s="46">
        <v>5</v>
      </c>
      <c r="N216" s="28"/>
      <c r="O216" s="47" t="str">
        <f>IF(R216&lt;&gt;"",_xlfn.RANK.EQ(R216,R212:R231,0),"")</f>
        <v/>
      </c>
      <c r="P216" s="24" t="str">
        <f>IF(K216="","",VLOOKUP(L216,G212:J231,2,0))</f>
        <v/>
      </c>
      <c r="Q216" s="24" t="str">
        <f>IF(K216="","",VLOOKUP(P216,LISTAS!$F$5:$G$407,2,0))</f>
        <v/>
      </c>
      <c r="R216" s="39" t="str">
        <f>IF(K216="","",VLOOKUP(L216,G212:J231,4,0))</f>
        <v/>
      </c>
      <c r="S216" s="25" t="str">
        <f t="shared" si="141"/>
        <v/>
      </c>
      <c r="T216" s="25" t="str">
        <f t="shared" si="142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 t="str">
        <f t="shared" si="136"/>
        <v/>
      </c>
      <c r="H217" s="35" t="str">
        <f t="shared" si="137"/>
        <v/>
      </c>
      <c r="I217" s="35" t="str">
        <f t="shared" si="138"/>
        <v/>
      </c>
      <c r="J217" s="34" t="str">
        <f t="shared" si="139"/>
        <v/>
      </c>
      <c r="K217" s="34" t="str">
        <f t="shared" si="140"/>
        <v/>
      </c>
      <c r="L217" s="34" t="str">
        <f>IF(K217="","",LARGE(G212:G231,M217))</f>
        <v/>
      </c>
      <c r="M217" s="46">
        <v>6</v>
      </c>
      <c r="N217" s="28"/>
      <c r="O217" s="47" t="str">
        <f>IF(R217&lt;&gt;"",_xlfn.RANK.EQ(R217,R212:R231,0),"")</f>
        <v/>
      </c>
      <c r="P217" s="24" t="str">
        <f>IF(K217="","",VLOOKUP(L217,G212:J231,2,0))</f>
        <v/>
      </c>
      <c r="Q217" s="24" t="str">
        <f>IF(K217="","",VLOOKUP(P217,LISTAS!$F$5:$G$407,2,0))</f>
        <v/>
      </c>
      <c r="R217" s="39" t="str">
        <f>IF(K217="","",VLOOKUP(L217,G212:J231,4,0))</f>
        <v/>
      </c>
      <c r="S217" s="25" t="str">
        <f t="shared" si="141"/>
        <v/>
      </c>
      <c r="T217" s="25" t="str">
        <f t="shared" si="142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136"/>
        <v/>
      </c>
      <c r="H218" s="35" t="str">
        <f t="shared" si="137"/>
        <v/>
      </c>
      <c r="I218" s="35" t="str">
        <f t="shared" si="138"/>
        <v/>
      </c>
      <c r="J218" s="34" t="str">
        <f t="shared" si="139"/>
        <v/>
      </c>
      <c r="K218" s="34" t="str">
        <f t="shared" si="140"/>
        <v/>
      </c>
      <c r="L218" s="34" t="str">
        <f>IF(K218="","",LARGE(G212:G231,M218))</f>
        <v/>
      </c>
      <c r="M218" s="46">
        <v>7</v>
      </c>
      <c r="N218" s="28"/>
      <c r="O218" s="47" t="str">
        <f>IF(R218&lt;&gt;"",_xlfn.RANK.EQ(R218,R212:R231,0),"")</f>
        <v/>
      </c>
      <c r="P218" s="24" t="str">
        <f>IF(K218="","",VLOOKUP(L218,G212:J231,2,0))</f>
        <v/>
      </c>
      <c r="Q218" s="24" t="str">
        <f>IF(K218="","",VLOOKUP(P218,LISTAS!$F$5:$G$407,2,0))</f>
        <v/>
      </c>
      <c r="R218" s="39" t="str">
        <f>IF(K218="","",VLOOKUP(L218,G212:J231,4,0))</f>
        <v/>
      </c>
      <c r="S218" s="25" t="str">
        <f t="shared" si="141"/>
        <v/>
      </c>
      <c r="T218" s="25" t="str">
        <f t="shared" si="142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/>
      <c r="H219" s="35"/>
      <c r="I219" s="35"/>
      <c r="J219" s="34"/>
      <c r="K219" s="34"/>
      <c r="L219" s="34" t="str">
        <f>IF(K219="","",LARGE(G212:G231,M219))</f>
        <v/>
      </c>
      <c r="M219" s="46">
        <v>8</v>
      </c>
      <c r="N219" s="28"/>
      <c r="O219" s="47" t="str">
        <f>IF(R219&lt;&gt;"",_xlfn.RANK.EQ(R219,R212:R231,0),"")</f>
        <v/>
      </c>
      <c r="P219" s="24" t="str">
        <f>IF(K219="","",VLOOKUP(L219,G212:J231,2,0))</f>
        <v/>
      </c>
      <c r="Q219" s="24" t="str">
        <f>IF(K219="","",VLOOKUP(P219,LISTAS!$F$5:$G$407,2,0))</f>
        <v/>
      </c>
      <c r="R219" s="39" t="str">
        <f>IF(K219="","",VLOOKUP(L219,G212:J231,4,0))</f>
        <v/>
      </c>
      <c r="S219" s="25" t="str">
        <f t="shared" si="141"/>
        <v/>
      </c>
      <c r="T219" s="25" t="str">
        <f t="shared" si="142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IF(K220="","",LARGE(G212:G231,M220))</f>
        <v/>
      </c>
      <c r="M220" s="46">
        <v>9</v>
      </c>
      <c r="N220" s="28"/>
      <c r="O220" s="47" t="str">
        <f>IF(R220&lt;&gt;"",_xlfn.RANK.EQ(R220,R212:R231,0),"")</f>
        <v/>
      </c>
      <c r="P220" s="24" t="str">
        <f>IF(K220="","",VLOOKUP(L220,G212:J231,2,0))</f>
        <v/>
      </c>
      <c r="Q220" s="24" t="str">
        <f>IF(K220="","",VLOOKUP(P220,LISTAS!$F$5:$G$407,2,0))</f>
        <v/>
      </c>
      <c r="R220" s="39" t="str">
        <f>IF(K220="","",VLOOKUP(L220,G212:J231,4,0))</f>
        <v/>
      </c>
      <c r="S220" s="25" t="str">
        <f t="shared" si="141"/>
        <v/>
      </c>
      <c r="T220" s="25" t="str">
        <f t="shared" si="142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/>
      <c r="H221" s="35"/>
      <c r="I221" s="35"/>
      <c r="J221" s="34"/>
      <c r="K221" s="34"/>
      <c r="L221" s="34" t="str">
        <f>IF(K221="","",LARGE(G212:G231,M221))</f>
        <v/>
      </c>
      <c r="M221" s="46">
        <v>10</v>
      </c>
      <c r="N221" s="28"/>
      <c r="O221" s="47" t="str">
        <f>IF(R221&lt;&gt;"",_xlfn.RANK.EQ(R221,R212:R231,0),"")</f>
        <v/>
      </c>
      <c r="P221" s="24" t="str">
        <f>IF(K221="","",VLOOKUP(L221,G212:J231,2,0))</f>
        <v/>
      </c>
      <c r="Q221" s="24" t="str">
        <f>IF(K221="","",VLOOKUP(P221,LISTAS!$F$5:$G$407,2,0))</f>
        <v/>
      </c>
      <c r="R221" s="39" t="str">
        <f>IF(K221="","",VLOOKUP(L221,G212:J231,4,0))</f>
        <v/>
      </c>
      <c r="S221" s="25" t="str">
        <f t="shared" si="141"/>
        <v/>
      </c>
      <c r="T221" s="25" t="str">
        <f t="shared" si="142"/>
        <v/>
      </c>
    </row>
    <row r="222" spans="1:20" s="5" customFormat="1" ht="18.75" customHeight="1" x14ac:dyDescent="0.3">
      <c r="B222" s="26"/>
      <c r="C222" s="22" t="str">
        <f>IF(B222="","",VLOOKUP(B222,LISTAS!$F$5:$I$204,2,0))</f>
        <v/>
      </c>
      <c r="D222" s="22" t="str">
        <f>IF(B222="","",VLOOKUP(B222,LISTAS!$F$5:$I$204,4,0))</f>
        <v/>
      </c>
      <c r="E222" s="38"/>
      <c r="G222" s="34"/>
      <c r="H222" s="35"/>
      <c r="I222" s="35"/>
      <c r="J222" s="34"/>
      <c r="K222" s="34"/>
      <c r="L222" s="34" t="str">
        <f>IF(K222="","",LARGE(G212:G231,M222))</f>
        <v/>
      </c>
      <c r="M222" s="46">
        <v>11</v>
      </c>
      <c r="N222" s="28"/>
      <c r="O222" s="47" t="str">
        <f>IF(R222&lt;&gt;"",_xlfn.RANK.EQ(R222,R212:R231,0),"")</f>
        <v/>
      </c>
      <c r="P222" s="24" t="str">
        <f>IF(K222="","",VLOOKUP(L222,G212:J231,2,0))</f>
        <v/>
      </c>
      <c r="Q222" s="24" t="str">
        <f>IF(K222="","",VLOOKUP(P222,LISTAS!$F$5:$G$407,2,0))</f>
        <v/>
      </c>
      <c r="R222" s="39" t="str">
        <f>IF(K222="","",VLOOKUP(L222,G212:J231,4,0))</f>
        <v/>
      </c>
      <c r="S222" s="25" t="str">
        <f t="shared" si="141"/>
        <v/>
      </c>
      <c r="T222" s="25" t="str">
        <f t="shared" si="142"/>
        <v/>
      </c>
    </row>
    <row r="223" spans="1:20" s="5" customFormat="1" ht="18.75" customHeight="1" x14ac:dyDescent="0.3">
      <c r="B223" s="26"/>
      <c r="C223" s="22" t="str">
        <f>IF(B223="","",VLOOKUP(B223,LISTAS!$F$5:$I$204,2,0))</f>
        <v/>
      </c>
      <c r="D223" s="22" t="str">
        <f>IF(B223="","",VLOOKUP(B223,LISTAS!$F$5:$I$204,4,0))</f>
        <v/>
      </c>
      <c r="E223" s="38"/>
      <c r="G223" s="34"/>
      <c r="H223" s="35"/>
      <c r="I223" s="35"/>
      <c r="J223" s="34"/>
      <c r="K223" s="34"/>
      <c r="L223" s="34" t="str">
        <f>IF(K223="","",LARGE(G212:G231,M223))</f>
        <v/>
      </c>
      <c r="M223" s="46">
        <v>12</v>
      </c>
      <c r="N223" s="28"/>
      <c r="O223" s="47" t="str">
        <f>IF(R223&lt;&gt;"",_xlfn.RANK.EQ(R223,R212:R231,0),"")</f>
        <v/>
      </c>
      <c r="P223" s="24" t="str">
        <f>IF(K223="","",VLOOKUP(L223,G212:J231,2,0))</f>
        <v/>
      </c>
      <c r="Q223" s="24" t="str">
        <f>IF(K223="","",VLOOKUP(P223,LISTAS!$F$5:$G$407,2,0))</f>
        <v/>
      </c>
      <c r="R223" s="39" t="str">
        <f>IF(K223="","",VLOOKUP(L223,G212:J231,4,0))</f>
        <v/>
      </c>
      <c r="S223" s="25" t="str">
        <f t="shared" si="141"/>
        <v/>
      </c>
      <c r="T223" s="25" t="str">
        <f t="shared" si="142"/>
        <v/>
      </c>
    </row>
    <row r="224" spans="1:20" s="5" customFormat="1" ht="18.75" customHeight="1" x14ac:dyDescent="0.3">
      <c r="B224" s="26"/>
      <c r="C224" s="22" t="str">
        <f>IF(B224="","",VLOOKUP(B224,LISTAS!$F$5:$I$204,2,0))</f>
        <v/>
      </c>
      <c r="D224" s="22" t="str">
        <f>IF(B224="","",VLOOKUP(B224,LISTAS!$F$5:$I$204,4,0))</f>
        <v/>
      </c>
      <c r="E224" s="38"/>
      <c r="G224" s="34"/>
      <c r="H224" s="35"/>
      <c r="I224" s="35"/>
      <c r="J224" s="34"/>
      <c r="K224" s="34"/>
      <c r="L224" s="34" t="str">
        <f>IF(K224="","",LARGE(G212:G231,M224))</f>
        <v/>
      </c>
      <c r="M224" s="46">
        <v>13</v>
      </c>
      <c r="N224" s="28"/>
      <c r="O224" s="47" t="str">
        <f>IF(R224&lt;&gt;"",_xlfn.RANK.EQ(R224,R212:R231,0),"")</f>
        <v/>
      </c>
      <c r="P224" s="24" t="str">
        <f>IF(K224="","",VLOOKUP(L224,G212:J231,2,0))</f>
        <v/>
      </c>
      <c r="Q224" s="24" t="str">
        <f>IF(K224="","",VLOOKUP(P224,LISTAS!$F$5:$G$407,2,0))</f>
        <v/>
      </c>
      <c r="R224" s="39" t="str">
        <f>IF(K224="","",VLOOKUP(L224,G212:J231,4,0))</f>
        <v/>
      </c>
      <c r="S224" s="25" t="str">
        <f t="shared" si="141"/>
        <v/>
      </c>
      <c r="T224" s="25" t="str">
        <f t="shared" si="142"/>
        <v/>
      </c>
    </row>
    <row r="225" spans="1:20" s="5" customFormat="1" ht="18.75" customHeight="1" x14ac:dyDescent="0.3">
      <c r="B225" s="26"/>
      <c r="C225" s="22" t="str">
        <f>IF(B225="","",VLOOKUP(B225,LISTAS!$F$5:$I$204,2,0))</f>
        <v/>
      </c>
      <c r="D225" s="22" t="str">
        <f>IF(B225="","",VLOOKUP(B225,LISTAS!$F$5:$I$204,4,0))</f>
        <v/>
      </c>
      <c r="E225" s="38"/>
      <c r="G225" s="34"/>
      <c r="H225" s="35"/>
      <c r="I225" s="35"/>
      <c r="J225" s="34"/>
      <c r="K225" s="34"/>
      <c r="L225" s="34" t="str">
        <f>IF(K225="","",LARGE(G212:G231,M225))</f>
        <v/>
      </c>
      <c r="M225" s="46">
        <v>14</v>
      </c>
      <c r="N225" s="28"/>
      <c r="O225" s="47" t="str">
        <f>IF(R225&lt;&gt;"",_xlfn.RANK.EQ(R225,R212:R231,0),"")</f>
        <v/>
      </c>
      <c r="P225" s="24" t="str">
        <f>IF(K225="","",VLOOKUP(L225,G212:J231,2,0))</f>
        <v/>
      </c>
      <c r="Q225" s="24" t="str">
        <f>IF(K225="","",VLOOKUP(P225,LISTAS!$F$5:$G$407,2,0))</f>
        <v/>
      </c>
      <c r="R225" s="39" t="str">
        <f>IF(K225="","",VLOOKUP(L225,G212:J231,4,0))</f>
        <v/>
      </c>
      <c r="S225" s="25" t="str">
        <f t="shared" si="141"/>
        <v/>
      </c>
      <c r="T225" s="25" t="str">
        <f t="shared" si="142"/>
        <v/>
      </c>
    </row>
    <row r="226" spans="1:20" s="5" customFormat="1" ht="18.75" customHeight="1" x14ac:dyDescent="0.3">
      <c r="B226" s="26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/>
      <c r="H226" s="35"/>
      <c r="I226" s="35"/>
      <c r="J226" s="34"/>
      <c r="K226" s="34"/>
      <c r="L226" s="34" t="str">
        <f>IF(K226="","",LARGE(G212:G231,M226))</f>
        <v/>
      </c>
      <c r="M226" s="46">
        <v>15</v>
      </c>
      <c r="N226" s="28"/>
      <c r="O226" s="47" t="str">
        <f>IF(R226&lt;&gt;"",_xlfn.RANK.EQ(R226,R212:R231,0),"")</f>
        <v/>
      </c>
      <c r="P226" s="24" t="str">
        <f>IF(K226="","",VLOOKUP(L226,G212:J231,2,0))</f>
        <v/>
      </c>
      <c r="Q226" s="24" t="str">
        <f>IF(K226="","",VLOOKUP(P226,LISTAS!$F$5:$G$407,2,0))</f>
        <v/>
      </c>
      <c r="R226" s="39" t="str">
        <f>IF(K226="","",VLOOKUP(L226,G212:J231,4,0))</f>
        <v/>
      </c>
      <c r="S226" s="25" t="str">
        <f t="shared" si="141"/>
        <v/>
      </c>
      <c r="T226" s="25" t="str">
        <f t="shared" si="142"/>
        <v/>
      </c>
    </row>
    <row r="227" spans="1:20" s="5" customFormat="1" ht="18.75" customHeight="1" x14ac:dyDescent="0.3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/>
      <c r="H227" s="35"/>
      <c r="I227" s="35"/>
      <c r="J227" s="34"/>
      <c r="K227" s="34"/>
      <c r="L227" s="34" t="str">
        <f>IF(K227="","",LARGE(G212:G231,M227))</f>
        <v/>
      </c>
      <c r="M227" s="46">
        <v>16</v>
      </c>
      <c r="N227" s="28"/>
      <c r="O227" s="47" t="str">
        <f>IF(R227&lt;&gt;"",_xlfn.RANK.EQ(R227,R212:R231,0),"")</f>
        <v/>
      </c>
      <c r="P227" s="24" t="str">
        <f>IF(K227="","",VLOOKUP(L227,G212:J231,2,0))</f>
        <v/>
      </c>
      <c r="Q227" s="24" t="str">
        <f>IF(K227="","",VLOOKUP(P227,LISTAS!$F$5:$G$407,2,0))</f>
        <v/>
      </c>
      <c r="R227" s="39" t="str">
        <f>IF(K227="","",VLOOKUP(L227,G212:J231,4,0))</f>
        <v/>
      </c>
      <c r="S227" s="25" t="str">
        <f t="shared" si="141"/>
        <v/>
      </c>
      <c r="T227" s="25" t="str">
        <f t="shared" si="142"/>
        <v/>
      </c>
    </row>
    <row r="228" spans="1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ref="G228:G229" si="143">IF(E228="","",E228+(ROW(E228)/10000))</f>
        <v/>
      </c>
      <c r="H228" s="35" t="str">
        <f t="shared" ref="H228:H229" si="144">IF($K228="","",IF(B228="","",B228))</f>
        <v/>
      </c>
      <c r="I228" s="35" t="str">
        <f t="shared" ref="I228:I229" si="145">IF($K228="","",IF(C228="","",C228))</f>
        <v/>
      </c>
      <c r="J228" s="34" t="str">
        <f t="shared" ref="J228:J229" si="146">IF($K228="","",E228)</f>
        <v/>
      </c>
      <c r="K228" s="34" t="str">
        <f t="shared" ref="K228:K229" si="147">G228</f>
        <v/>
      </c>
      <c r="L228" s="34" t="str">
        <f>IF(K228="","",LARGE(G212:G231,M228))</f>
        <v/>
      </c>
      <c r="M228" s="46">
        <v>17</v>
      </c>
      <c r="N228" s="28"/>
      <c r="O228" s="47" t="str">
        <f>IF(R228&lt;&gt;"",_xlfn.RANK.EQ(R228,R212:R231,0),"")</f>
        <v/>
      </c>
      <c r="P228" s="24" t="str">
        <f>IF(K228="","",VLOOKUP(L228,G212:J231,2,0))</f>
        <v/>
      </c>
      <c r="Q228" s="24" t="str">
        <f>IF(K228="","",VLOOKUP(P228,LISTAS!$F$5:$G$407,2,0))</f>
        <v/>
      </c>
      <c r="R228" s="39" t="str">
        <f>IF(K228="","",VLOOKUP(L228,G212:J231,4,0))</f>
        <v/>
      </c>
      <c r="S228" s="25" t="str">
        <f t="shared" si="141"/>
        <v/>
      </c>
      <c r="T228" s="25" t="str">
        <f t="shared" si="142"/>
        <v/>
      </c>
    </row>
    <row r="229" spans="1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143"/>
        <v/>
      </c>
      <c r="H229" s="35" t="str">
        <f t="shared" si="144"/>
        <v/>
      </c>
      <c r="I229" s="35" t="str">
        <f t="shared" si="145"/>
        <v/>
      </c>
      <c r="J229" s="34" t="str">
        <f t="shared" si="146"/>
        <v/>
      </c>
      <c r="K229" s="34" t="str">
        <f t="shared" si="147"/>
        <v/>
      </c>
      <c r="L229" s="34" t="str">
        <f>IF(K229="","",LARGE(G212:G231,M229))</f>
        <v/>
      </c>
      <c r="M229" s="46">
        <v>18</v>
      </c>
      <c r="N229" s="28"/>
      <c r="O229" s="47" t="str">
        <f>IF(R229&lt;&gt;"",_xlfn.RANK.EQ(R229,R212:R231,0),"")</f>
        <v/>
      </c>
      <c r="P229" s="24" t="str">
        <f>IF(K229="","",VLOOKUP(L229,G212:J231,2,0))</f>
        <v/>
      </c>
      <c r="Q229" s="24" t="str">
        <f>IF(K229="","",VLOOKUP(P229,LISTAS!$F$5:$G$407,2,0))</f>
        <v/>
      </c>
      <c r="R229" s="39" t="str">
        <f>IF(K229="","",VLOOKUP(L229,G212:J231,4,0))</f>
        <v/>
      </c>
      <c r="S229" s="25" t="str">
        <f t="shared" si="141"/>
        <v/>
      </c>
      <c r="T229" s="25" t="str">
        <f t="shared" si="142"/>
        <v/>
      </c>
    </row>
    <row r="230" spans="1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/>
      <c r="H230" s="35"/>
      <c r="I230" s="35"/>
      <c r="J230" s="34"/>
      <c r="K230" s="34"/>
      <c r="L230" s="34" t="str">
        <f>IF(K230="","",LARGE(G212:G231,M230))</f>
        <v/>
      </c>
      <c r="M230" s="46">
        <v>19</v>
      </c>
      <c r="N230" s="28"/>
      <c r="O230" s="47" t="str">
        <f>IF(R230&lt;&gt;"",_xlfn.RANK.EQ(R230,R212:R231,0),"")</f>
        <v/>
      </c>
      <c r="P230" s="24" t="str">
        <f>IF(K230="","",VLOOKUP(L230,G212:J231,2,0))</f>
        <v/>
      </c>
      <c r="Q230" s="24" t="str">
        <f>IF(K230="","",VLOOKUP(P230,LISTAS!$F$5:$G$407,2,0))</f>
        <v/>
      </c>
      <c r="R230" s="39" t="str">
        <f>IF(K230="","",VLOOKUP(L230,G212:J231,4,0))</f>
        <v/>
      </c>
      <c r="S230" s="25" t="str">
        <f t="shared" si="141"/>
        <v/>
      </c>
      <c r="T230" s="25" t="str">
        <f t="shared" si="142"/>
        <v/>
      </c>
    </row>
    <row r="231" spans="1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ref="G231" si="148">IF(E231="","",E231+(ROW(E231)/10000))</f>
        <v/>
      </c>
      <c r="H231" s="35" t="str">
        <f t="shared" ref="H231" si="149">IF($K231="","",IF(B231="","",B231))</f>
        <v/>
      </c>
      <c r="I231" s="35" t="str">
        <f t="shared" ref="I231" si="150">IF($K231="","",IF(C231="","",C231))</f>
        <v/>
      </c>
      <c r="J231" s="34" t="str">
        <f t="shared" ref="J231" si="151">IF($K231="","",E231)</f>
        <v/>
      </c>
      <c r="K231" s="34" t="str">
        <f t="shared" ref="K231" si="152">G231</f>
        <v/>
      </c>
      <c r="L231" s="34" t="str">
        <f>IF(K231="","",LARGE(G212:G231,M231))</f>
        <v/>
      </c>
      <c r="M231" s="46">
        <v>20</v>
      </c>
      <c r="N231" s="28"/>
      <c r="O231" s="47" t="str">
        <f>IF(R231&lt;&gt;"",_xlfn.RANK.EQ(R231,R212:R231,0),"")</f>
        <v/>
      </c>
      <c r="P231" s="24" t="str">
        <f>IF(K231="","",VLOOKUP(L231,G212:J231,2,0))</f>
        <v/>
      </c>
      <c r="Q231" s="24" t="str">
        <f>IF(K231="","",VLOOKUP(P231,LISTAS!$F$5:$G$407,2,0))</f>
        <v/>
      </c>
      <c r="R231" s="39" t="str">
        <f>IF(K231="","",VLOOKUP(L231,G212:J231,4,0))</f>
        <v/>
      </c>
      <c r="S231" s="25" t="str">
        <f t="shared" si="141"/>
        <v/>
      </c>
      <c r="T231" s="25" t="str">
        <f t="shared" si="142"/>
        <v/>
      </c>
    </row>
    <row r="232" spans="1:20" ht="20.25" customHeight="1" x14ac:dyDescent="0.25"/>
    <row r="233" spans="1:20" ht="20.25" customHeight="1" x14ac:dyDescent="0.25">
      <c r="A233" s="2"/>
      <c r="B233" s="71" t="s">
        <v>27</v>
      </c>
      <c r="C233" s="72"/>
      <c r="E233" s="36"/>
      <c r="F233" s="37"/>
      <c r="G233" s="11"/>
      <c r="H233" s="12"/>
      <c r="I233" s="12"/>
      <c r="J233" s="12"/>
      <c r="K233" s="13"/>
      <c r="L233" s="12"/>
      <c r="M233" s="14"/>
      <c r="N233" s="45"/>
      <c r="O233" s="73" t="s">
        <v>15</v>
      </c>
      <c r="P233" s="74"/>
      <c r="Q233" s="74"/>
      <c r="R233" s="74"/>
      <c r="S233" s="74"/>
      <c r="T233" s="75"/>
    </row>
    <row r="234" spans="1:20" ht="20.25" hidden="1" customHeight="1" x14ac:dyDescent="0.25">
      <c r="A234" s="2"/>
      <c r="B234" s="68"/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  <c r="N234" s="69"/>
      <c r="O234" s="69"/>
      <c r="P234" s="69"/>
      <c r="Q234" s="69"/>
      <c r="R234" s="69"/>
      <c r="S234" s="69"/>
      <c r="T234" s="70"/>
    </row>
    <row r="235" spans="1:20" s="15" customFormat="1" ht="28.5" customHeight="1" x14ac:dyDescent="0.25">
      <c r="B235" s="16" t="s">
        <v>16</v>
      </c>
      <c r="C235" s="16" t="s">
        <v>1</v>
      </c>
      <c r="D235" s="16" t="s">
        <v>17</v>
      </c>
      <c r="E235" s="16" t="s">
        <v>2</v>
      </c>
      <c r="F235" s="17"/>
      <c r="G235" s="18"/>
      <c r="H235" s="19"/>
      <c r="I235" s="19"/>
      <c r="J235" s="19"/>
      <c r="K235" s="20"/>
      <c r="L235" s="19"/>
      <c r="M235" s="18"/>
      <c r="N235" s="18"/>
      <c r="O235" s="29" t="s">
        <v>4</v>
      </c>
      <c r="P235" s="29" t="s">
        <v>16</v>
      </c>
      <c r="Q235" s="29" t="s">
        <v>1</v>
      </c>
      <c r="R235" s="29" t="s">
        <v>18</v>
      </c>
      <c r="S235" s="21" t="s">
        <v>19</v>
      </c>
      <c r="T235" s="21" t="s">
        <v>20</v>
      </c>
    </row>
    <row r="236" spans="1:20" s="5" customFormat="1" ht="18.75" customHeight="1" x14ac:dyDescent="0.25">
      <c r="B236" s="22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 t="str">
        <f t="shared" ref="G236:G242" si="153">IF(E236="","",E236+(ROW(E236)/10000))</f>
        <v/>
      </c>
      <c r="H236" s="35" t="str">
        <f t="shared" ref="H236:H242" si="154">IF($K236="","",IF(B236="","",B236))</f>
        <v/>
      </c>
      <c r="I236" s="35" t="str">
        <f t="shared" ref="I236:I242" si="155">IF($K236="","",IF(C236="","",C236))</f>
        <v/>
      </c>
      <c r="J236" s="34" t="str">
        <f t="shared" ref="J236:J242" si="156">IF($K236="","",E236)</f>
        <v/>
      </c>
      <c r="K236" s="34" t="str">
        <f t="shared" ref="K236:K242" si="157">G236</f>
        <v/>
      </c>
      <c r="L236" s="34" t="str">
        <f>IF(K236="","",LARGE(G236:G255,M236))</f>
        <v/>
      </c>
      <c r="M236" s="46">
        <v>1</v>
      </c>
      <c r="N236" s="23"/>
      <c r="O236" s="47" t="str">
        <f>IF(R236&lt;&gt;"",_xlfn.RANK.EQ(R236,R236:R255,0),"")</f>
        <v/>
      </c>
      <c r="P236" s="24" t="str">
        <f>IF(K236="","",VLOOKUP(L236,G236:J255,2,0))</f>
        <v/>
      </c>
      <c r="Q236" s="24" t="str">
        <f>IF(K236="","",VLOOKUP(P236,LISTAS!$F$5:$G$407,2,0))</f>
        <v/>
      </c>
      <c r="R236" s="39" t="str">
        <f>IF(K236="","",VLOOKUP(L236,G236:J255,4,0))</f>
        <v/>
      </c>
      <c r="S236" s="25" t="str">
        <f>IF($O236="","",IF($O236=1,400,IF($O236=2,340,IF($O236=3,300,IF($O236=4,280,IF($O236=5,270,IF($O236=6,260,IF($O236=7,250,IF($O236=8,240,IF($O236=9,200,IF($O236=10,200,IF($O236=11,200,IF($O236=12,200,IF($O236=13,200,IF($O236=14,200,IF($O236=15,200,IF($O236=16,200,IF($O236&gt;16,"",""))))))))))))))))))</f>
        <v/>
      </c>
      <c r="T236" s="25" t="str">
        <f>IF(O236="","",IF($F$7="NÃO","",IF(O236=1,400,IF(O236=2,340,IF(O236=3,300,IF(O236=4,280,IF(O236=5,270,IF(O236=6,260,IF(O236=7,250,IF(O236=8,240,IF(O236=9,200,IF(O236=10,200,IF(O236=11,200,IF(O236=12,200,IF(O236=13,200,IF(O236=14,200,IF(O236=15,200,IF(O236=16,200,IF(O236&gt;16,"","")))))))))))))))))))</f>
        <v/>
      </c>
    </row>
    <row r="237" spans="1:20" s="5" customFormat="1" ht="18.75" customHeight="1" x14ac:dyDescent="0.25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 t="str">
        <f t="shared" si="153"/>
        <v/>
      </c>
      <c r="H237" s="35" t="str">
        <f t="shared" si="154"/>
        <v/>
      </c>
      <c r="I237" s="35" t="str">
        <f t="shared" si="155"/>
        <v/>
      </c>
      <c r="J237" s="34" t="str">
        <f t="shared" si="156"/>
        <v/>
      </c>
      <c r="K237" s="34" t="str">
        <f t="shared" si="157"/>
        <v/>
      </c>
      <c r="L237" s="34" t="str">
        <f>IF(K237="","",LARGE(G236:G255,M237))</f>
        <v/>
      </c>
      <c r="M237" s="46">
        <v>2</v>
      </c>
      <c r="N237" s="27"/>
      <c r="O237" s="47" t="str">
        <f>IF(R237&lt;&gt;"",_xlfn.RANK.EQ(R237,R236:R255,0),"")</f>
        <v/>
      </c>
      <c r="P237" s="24" t="str">
        <f>IF(K237="","",VLOOKUP(L237,G236:J255,2,0))</f>
        <v/>
      </c>
      <c r="Q237" s="24" t="str">
        <f>IF(K237="","",VLOOKUP(P237,LISTAS!$F$5:$G$407,2,0))</f>
        <v/>
      </c>
      <c r="R237" s="39" t="str">
        <f>IF(K237="","",VLOOKUP(L237,G236:J255,4,0))</f>
        <v/>
      </c>
      <c r="S237" s="25" t="str">
        <f t="shared" ref="S237:S255" si="158">IF($O237="","",IF($O237=1,400,IF($O237=2,340,IF($O237=3,300,IF($O237=4,280,IF($O237=5,270,IF($O237=6,260,IF($O237=7,250,IF($O237=8,240,IF($O237=9,200,IF($O237=10,200,IF($O237=11,200,IF($O237=12,200,IF($O237=13,200,IF($O237=14,200,IF($O237=15,200,IF($O237=16,200,IF($O237&gt;16,"",""))))))))))))))))))</f>
        <v/>
      </c>
      <c r="T237" s="25" t="str">
        <f t="shared" ref="T237:T255" si="159">IF(O237="","",IF($F$7="NÃO","",IF(O237=1,400,IF(O237=2,340,IF(O237=3,300,IF(O237=4,280,IF(O237=5,270,IF(O237=6,260,IF(O237=7,250,IF(O237=8,240,IF(O237=9,200,IF(O237=10,200,IF(O237=11,200,IF(O237=12,200,IF(O237=13,200,IF(O237=14,200,IF(O237=15,200,IF(O237=16,200,IF(O237&gt;16,"","")))))))))))))))))))</f>
        <v/>
      </c>
    </row>
    <row r="238" spans="1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 t="str">
        <f t="shared" si="153"/>
        <v/>
      </c>
      <c r="H238" s="35" t="str">
        <f t="shared" si="154"/>
        <v/>
      </c>
      <c r="I238" s="35" t="str">
        <f t="shared" si="155"/>
        <v/>
      </c>
      <c r="J238" s="34" t="str">
        <f t="shared" si="156"/>
        <v/>
      </c>
      <c r="K238" s="34" t="str">
        <f t="shared" si="157"/>
        <v/>
      </c>
      <c r="L238" s="34" t="str">
        <f>IF(K238="","",LARGE(G236:G255,M238))</f>
        <v/>
      </c>
      <c r="M238" s="46">
        <v>3</v>
      </c>
      <c r="N238" s="28"/>
      <c r="O238" s="47" t="str">
        <f>IF(R238&lt;&gt;"",_xlfn.RANK.EQ(R238,R236:R255,0),"")</f>
        <v/>
      </c>
      <c r="P238" s="24" t="str">
        <f>IF(K238="","",VLOOKUP(L238,G236:J255,2,0))</f>
        <v/>
      </c>
      <c r="Q238" s="24" t="str">
        <f>IF(K238="","",VLOOKUP(P238,LISTAS!$F$5:$G$407,2,0))</f>
        <v/>
      </c>
      <c r="R238" s="39" t="str">
        <f>IF(K238="","",VLOOKUP(L238,G236:J255,4,0))</f>
        <v/>
      </c>
      <c r="S238" s="25" t="str">
        <f t="shared" si="158"/>
        <v/>
      </c>
      <c r="T238" s="25" t="str">
        <f t="shared" si="159"/>
        <v/>
      </c>
    </row>
    <row r="239" spans="1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 t="str">
        <f t="shared" si="153"/>
        <v/>
      </c>
      <c r="H239" s="35" t="str">
        <f t="shared" si="154"/>
        <v/>
      </c>
      <c r="I239" s="35" t="str">
        <f t="shared" si="155"/>
        <v/>
      </c>
      <c r="J239" s="34" t="str">
        <f t="shared" si="156"/>
        <v/>
      </c>
      <c r="K239" s="34" t="str">
        <f t="shared" si="157"/>
        <v/>
      </c>
      <c r="L239" s="34" t="str">
        <f>IF(K239="","",LARGE(G236:G255,M239))</f>
        <v/>
      </c>
      <c r="M239" s="46">
        <v>4</v>
      </c>
      <c r="N239" s="28"/>
      <c r="O239" s="47" t="str">
        <f>IF(R239&lt;&gt;"",_xlfn.RANK.EQ(R239,R236:R255,0),"")</f>
        <v/>
      </c>
      <c r="P239" s="24" t="str">
        <f>IF(K239="","",VLOOKUP(L239,G236:J255,2,0))</f>
        <v/>
      </c>
      <c r="Q239" s="24" t="str">
        <f>IF(K239="","",VLOOKUP(P239,LISTAS!$F$5:$G$407,2,0))</f>
        <v/>
      </c>
      <c r="R239" s="39" t="str">
        <f>IF(K239="","",VLOOKUP(L239,G236:J255,4,0))</f>
        <v/>
      </c>
      <c r="S239" s="25" t="str">
        <f t="shared" si="158"/>
        <v/>
      </c>
      <c r="T239" s="25" t="str">
        <f t="shared" si="159"/>
        <v/>
      </c>
    </row>
    <row r="240" spans="1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 t="str">
        <f t="shared" si="153"/>
        <v/>
      </c>
      <c r="H240" s="35" t="str">
        <f t="shared" si="154"/>
        <v/>
      </c>
      <c r="I240" s="35" t="str">
        <f t="shared" si="155"/>
        <v/>
      </c>
      <c r="J240" s="34" t="str">
        <f t="shared" si="156"/>
        <v/>
      </c>
      <c r="K240" s="34" t="str">
        <f t="shared" si="157"/>
        <v/>
      </c>
      <c r="L240" s="34" t="str">
        <f>IF(K240="","",LARGE(G236:G255,M240))</f>
        <v/>
      </c>
      <c r="M240" s="46">
        <v>5</v>
      </c>
      <c r="N240" s="28"/>
      <c r="O240" s="47" t="str">
        <f>IF(R240&lt;&gt;"",_xlfn.RANK.EQ(R240,R236:R255,0),"")</f>
        <v/>
      </c>
      <c r="P240" s="24" t="str">
        <f>IF(K240="","",VLOOKUP(L240,G236:J255,2,0))</f>
        <v/>
      </c>
      <c r="Q240" s="24" t="str">
        <f>IF(K240="","",VLOOKUP(P240,LISTAS!$F$5:$G$407,2,0))</f>
        <v/>
      </c>
      <c r="R240" s="39" t="str">
        <f>IF(K240="","",VLOOKUP(L240,G236:J255,4,0))</f>
        <v/>
      </c>
      <c r="S240" s="25" t="str">
        <f t="shared" si="158"/>
        <v/>
      </c>
      <c r="T240" s="25" t="str">
        <f t="shared" si="159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 t="str">
        <f t="shared" si="153"/>
        <v/>
      </c>
      <c r="H241" s="35" t="str">
        <f t="shared" si="154"/>
        <v/>
      </c>
      <c r="I241" s="35" t="str">
        <f t="shared" si="155"/>
        <v/>
      </c>
      <c r="J241" s="34" t="str">
        <f t="shared" si="156"/>
        <v/>
      </c>
      <c r="K241" s="34" t="str">
        <f t="shared" si="157"/>
        <v/>
      </c>
      <c r="L241" s="34" t="str">
        <f>IF(K241="","",LARGE(G236:G255,M241))</f>
        <v/>
      </c>
      <c r="M241" s="46">
        <v>6</v>
      </c>
      <c r="N241" s="28"/>
      <c r="O241" s="47" t="str">
        <f>IF(R241&lt;&gt;"",_xlfn.RANK.EQ(R241,R236:R255,0),"")</f>
        <v/>
      </c>
      <c r="P241" s="24" t="str">
        <f>IF(K241="","",VLOOKUP(L241,G236:J255,2,0))</f>
        <v/>
      </c>
      <c r="Q241" s="24" t="str">
        <f>IF(K241="","",VLOOKUP(P241,LISTAS!$F$5:$G$407,2,0))</f>
        <v/>
      </c>
      <c r="R241" s="39" t="str">
        <f>IF(K241="","",VLOOKUP(L241,G236:J255,4,0))</f>
        <v/>
      </c>
      <c r="S241" s="25" t="str">
        <f t="shared" si="158"/>
        <v/>
      </c>
      <c r="T241" s="25" t="str">
        <f t="shared" si="159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153"/>
        <v/>
      </c>
      <c r="H242" s="35" t="str">
        <f t="shared" si="154"/>
        <v/>
      </c>
      <c r="I242" s="35" t="str">
        <f t="shared" si="155"/>
        <v/>
      </c>
      <c r="J242" s="34" t="str">
        <f t="shared" si="156"/>
        <v/>
      </c>
      <c r="K242" s="34" t="str">
        <f t="shared" si="157"/>
        <v/>
      </c>
      <c r="L242" s="34" t="str">
        <f>IF(K242="","",LARGE(G236:G255,M242))</f>
        <v/>
      </c>
      <c r="M242" s="46">
        <v>7</v>
      </c>
      <c r="N242" s="28"/>
      <c r="O242" s="47" t="str">
        <f>IF(R242&lt;&gt;"",_xlfn.RANK.EQ(R242,R236:R255,0),"")</f>
        <v/>
      </c>
      <c r="P242" s="24" t="str">
        <f>IF(K242="","",VLOOKUP(L242,G236:J255,2,0))</f>
        <v/>
      </c>
      <c r="Q242" s="24" t="str">
        <f>IF(K242="","",VLOOKUP(P242,LISTAS!$F$5:$G$407,2,0))</f>
        <v/>
      </c>
      <c r="R242" s="39" t="str">
        <f>IF(K242="","",VLOOKUP(L242,G236:J255,4,0))</f>
        <v/>
      </c>
      <c r="S242" s="25" t="str">
        <f t="shared" si="158"/>
        <v/>
      </c>
      <c r="T242" s="25" t="str">
        <f t="shared" si="159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/>
      <c r="H243" s="35"/>
      <c r="I243" s="35"/>
      <c r="J243" s="34"/>
      <c r="K243" s="34"/>
      <c r="L243" s="34" t="str">
        <f>IF(K243="","",LARGE(G236:G255,M243))</f>
        <v/>
      </c>
      <c r="M243" s="46">
        <v>8</v>
      </c>
      <c r="N243" s="28"/>
      <c r="O243" s="47" t="str">
        <f>IF(R243&lt;&gt;"",_xlfn.RANK.EQ(R243,R236:R255,0),"")</f>
        <v/>
      </c>
      <c r="P243" s="24" t="str">
        <f>IF(K243="","",VLOOKUP(L243,G236:J255,2,0))</f>
        <v/>
      </c>
      <c r="Q243" s="24" t="str">
        <f>IF(K243="","",VLOOKUP(P243,LISTAS!$F$5:$G$407,2,0))</f>
        <v/>
      </c>
      <c r="R243" s="39" t="str">
        <f>IF(K243="","",VLOOKUP(L243,G236:J255,4,0))</f>
        <v/>
      </c>
      <c r="S243" s="25" t="str">
        <f t="shared" si="158"/>
        <v/>
      </c>
      <c r="T243" s="25" t="str">
        <f t="shared" si="159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IF(K244="","",LARGE(G236:G255,M244))</f>
        <v/>
      </c>
      <c r="M244" s="46">
        <v>9</v>
      </c>
      <c r="N244" s="28"/>
      <c r="O244" s="47" t="str">
        <f>IF(R244&lt;&gt;"",_xlfn.RANK.EQ(R244,R236:R255,0),"")</f>
        <v/>
      </c>
      <c r="P244" s="24" t="str">
        <f>IF(K244="","",VLOOKUP(L244,G236:J255,2,0))</f>
        <v/>
      </c>
      <c r="Q244" s="24" t="str">
        <f>IF(K244="","",VLOOKUP(P244,LISTAS!$F$5:$G$407,2,0))</f>
        <v/>
      </c>
      <c r="R244" s="39" t="str">
        <f>IF(K244="","",VLOOKUP(L244,G236:J255,4,0))</f>
        <v/>
      </c>
      <c r="S244" s="25" t="str">
        <f t="shared" si="158"/>
        <v/>
      </c>
      <c r="T244" s="25" t="str">
        <f t="shared" si="159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/>
      <c r="H245" s="35"/>
      <c r="I245" s="35"/>
      <c r="J245" s="34"/>
      <c r="K245" s="34"/>
      <c r="L245" s="34" t="str">
        <f>IF(K245="","",LARGE(G236:G255,M245))</f>
        <v/>
      </c>
      <c r="M245" s="46">
        <v>10</v>
      </c>
      <c r="N245" s="28"/>
      <c r="O245" s="47" t="str">
        <f>IF(R245&lt;&gt;"",_xlfn.RANK.EQ(R245,R236:R255,0),"")</f>
        <v/>
      </c>
      <c r="P245" s="24" t="str">
        <f>IF(K245="","",VLOOKUP(L245,G236:J255,2,0))</f>
        <v/>
      </c>
      <c r="Q245" s="24" t="str">
        <f>IF(K245="","",VLOOKUP(P245,LISTAS!$F$5:$G$407,2,0))</f>
        <v/>
      </c>
      <c r="R245" s="39" t="str">
        <f>IF(K245="","",VLOOKUP(L245,G236:J255,4,0))</f>
        <v/>
      </c>
      <c r="S245" s="25" t="str">
        <f t="shared" si="158"/>
        <v/>
      </c>
      <c r="T245" s="25" t="str">
        <f t="shared" si="159"/>
        <v/>
      </c>
    </row>
    <row r="246" spans="2:20" s="5" customFormat="1" ht="18.75" customHeight="1" x14ac:dyDescent="0.3">
      <c r="B246" s="26"/>
      <c r="C246" s="22" t="str">
        <f>IF(B246="","",VLOOKUP(B246,LISTAS!$F$5:$I$204,2,0))</f>
        <v/>
      </c>
      <c r="D246" s="22" t="str">
        <f>IF(B246="","",VLOOKUP(B246,LISTAS!$F$5:$I$204,4,0))</f>
        <v/>
      </c>
      <c r="E246" s="38"/>
      <c r="G246" s="34"/>
      <c r="H246" s="35"/>
      <c r="I246" s="35"/>
      <c r="J246" s="34"/>
      <c r="K246" s="34"/>
      <c r="L246" s="34" t="str">
        <f>IF(K246="","",LARGE(G236:G255,M246))</f>
        <v/>
      </c>
      <c r="M246" s="46">
        <v>11</v>
      </c>
      <c r="N246" s="28"/>
      <c r="O246" s="47" t="str">
        <f>IF(R246&lt;&gt;"",_xlfn.RANK.EQ(R246,R236:R255,0),"")</f>
        <v/>
      </c>
      <c r="P246" s="24" t="str">
        <f>IF(K246="","",VLOOKUP(L246,G236:J255,2,0))</f>
        <v/>
      </c>
      <c r="Q246" s="24" t="str">
        <f>IF(K246="","",VLOOKUP(P246,LISTAS!$F$5:$G$407,2,0))</f>
        <v/>
      </c>
      <c r="R246" s="39" t="str">
        <f>IF(K246="","",VLOOKUP(L246,G236:J255,4,0))</f>
        <v/>
      </c>
      <c r="S246" s="25" t="str">
        <f t="shared" si="158"/>
        <v/>
      </c>
      <c r="T246" s="25" t="str">
        <f t="shared" si="159"/>
        <v/>
      </c>
    </row>
    <row r="247" spans="2:20" s="5" customFormat="1" ht="18.75" customHeight="1" x14ac:dyDescent="0.3">
      <c r="B247" s="26"/>
      <c r="C247" s="22" t="str">
        <f>IF(B247="","",VLOOKUP(B247,LISTAS!$F$5:$I$204,2,0))</f>
        <v/>
      </c>
      <c r="D247" s="22" t="str">
        <f>IF(B247="","",VLOOKUP(B247,LISTAS!$F$5:$I$204,4,0))</f>
        <v/>
      </c>
      <c r="E247" s="38"/>
      <c r="G247" s="34"/>
      <c r="H247" s="35"/>
      <c r="I247" s="35"/>
      <c r="J247" s="34"/>
      <c r="K247" s="34"/>
      <c r="L247" s="34" t="str">
        <f>IF(K247="","",LARGE(G236:G255,M247))</f>
        <v/>
      </c>
      <c r="M247" s="46">
        <v>12</v>
      </c>
      <c r="N247" s="28"/>
      <c r="O247" s="47" t="str">
        <f>IF(R247&lt;&gt;"",_xlfn.RANK.EQ(R247,R236:R255,0),"")</f>
        <v/>
      </c>
      <c r="P247" s="24" t="str">
        <f>IF(K247="","",VLOOKUP(L247,G236:J255,2,0))</f>
        <v/>
      </c>
      <c r="Q247" s="24" t="str">
        <f>IF(K247="","",VLOOKUP(P247,LISTAS!$F$5:$G$407,2,0))</f>
        <v/>
      </c>
      <c r="R247" s="39" t="str">
        <f>IF(K247="","",VLOOKUP(L247,G236:J255,4,0))</f>
        <v/>
      </c>
      <c r="S247" s="25" t="str">
        <f t="shared" si="158"/>
        <v/>
      </c>
      <c r="T247" s="25" t="str">
        <f t="shared" si="159"/>
        <v/>
      </c>
    </row>
    <row r="248" spans="2:20" s="5" customFormat="1" ht="18.75" customHeight="1" x14ac:dyDescent="0.3">
      <c r="B248" s="26"/>
      <c r="C248" s="22" t="str">
        <f>IF(B248="","",VLOOKUP(B248,LISTAS!$F$5:$I$204,2,0))</f>
        <v/>
      </c>
      <c r="D248" s="22" t="str">
        <f>IF(B248="","",VLOOKUP(B248,LISTAS!$F$5:$I$204,4,0))</f>
        <v/>
      </c>
      <c r="E248" s="38"/>
      <c r="G248" s="34"/>
      <c r="H248" s="35"/>
      <c r="I248" s="35"/>
      <c r="J248" s="34"/>
      <c r="K248" s="34"/>
      <c r="L248" s="34" t="str">
        <f>IF(K248="","",LARGE(G236:G255,M248))</f>
        <v/>
      </c>
      <c r="M248" s="46">
        <v>13</v>
      </c>
      <c r="N248" s="28"/>
      <c r="O248" s="47" t="str">
        <f>IF(R248&lt;&gt;"",_xlfn.RANK.EQ(R248,R236:R255,0),"")</f>
        <v/>
      </c>
      <c r="P248" s="24" t="str">
        <f>IF(K248="","",VLOOKUP(L248,G236:J255,2,0))</f>
        <v/>
      </c>
      <c r="Q248" s="24" t="str">
        <f>IF(K248="","",VLOOKUP(P248,LISTAS!$F$5:$G$407,2,0))</f>
        <v/>
      </c>
      <c r="R248" s="39" t="str">
        <f>IF(K248="","",VLOOKUP(L248,G236:J255,4,0))</f>
        <v/>
      </c>
      <c r="S248" s="25" t="str">
        <f t="shared" si="158"/>
        <v/>
      </c>
      <c r="T248" s="25" t="str">
        <f t="shared" si="159"/>
        <v/>
      </c>
    </row>
    <row r="249" spans="2:20" s="5" customFormat="1" ht="18.75" customHeight="1" x14ac:dyDescent="0.3">
      <c r="B249" s="26"/>
      <c r="C249" s="22" t="str">
        <f>IF(B249="","",VLOOKUP(B249,LISTAS!$F$5:$I$204,2,0))</f>
        <v/>
      </c>
      <c r="D249" s="22" t="str">
        <f>IF(B249="","",VLOOKUP(B249,LISTAS!$F$5:$I$204,4,0))</f>
        <v/>
      </c>
      <c r="E249" s="38"/>
      <c r="G249" s="34"/>
      <c r="H249" s="35"/>
      <c r="I249" s="35"/>
      <c r="J249" s="34"/>
      <c r="K249" s="34"/>
      <c r="L249" s="34" t="str">
        <f>IF(K249="","",LARGE(G236:G255,M249))</f>
        <v/>
      </c>
      <c r="M249" s="46">
        <v>14</v>
      </c>
      <c r="N249" s="28"/>
      <c r="O249" s="47" t="str">
        <f>IF(R249&lt;&gt;"",_xlfn.RANK.EQ(R249,R236:R255,0),"")</f>
        <v/>
      </c>
      <c r="P249" s="24" t="str">
        <f>IF(K249="","",VLOOKUP(L249,G236:J255,2,0))</f>
        <v/>
      </c>
      <c r="Q249" s="24" t="str">
        <f>IF(K249="","",VLOOKUP(P249,LISTAS!$F$5:$G$407,2,0))</f>
        <v/>
      </c>
      <c r="R249" s="39" t="str">
        <f>IF(K249="","",VLOOKUP(L249,G236:J255,4,0))</f>
        <v/>
      </c>
      <c r="S249" s="25" t="str">
        <f t="shared" si="158"/>
        <v/>
      </c>
      <c r="T249" s="25" t="str">
        <f t="shared" si="159"/>
        <v/>
      </c>
    </row>
    <row r="250" spans="2:20" s="5" customFormat="1" ht="18.75" customHeight="1" x14ac:dyDescent="0.3">
      <c r="B250" s="26"/>
      <c r="C250" s="22" t="str">
        <f>IF(B250="","",VLOOKUP(B250,LISTAS!$F$5:$I$204,2,0))</f>
        <v/>
      </c>
      <c r="D250" s="22" t="str">
        <f>IF(B250="","",VLOOKUP(B250,LISTAS!$F$5:$I$204,4,0))</f>
        <v/>
      </c>
      <c r="E250" s="38"/>
      <c r="G250" s="34"/>
      <c r="H250" s="35"/>
      <c r="I250" s="35"/>
      <c r="J250" s="34"/>
      <c r="K250" s="34"/>
      <c r="L250" s="34" t="str">
        <f>IF(K250="","",LARGE(G236:G255,M250))</f>
        <v/>
      </c>
      <c r="M250" s="46">
        <v>15</v>
      </c>
      <c r="N250" s="28"/>
      <c r="O250" s="47" t="str">
        <f>IF(R250&lt;&gt;"",_xlfn.RANK.EQ(R250,R236:R255,0),"")</f>
        <v/>
      </c>
      <c r="P250" s="24" t="str">
        <f>IF(K250="","",VLOOKUP(L250,G236:J255,2,0))</f>
        <v/>
      </c>
      <c r="Q250" s="24" t="str">
        <f>IF(K250="","",VLOOKUP(P250,LISTAS!$F$5:$G$407,2,0))</f>
        <v/>
      </c>
      <c r="R250" s="39" t="str">
        <f>IF(K250="","",VLOOKUP(L250,G236:J255,4,0))</f>
        <v/>
      </c>
      <c r="S250" s="25" t="str">
        <f t="shared" si="158"/>
        <v/>
      </c>
      <c r="T250" s="25" t="str">
        <f t="shared" si="159"/>
        <v/>
      </c>
    </row>
    <row r="251" spans="2:20" s="5" customFormat="1" ht="18.75" customHeight="1" x14ac:dyDescent="0.3">
      <c r="B251" s="26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/>
      <c r="H251" s="35"/>
      <c r="I251" s="35"/>
      <c r="J251" s="34"/>
      <c r="K251" s="34"/>
      <c r="L251" s="34" t="str">
        <f>IF(K251="","",LARGE(G236:G255,M251))</f>
        <v/>
      </c>
      <c r="M251" s="46">
        <v>16</v>
      </c>
      <c r="N251" s="28"/>
      <c r="O251" s="47" t="str">
        <f>IF(R251&lt;&gt;"",_xlfn.RANK.EQ(R251,R236:R255,0),"")</f>
        <v/>
      </c>
      <c r="P251" s="24" t="str">
        <f>IF(K251="","",VLOOKUP(L251,G236:J255,2,0))</f>
        <v/>
      </c>
      <c r="Q251" s="24" t="str">
        <f>IF(K251="","",VLOOKUP(P251,LISTAS!$F$5:$G$407,2,0))</f>
        <v/>
      </c>
      <c r="R251" s="39" t="str">
        <f>IF(K251="","",VLOOKUP(L251,G236:J255,4,0))</f>
        <v/>
      </c>
      <c r="S251" s="25" t="str">
        <f t="shared" si="158"/>
        <v/>
      </c>
      <c r="T251" s="25" t="str">
        <f t="shared" si="159"/>
        <v/>
      </c>
    </row>
    <row r="252" spans="2:20" s="5" customFormat="1" ht="18.75" customHeight="1" x14ac:dyDescent="0.3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ref="G252:G253" si="160">IF(E252="","",E252+(ROW(E252)/10000))</f>
        <v/>
      </c>
      <c r="H252" s="35" t="str">
        <f t="shared" ref="H252:H253" si="161">IF($K252="","",IF(B252="","",B252))</f>
        <v/>
      </c>
      <c r="I252" s="35" t="str">
        <f t="shared" ref="I252:I253" si="162">IF($K252="","",IF(C252="","",C252))</f>
        <v/>
      </c>
      <c r="J252" s="34" t="str">
        <f t="shared" ref="J252:J253" si="163">IF($K252="","",E252)</f>
        <v/>
      </c>
      <c r="K252" s="34" t="str">
        <f t="shared" ref="K252:K253" si="164">G252</f>
        <v/>
      </c>
      <c r="L252" s="34" t="str">
        <f>IF(K252="","",LARGE(G236:G255,M252))</f>
        <v/>
      </c>
      <c r="M252" s="46">
        <v>17</v>
      </c>
      <c r="N252" s="28"/>
      <c r="O252" s="47" t="str">
        <f>IF(R252&lt;&gt;"",_xlfn.RANK.EQ(R252,R236:R255,0),"")</f>
        <v/>
      </c>
      <c r="P252" s="24" t="str">
        <f>IF(K252="","",VLOOKUP(L252,G236:J255,2,0))</f>
        <v/>
      </c>
      <c r="Q252" s="24" t="str">
        <f>IF(K252="","",VLOOKUP(P252,LISTAS!$F$5:$G$407,2,0))</f>
        <v/>
      </c>
      <c r="R252" s="39" t="str">
        <f>IF(K252="","",VLOOKUP(L252,G236:J255,4,0))</f>
        <v/>
      </c>
      <c r="S252" s="25" t="str">
        <f t="shared" si="158"/>
        <v/>
      </c>
      <c r="T252" s="25" t="str">
        <f t="shared" si="159"/>
        <v/>
      </c>
    </row>
    <row r="253" spans="2:20" s="5" customFormat="1" ht="18.75" customHeight="1" x14ac:dyDescent="0.3">
      <c r="B253" s="26"/>
      <c r="C253" s="22" t="str">
        <f>IF(B253="","",VLOOKUP(B253,LISTAS!$F$5:$I$204,2,0))</f>
        <v/>
      </c>
      <c r="D253" s="22" t="str">
        <f>IF(B253="","",VLOOKUP(B253,LISTAS!$F$5:$I$204,4,0))</f>
        <v/>
      </c>
      <c r="E253" s="38"/>
      <c r="G253" s="34" t="str">
        <f t="shared" si="160"/>
        <v/>
      </c>
      <c r="H253" s="35" t="str">
        <f t="shared" si="161"/>
        <v/>
      </c>
      <c r="I253" s="35" t="str">
        <f t="shared" si="162"/>
        <v/>
      </c>
      <c r="J253" s="34" t="str">
        <f t="shared" si="163"/>
        <v/>
      </c>
      <c r="K253" s="34" t="str">
        <f t="shared" si="164"/>
        <v/>
      </c>
      <c r="L253" s="34" t="str">
        <f>IF(K253="","",LARGE(G236:G255,M253))</f>
        <v/>
      </c>
      <c r="M253" s="46">
        <v>18</v>
      </c>
      <c r="N253" s="28"/>
      <c r="O253" s="47" t="str">
        <f>IF(R253&lt;&gt;"",_xlfn.RANK.EQ(R253,R236:R255,0),"")</f>
        <v/>
      </c>
      <c r="P253" s="24" t="str">
        <f>IF(K253="","",VLOOKUP(L253,G236:J255,2,0))</f>
        <v/>
      </c>
      <c r="Q253" s="24" t="str">
        <f>IF(K253="","",VLOOKUP(P253,LISTAS!$F$5:$G$407,2,0))</f>
        <v/>
      </c>
      <c r="R253" s="39" t="str">
        <f>IF(K253="","",VLOOKUP(L253,G236:J255,4,0))</f>
        <v/>
      </c>
      <c r="S253" s="25" t="str">
        <f t="shared" si="158"/>
        <v/>
      </c>
      <c r="T253" s="25" t="str">
        <f t="shared" si="159"/>
        <v/>
      </c>
    </row>
    <row r="254" spans="2:20" s="5" customFormat="1" ht="18.75" customHeight="1" x14ac:dyDescent="0.3">
      <c r="B254" s="26"/>
      <c r="C254" s="22" t="str">
        <f>IF(B254="","",VLOOKUP(B254,LISTAS!$F$5:$I$204,2,0))</f>
        <v/>
      </c>
      <c r="D254" s="22" t="str">
        <f>IF(B254="","",VLOOKUP(B254,LISTAS!$F$5:$I$204,4,0))</f>
        <v/>
      </c>
      <c r="E254" s="38"/>
      <c r="G254" s="34"/>
      <c r="H254" s="35"/>
      <c r="I254" s="35"/>
      <c r="J254" s="34"/>
      <c r="K254" s="34"/>
      <c r="L254" s="34" t="str">
        <f>IF(K254="","",LARGE(G236:G255,M254))</f>
        <v/>
      </c>
      <c r="M254" s="46">
        <v>19</v>
      </c>
      <c r="N254" s="28"/>
      <c r="O254" s="47" t="str">
        <f>IF(R254&lt;&gt;"",_xlfn.RANK.EQ(R254,R236:R255,0),"")</f>
        <v/>
      </c>
      <c r="P254" s="24" t="str">
        <f>IF(K254="","",VLOOKUP(L254,G236:J255,2,0))</f>
        <v/>
      </c>
      <c r="Q254" s="24" t="str">
        <f>IF(K254="","",VLOOKUP(P254,LISTAS!$F$5:$G$407,2,0))</f>
        <v/>
      </c>
      <c r="R254" s="39" t="str">
        <f>IF(K254="","",VLOOKUP(L254,G236:J255,4,0))</f>
        <v/>
      </c>
      <c r="S254" s="25" t="str">
        <f t="shared" si="158"/>
        <v/>
      </c>
      <c r="T254" s="25" t="str">
        <f t="shared" si="159"/>
        <v/>
      </c>
    </row>
    <row r="255" spans="2:20" s="5" customFormat="1" ht="18.75" customHeight="1" x14ac:dyDescent="0.3">
      <c r="B255" s="26"/>
      <c r="C255" s="22" t="str">
        <f>IF(B255="","",VLOOKUP(B255,LISTAS!$F$5:$I$204,2,0))</f>
        <v/>
      </c>
      <c r="D255" s="22" t="str">
        <f>IF(B255="","",VLOOKUP(B255,LISTAS!$F$5:$I$204,4,0))</f>
        <v/>
      </c>
      <c r="E255" s="38"/>
      <c r="G255" s="34" t="str">
        <f t="shared" ref="G255" si="165">IF(E255="","",E255+(ROW(E255)/10000))</f>
        <v/>
      </c>
      <c r="H255" s="35" t="str">
        <f t="shared" ref="H255" si="166">IF($K255="","",IF(B255="","",B255))</f>
        <v/>
      </c>
      <c r="I255" s="35" t="str">
        <f t="shared" ref="I255" si="167">IF($K255="","",IF(C255="","",C255))</f>
        <v/>
      </c>
      <c r="J255" s="34" t="str">
        <f t="shared" ref="J255" si="168">IF($K255="","",E255)</f>
        <v/>
      </c>
      <c r="K255" s="34" t="str">
        <f t="shared" ref="K255" si="169">G255</f>
        <v/>
      </c>
      <c r="L255" s="34" t="str">
        <f>IF(K255="","",LARGE(G236:G255,M255))</f>
        <v/>
      </c>
      <c r="M255" s="46">
        <v>20</v>
      </c>
      <c r="N255" s="28"/>
      <c r="O255" s="47" t="str">
        <f>IF(R255&lt;&gt;"",_xlfn.RANK.EQ(R255,R236:R255,0),"")</f>
        <v/>
      </c>
      <c r="P255" s="24" t="str">
        <f>IF(K255="","",VLOOKUP(L255,G236:J255,2,0))</f>
        <v/>
      </c>
      <c r="Q255" s="24" t="str">
        <f>IF(K255="","",VLOOKUP(P255,LISTAS!$F$5:$G$407,2,0))</f>
        <v/>
      </c>
      <c r="R255" s="39" t="str">
        <f>IF(K255="","",VLOOKUP(L255,G236:J255,4,0))</f>
        <v/>
      </c>
      <c r="S255" s="25" t="str">
        <f t="shared" si="158"/>
        <v/>
      </c>
      <c r="T255" s="25" t="str">
        <f t="shared" si="159"/>
        <v/>
      </c>
    </row>
    <row r="256" spans="2:20" ht="20.25" customHeight="1" x14ac:dyDescent="0.25"/>
    <row r="257" spans="1:20" ht="20.25" customHeight="1" x14ac:dyDescent="0.25"/>
    <row r="258" spans="1:20" ht="32.25" customHeight="1" x14ac:dyDescent="0.25">
      <c r="A258" s="2"/>
      <c r="B258" s="76" t="s">
        <v>30</v>
      </c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8"/>
    </row>
    <row r="259" spans="1:20" ht="20.25" customHeight="1" x14ac:dyDescent="0.25">
      <c r="A259" s="2"/>
      <c r="B259" s="71" t="s">
        <v>12</v>
      </c>
      <c r="C259" s="72"/>
      <c r="E259" s="36"/>
      <c r="F259" s="37"/>
      <c r="G259" s="11"/>
      <c r="H259" s="12"/>
      <c r="I259" s="12"/>
      <c r="J259" s="12"/>
      <c r="K259" s="13"/>
      <c r="L259" s="12"/>
      <c r="M259" s="14"/>
      <c r="N259" s="45"/>
      <c r="O259" s="73" t="s">
        <v>15</v>
      </c>
      <c r="P259" s="74"/>
      <c r="Q259" s="74"/>
      <c r="R259" s="74"/>
      <c r="S259" s="74"/>
      <c r="T259" s="75"/>
    </row>
    <row r="260" spans="1:20" s="15" customFormat="1" ht="28.5" customHeight="1" x14ac:dyDescent="0.25">
      <c r="B260" s="16" t="s">
        <v>16</v>
      </c>
      <c r="C260" s="16" t="s">
        <v>1</v>
      </c>
      <c r="D260" s="16" t="s">
        <v>17</v>
      </c>
      <c r="E260" s="16" t="s">
        <v>2</v>
      </c>
      <c r="F260" s="17"/>
      <c r="G260" s="18"/>
      <c r="H260" s="19"/>
      <c r="I260" s="19"/>
      <c r="J260" s="19"/>
      <c r="K260" s="20"/>
      <c r="L260" s="19"/>
      <c r="M260" s="18"/>
      <c r="N260" s="18"/>
      <c r="O260" s="29" t="s">
        <v>4</v>
      </c>
      <c r="P260" s="29" t="s">
        <v>16</v>
      </c>
      <c r="Q260" s="29" t="s">
        <v>1</v>
      </c>
      <c r="R260" s="29" t="s">
        <v>18</v>
      </c>
      <c r="S260" s="21" t="s">
        <v>19</v>
      </c>
      <c r="T260" s="21" t="s">
        <v>20</v>
      </c>
    </row>
    <row r="261" spans="1:20" s="5" customFormat="1" ht="18.75" customHeight="1" x14ac:dyDescent="0.25">
      <c r="B261" s="22"/>
      <c r="C261" s="22" t="str">
        <f>IF(B261="","",VLOOKUP(B261,LISTAS!$F$5:$I$204,2,0))</f>
        <v/>
      </c>
      <c r="D261" s="22" t="str">
        <f>IF(B261="","",VLOOKUP(B261,LISTAS!$F$5:$I$204,4,0))</f>
        <v/>
      </c>
      <c r="E261" s="38"/>
      <c r="G261" s="34" t="str">
        <f t="shared" ref="G261:G267" si="170">IF(E261="","",E261+(ROW(E261)/10000))</f>
        <v/>
      </c>
      <c r="H261" s="35" t="str">
        <f t="shared" ref="H261:H267" si="171">IF($K261="","",IF(B261="","",B261))</f>
        <v/>
      </c>
      <c r="I261" s="35" t="str">
        <f t="shared" ref="I261:I267" si="172">IF($K261="","",IF(C261="","",C261))</f>
        <v/>
      </c>
      <c r="J261" s="34" t="str">
        <f t="shared" ref="J261:J267" si="173">IF($K261="","",E261)</f>
        <v/>
      </c>
      <c r="K261" s="34" t="str">
        <f t="shared" ref="K261:K267" si="174">G261</f>
        <v/>
      </c>
      <c r="L261" s="34" t="str">
        <f>IF(K261="","",LARGE(G261:G280,M261))</f>
        <v/>
      </c>
      <c r="M261" s="46">
        <v>1</v>
      </c>
      <c r="N261" s="23"/>
      <c r="O261" s="47" t="str">
        <f>IF(R261&lt;&gt;"",_xlfn.RANK.EQ(R261,R261:R280,0),"")</f>
        <v/>
      </c>
      <c r="P261" s="24" t="str">
        <f>IF(K261="","",VLOOKUP(L261,G261:J280,2,0))</f>
        <v/>
      </c>
      <c r="Q261" s="24" t="str">
        <f>IF(K261="","",VLOOKUP(P261,LISTAS!$F$5:$G$407,2,0))</f>
        <v/>
      </c>
      <c r="R261" s="39" t="str">
        <f>IF(K261="","",VLOOKUP(L261,G261:J280,4,0))</f>
        <v/>
      </c>
      <c r="S261" s="25" t="str">
        <f>IF($O261="","",IF($O261=1,400,IF($O261=2,340,IF($O261=3,300,IF($O261=4,280,IF($O261=5,270,IF($O261=6,260,IF($O261=7,250,IF($O261=8,240,IF($O261=9,200,IF($O261=10,200,IF($O261=11,200,IF($O261=12,200,IF($O261=13,200,IF($O261=14,200,IF($O261=15,200,IF($O261=16,200,IF($O261&gt;16,"",""))))))))))))))))))</f>
        <v/>
      </c>
      <c r="T261" s="25" t="str">
        <f>IF(O261="","",IF($F$7="NÃO","",IF(O261=1,400,IF(O261=2,340,IF(O261=3,300,IF(O261=4,280,IF(O261=5,270,IF(O261=6,260,IF(O261=7,250,IF(O261=8,240,IF(O261=9,200,IF(O261=10,200,IF(O261=11,200,IF(O261=12,200,IF(O261=13,200,IF(O261=14,200,IF(O261=15,200,IF(O261=16,200,IF(O261&gt;16,"","")))))))))))))))))))</f>
        <v/>
      </c>
    </row>
    <row r="262" spans="1:20" s="5" customFormat="1" ht="18.75" customHeight="1" x14ac:dyDescent="0.25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G262" s="34" t="str">
        <f t="shared" si="170"/>
        <v/>
      </c>
      <c r="H262" s="35" t="str">
        <f t="shared" si="171"/>
        <v/>
      </c>
      <c r="I262" s="35" t="str">
        <f t="shared" si="172"/>
        <v/>
      </c>
      <c r="J262" s="34" t="str">
        <f t="shared" si="173"/>
        <v/>
      </c>
      <c r="K262" s="34" t="str">
        <f t="shared" si="174"/>
        <v/>
      </c>
      <c r="L262" s="34" t="str">
        <f>IF(K262="","",LARGE(G261:G280,M262))</f>
        <v/>
      </c>
      <c r="M262" s="46">
        <v>2</v>
      </c>
      <c r="N262" s="27"/>
      <c r="O262" s="47" t="str">
        <f>IF(R262&lt;&gt;"",_xlfn.RANK.EQ(R262,R261:R280,0),"")</f>
        <v/>
      </c>
      <c r="P262" s="24" t="str">
        <f>IF(K262="","",VLOOKUP(L262,G261:J280,2,0))</f>
        <v/>
      </c>
      <c r="Q262" s="24" t="str">
        <f>IF(K262="","",VLOOKUP(P262,LISTAS!$F$5:$G$407,2,0))</f>
        <v/>
      </c>
      <c r="R262" s="39" t="str">
        <f>IF(K262="","",VLOOKUP(L262,G261:J280,4,0))</f>
        <v/>
      </c>
      <c r="S262" s="25" t="str">
        <f t="shared" ref="S262:S280" si="175">IF($O262="","",IF($O262=1,400,IF($O262=2,340,IF($O262=3,300,IF($O262=4,280,IF($O262=5,270,IF($O262=6,260,IF($O262=7,250,IF($O262=8,240,IF($O262=9,200,IF($O262=10,200,IF($O262=11,200,IF($O262=12,200,IF($O262=13,200,IF($O262=14,200,IF($O262=15,200,IF($O262=16,200,IF($O262&gt;16,"",""))))))))))))))))))</f>
        <v/>
      </c>
      <c r="T262" s="25" t="str">
        <f t="shared" ref="T262:T280" si="176">IF(O262="","",IF($F$7="NÃO","",IF(O262=1,400,IF(O262=2,340,IF(O262=3,300,IF(O262=4,280,IF(O262=5,270,IF(O262=6,260,IF(O262=7,250,IF(O262=8,240,IF(O262=9,200,IF(O262=10,200,IF(O262=11,200,IF(O262=12,200,IF(O262=13,200,IF(O262=14,200,IF(O262=15,200,IF(O262=16,200,IF(O262&gt;16,"","")))))))))))))))))))</f>
        <v/>
      </c>
    </row>
    <row r="263" spans="1:20" s="5" customFormat="1" ht="18.75" customHeight="1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G263" s="34" t="str">
        <f t="shared" si="170"/>
        <v/>
      </c>
      <c r="H263" s="35" t="str">
        <f t="shared" si="171"/>
        <v/>
      </c>
      <c r="I263" s="35" t="str">
        <f t="shared" si="172"/>
        <v/>
      </c>
      <c r="J263" s="34" t="str">
        <f t="shared" si="173"/>
        <v/>
      </c>
      <c r="K263" s="34" t="str">
        <f t="shared" si="174"/>
        <v/>
      </c>
      <c r="L263" s="34" t="str">
        <f>IF(K263="","",LARGE(G261:G280,M263))</f>
        <v/>
      </c>
      <c r="M263" s="46">
        <v>3</v>
      </c>
      <c r="N263" s="28"/>
      <c r="O263" s="47" t="str">
        <f>IF(R263&lt;&gt;"",_xlfn.RANK.EQ(R263,R261:R280,0),"")</f>
        <v/>
      </c>
      <c r="P263" s="24" t="str">
        <f>IF(K263="","",VLOOKUP(L263,G261:J280,2,0))</f>
        <v/>
      </c>
      <c r="Q263" s="24" t="str">
        <f>IF(K263="","",VLOOKUP(P263,LISTAS!$F$5:$G$407,2,0))</f>
        <v/>
      </c>
      <c r="R263" s="39" t="str">
        <f>IF(K263="","",VLOOKUP(L263,G261:J280,4,0))</f>
        <v/>
      </c>
      <c r="S263" s="25" t="str">
        <f t="shared" si="175"/>
        <v/>
      </c>
      <c r="T263" s="25" t="str">
        <f t="shared" si="176"/>
        <v/>
      </c>
    </row>
    <row r="264" spans="1:20" s="5" customFormat="1" ht="18.75" customHeight="1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G264" s="34" t="str">
        <f t="shared" si="170"/>
        <v/>
      </c>
      <c r="H264" s="35" t="str">
        <f t="shared" si="171"/>
        <v/>
      </c>
      <c r="I264" s="35" t="str">
        <f t="shared" si="172"/>
        <v/>
      </c>
      <c r="J264" s="34" t="str">
        <f t="shared" si="173"/>
        <v/>
      </c>
      <c r="K264" s="34" t="str">
        <f t="shared" si="174"/>
        <v/>
      </c>
      <c r="L264" s="34" t="str">
        <f>IF(K264="","",LARGE(G261:G280,M264))</f>
        <v/>
      </c>
      <c r="M264" s="46">
        <v>4</v>
      </c>
      <c r="N264" s="28"/>
      <c r="O264" s="47" t="str">
        <f>IF(R264&lt;&gt;"",_xlfn.RANK.EQ(R264,R261:R280,0),"")</f>
        <v/>
      </c>
      <c r="P264" s="24" t="str">
        <f>IF(K264="","",VLOOKUP(L264,G261:J280,2,0))</f>
        <v/>
      </c>
      <c r="Q264" s="24" t="str">
        <f>IF(K264="","",VLOOKUP(P264,LISTAS!$F$5:$G$407,2,0))</f>
        <v/>
      </c>
      <c r="R264" s="39" t="str">
        <f>IF(K264="","",VLOOKUP(L264,G261:J280,4,0))</f>
        <v/>
      </c>
      <c r="S264" s="25" t="str">
        <f t="shared" si="175"/>
        <v/>
      </c>
      <c r="T264" s="25" t="str">
        <f t="shared" si="176"/>
        <v/>
      </c>
    </row>
    <row r="265" spans="1:20" s="5" customFormat="1" ht="18.75" customHeight="1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G265" s="34" t="str">
        <f t="shared" si="170"/>
        <v/>
      </c>
      <c r="H265" s="35" t="str">
        <f t="shared" si="171"/>
        <v/>
      </c>
      <c r="I265" s="35" t="str">
        <f t="shared" si="172"/>
        <v/>
      </c>
      <c r="J265" s="34" t="str">
        <f t="shared" si="173"/>
        <v/>
      </c>
      <c r="K265" s="34" t="str">
        <f t="shared" si="174"/>
        <v/>
      </c>
      <c r="L265" s="34" t="str">
        <f>IF(K265="","",LARGE(G261:G280,M265))</f>
        <v/>
      </c>
      <c r="M265" s="46">
        <v>5</v>
      </c>
      <c r="N265" s="28"/>
      <c r="O265" s="47" t="str">
        <f>IF(R265&lt;&gt;"",_xlfn.RANK.EQ(R265,R261:R280,0),"")</f>
        <v/>
      </c>
      <c r="P265" s="24" t="str">
        <f>IF(K265="","",VLOOKUP(L265,G261:J280,2,0))</f>
        <v/>
      </c>
      <c r="Q265" s="24" t="str">
        <f>IF(K265="","",VLOOKUP(P265,LISTAS!$F$5:$G$407,2,0))</f>
        <v/>
      </c>
      <c r="R265" s="39" t="str">
        <f>IF(K265="","",VLOOKUP(L265,G261:J280,4,0))</f>
        <v/>
      </c>
      <c r="S265" s="25" t="str">
        <f t="shared" si="175"/>
        <v/>
      </c>
      <c r="T265" s="25" t="str">
        <f t="shared" si="176"/>
        <v/>
      </c>
    </row>
    <row r="266" spans="1:20" s="5" customFormat="1" ht="18.75" customHeight="1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G266" s="34" t="str">
        <f t="shared" si="170"/>
        <v/>
      </c>
      <c r="H266" s="35" t="str">
        <f t="shared" si="171"/>
        <v/>
      </c>
      <c r="I266" s="35" t="str">
        <f t="shared" si="172"/>
        <v/>
      </c>
      <c r="J266" s="34" t="str">
        <f t="shared" si="173"/>
        <v/>
      </c>
      <c r="K266" s="34" t="str">
        <f t="shared" si="174"/>
        <v/>
      </c>
      <c r="L266" s="34" t="str">
        <f>IF(K266="","",LARGE(G261:G280,M266))</f>
        <v/>
      </c>
      <c r="M266" s="46">
        <v>6</v>
      </c>
      <c r="N266" s="28"/>
      <c r="O266" s="47" t="str">
        <f>IF(R266&lt;&gt;"",_xlfn.RANK.EQ(R266,R261:R280,0),"")</f>
        <v/>
      </c>
      <c r="P266" s="24" t="str">
        <f>IF(K266="","",VLOOKUP(L266,G261:J280,2,0))</f>
        <v/>
      </c>
      <c r="Q266" s="24" t="str">
        <f>IF(K266="","",VLOOKUP(P266,LISTAS!$F$5:$G$407,2,0))</f>
        <v/>
      </c>
      <c r="R266" s="39" t="str">
        <f>IF(K266="","",VLOOKUP(L266,G261:J280,4,0))</f>
        <v/>
      </c>
      <c r="S266" s="25" t="str">
        <f t="shared" si="175"/>
        <v/>
      </c>
      <c r="T266" s="25" t="str">
        <f t="shared" si="176"/>
        <v/>
      </c>
    </row>
    <row r="267" spans="1:20" s="5" customFormat="1" ht="18.75" customHeight="1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G267" s="34" t="str">
        <f t="shared" si="170"/>
        <v/>
      </c>
      <c r="H267" s="35" t="str">
        <f t="shared" si="171"/>
        <v/>
      </c>
      <c r="I267" s="35" t="str">
        <f t="shared" si="172"/>
        <v/>
      </c>
      <c r="J267" s="34" t="str">
        <f t="shared" si="173"/>
        <v/>
      </c>
      <c r="K267" s="34" t="str">
        <f t="shared" si="174"/>
        <v/>
      </c>
      <c r="L267" s="34" t="str">
        <f>IF(K267="","",LARGE(G261:G280,M267))</f>
        <v/>
      </c>
      <c r="M267" s="46">
        <v>7</v>
      </c>
      <c r="N267" s="28"/>
      <c r="O267" s="47" t="str">
        <f>IF(R267&lt;&gt;"",_xlfn.RANK.EQ(R267,R261:R280,0),"")</f>
        <v/>
      </c>
      <c r="P267" s="24" t="str">
        <f>IF(K267="","",VLOOKUP(L267,G261:J280,2,0))</f>
        <v/>
      </c>
      <c r="Q267" s="24" t="str">
        <f>IF(K267="","",VLOOKUP(P267,LISTAS!$F$5:$G$407,2,0))</f>
        <v/>
      </c>
      <c r="R267" s="39" t="str">
        <f>IF(K267="","",VLOOKUP(L267,G261:J280,4,0))</f>
        <v/>
      </c>
      <c r="S267" s="25" t="str">
        <f t="shared" si="175"/>
        <v/>
      </c>
      <c r="T267" s="25" t="str">
        <f t="shared" si="176"/>
        <v/>
      </c>
    </row>
    <row r="268" spans="1:20" s="5" customFormat="1" ht="18.75" customHeight="1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G268" s="34"/>
      <c r="H268" s="35"/>
      <c r="I268" s="35"/>
      <c r="J268" s="34"/>
      <c r="K268" s="34"/>
      <c r="L268" s="34" t="str">
        <f>IF(K268="","",LARGE(G261:G280,M268))</f>
        <v/>
      </c>
      <c r="M268" s="46">
        <v>8</v>
      </c>
      <c r="N268" s="28"/>
      <c r="O268" s="47" t="str">
        <f>IF(R268&lt;&gt;"",_xlfn.RANK.EQ(R268,R261:R280,0),"")</f>
        <v/>
      </c>
      <c r="P268" s="24" t="str">
        <f>IF(K268="","",VLOOKUP(L268,G261:J280,2,0))</f>
        <v/>
      </c>
      <c r="Q268" s="24" t="str">
        <f>IF(K268="","",VLOOKUP(P268,LISTAS!$F$5:$G$407,2,0))</f>
        <v/>
      </c>
      <c r="R268" s="39" t="str">
        <f>IF(K268="","",VLOOKUP(L268,G261:J280,4,0))</f>
        <v/>
      </c>
      <c r="S268" s="25" t="str">
        <f t="shared" si="175"/>
        <v/>
      </c>
      <c r="T268" s="25" t="str">
        <f t="shared" si="176"/>
        <v/>
      </c>
    </row>
    <row r="269" spans="1:20" s="5" customFormat="1" ht="18.75" customHeight="1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G269" s="34"/>
      <c r="H269" s="35"/>
      <c r="I269" s="35"/>
      <c r="J269" s="34"/>
      <c r="K269" s="34"/>
      <c r="L269" s="34" t="str">
        <f>IF(K269="","",LARGE(G261:G280,M269))</f>
        <v/>
      </c>
      <c r="M269" s="46">
        <v>9</v>
      </c>
      <c r="N269" s="28"/>
      <c r="O269" s="47" t="str">
        <f>IF(R269&lt;&gt;"",_xlfn.RANK.EQ(R269,R261:R280,0),"")</f>
        <v/>
      </c>
      <c r="P269" s="24" t="str">
        <f>IF(K269="","",VLOOKUP(L269,G261:J280,2,0))</f>
        <v/>
      </c>
      <c r="Q269" s="24" t="str">
        <f>IF(K269="","",VLOOKUP(P269,LISTAS!$F$5:$G$407,2,0))</f>
        <v/>
      </c>
      <c r="R269" s="39" t="str">
        <f>IF(K269="","",VLOOKUP(L269,G261:J280,4,0))</f>
        <v/>
      </c>
      <c r="S269" s="25" t="str">
        <f t="shared" si="175"/>
        <v/>
      </c>
      <c r="T269" s="25" t="str">
        <f t="shared" si="176"/>
        <v/>
      </c>
    </row>
    <row r="270" spans="1:20" s="5" customFormat="1" ht="18.75" customHeight="1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G270" s="34"/>
      <c r="H270" s="35"/>
      <c r="I270" s="35"/>
      <c r="J270" s="34"/>
      <c r="K270" s="34"/>
      <c r="L270" s="34" t="str">
        <f>IF(K270="","",LARGE(G261:G280,M270))</f>
        <v/>
      </c>
      <c r="M270" s="46">
        <v>10</v>
      </c>
      <c r="N270" s="28"/>
      <c r="O270" s="47" t="str">
        <f>IF(R270&lt;&gt;"",_xlfn.RANK.EQ(R270,R261:R280,0),"")</f>
        <v/>
      </c>
      <c r="P270" s="24" t="str">
        <f>IF(K270="","",VLOOKUP(L270,G261:J280,2,0))</f>
        <v/>
      </c>
      <c r="Q270" s="24" t="str">
        <f>IF(K270="","",VLOOKUP(P270,LISTAS!$F$5:$G$407,2,0))</f>
        <v/>
      </c>
      <c r="R270" s="39" t="str">
        <f>IF(K270="","",VLOOKUP(L270,G261:J280,4,0))</f>
        <v/>
      </c>
      <c r="S270" s="25" t="str">
        <f t="shared" si="175"/>
        <v/>
      </c>
      <c r="T270" s="25" t="str">
        <f t="shared" si="176"/>
        <v/>
      </c>
    </row>
    <row r="271" spans="1:20" s="5" customFormat="1" ht="18.75" customHeight="1" x14ac:dyDescent="0.3">
      <c r="B271" s="26"/>
      <c r="C271" s="22" t="str">
        <f>IF(B271="","",VLOOKUP(B271,LISTAS!$F$5:$I$204,2,0))</f>
        <v/>
      </c>
      <c r="D271" s="22" t="str">
        <f>IF(B271="","",VLOOKUP(B271,LISTAS!$F$5:$I$204,4,0))</f>
        <v/>
      </c>
      <c r="E271" s="38"/>
      <c r="G271" s="34"/>
      <c r="H271" s="35"/>
      <c r="I271" s="35"/>
      <c r="J271" s="34"/>
      <c r="K271" s="34"/>
      <c r="L271" s="34" t="str">
        <f>IF(K271="","",LARGE(G261:G280,M271))</f>
        <v/>
      </c>
      <c r="M271" s="46">
        <v>11</v>
      </c>
      <c r="N271" s="28"/>
      <c r="O271" s="47" t="str">
        <f>IF(R271&lt;&gt;"",_xlfn.RANK.EQ(R271,R261:R280,0),"")</f>
        <v/>
      </c>
      <c r="P271" s="24" t="str">
        <f>IF(K271="","",VLOOKUP(L271,G261:J280,2,0))</f>
        <v/>
      </c>
      <c r="Q271" s="24" t="str">
        <f>IF(K271="","",VLOOKUP(P271,LISTAS!$F$5:$G$407,2,0))</f>
        <v/>
      </c>
      <c r="R271" s="39" t="str">
        <f>IF(K271="","",VLOOKUP(L271,G261:J280,4,0))</f>
        <v/>
      </c>
      <c r="S271" s="25" t="str">
        <f t="shared" si="175"/>
        <v/>
      </c>
      <c r="T271" s="25" t="str">
        <f t="shared" si="176"/>
        <v/>
      </c>
    </row>
    <row r="272" spans="1:20" s="5" customFormat="1" ht="18.75" customHeight="1" x14ac:dyDescent="0.3">
      <c r="B272" s="26"/>
      <c r="C272" s="22" t="str">
        <f>IF(B272="","",VLOOKUP(B272,LISTAS!$F$5:$I$204,2,0))</f>
        <v/>
      </c>
      <c r="D272" s="22" t="str">
        <f>IF(B272="","",VLOOKUP(B272,LISTAS!$F$5:$I$204,4,0))</f>
        <v/>
      </c>
      <c r="E272" s="38"/>
      <c r="G272" s="34"/>
      <c r="H272" s="35"/>
      <c r="I272" s="35"/>
      <c r="J272" s="34"/>
      <c r="K272" s="34"/>
      <c r="L272" s="34" t="str">
        <f>IF(K272="","",LARGE(G261:G280,M272))</f>
        <v/>
      </c>
      <c r="M272" s="46">
        <v>12</v>
      </c>
      <c r="N272" s="28"/>
      <c r="O272" s="47" t="str">
        <f>IF(R272&lt;&gt;"",_xlfn.RANK.EQ(R272,R261:R280,0),"")</f>
        <v/>
      </c>
      <c r="P272" s="24" t="str">
        <f>IF(K272="","",VLOOKUP(L272,G261:J280,2,0))</f>
        <v/>
      </c>
      <c r="Q272" s="24" t="str">
        <f>IF(K272="","",VLOOKUP(P272,LISTAS!$F$5:$G$407,2,0))</f>
        <v/>
      </c>
      <c r="R272" s="39" t="str">
        <f>IF(K272="","",VLOOKUP(L272,G261:J280,4,0))</f>
        <v/>
      </c>
      <c r="S272" s="25" t="str">
        <f t="shared" si="175"/>
        <v/>
      </c>
      <c r="T272" s="25" t="str">
        <f t="shared" si="176"/>
        <v/>
      </c>
    </row>
    <row r="273" spans="1:20" s="5" customFormat="1" ht="18.75" customHeight="1" x14ac:dyDescent="0.3">
      <c r="B273" s="26"/>
      <c r="C273" s="22" t="str">
        <f>IF(B273="","",VLOOKUP(B273,LISTAS!$F$5:$I$204,2,0))</f>
        <v/>
      </c>
      <c r="D273" s="22" t="str">
        <f>IF(B273="","",VLOOKUP(B273,LISTAS!$F$5:$I$204,4,0))</f>
        <v/>
      </c>
      <c r="E273" s="38"/>
      <c r="G273" s="34"/>
      <c r="H273" s="35"/>
      <c r="I273" s="35"/>
      <c r="J273" s="34"/>
      <c r="K273" s="34"/>
      <c r="L273" s="34" t="str">
        <f>IF(K273="","",LARGE(G261:G280,M273))</f>
        <v/>
      </c>
      <c r="M273" s="46">
        <v>13</v>
      </c>
      <c r="N273" s="28"/>
      <c r="O273" s="47" t="str">
        <f>IF(R273&lt;&gt;"",_xlfn.RANK.EQ(R273,R261:R280,0),"")</f>
        <v/>
      </c>
      <c r="P273" s="24" t="str">
        <f>IF(K273="","",VLOOKUP(L273,G261:J280,2,0))</f>
        <v/>
      </c>
      <c r="Q273" s="24" t="str">
        <f>IF(K273="","",VLOOKUP(P273,LISTAS!$F$5:$G$407,2,0))</f>
        <v/>
      </c>
      <c r="R273" s="39" t="str">
        <f>IF(K273="","",VLOOKUP(L273,G261:J280,4,0))</f>
        <v/>
      </c>
      <c r="S273" s="25" t="str">
        <f t="shared" si="175"/>
        <v/>
      </c>
      <c r="T273" s="25" t="str">
        <f t="shared" si="176"/>
        <v/>
      </c>
    </row>
    <row r="274" spans="1:20" s="5" customFormat="1" ht="18.75" customHeight="1" x14ac:dyDescent="0.3">
      <c r="B274" s="26"/>
      <c r="C274" s="22" t="str">
        <f>IF(B274="","",VLOOKUP(B274,LISTAS!$F$5:$I$204,2,0))</f>
        <v/>
      </c>
      <c r="D274" s="22" t="str">
        <f>IF(B274="","",VLOOKUP(B274,LISTAS!$F$5:$I$204,4,0))</f>
        <v/>
      </c>
      <c r="E274" s="38"/>
      <c r="G274" s="34"/>
      <c r="H274" s="35"/>
      <c r="I274" s="35"/>
      <c r="J274" s="34"/>
      <c r="K274" s="34"/>
      <c r="L274" s="34" t="str">
        <f>IF(K274="","",LARGE(G261:G280,M274))</f>
        <v/>
      </c>
      <c r="M274" s="46">
        <v>14</v>
      </c>
      <c r="N274" s="28"/>
      <c r="O274" s="47" t="str">
        <f>IF(R274&lt;&gt;"",_xlfn.RANK.EQ(R274,R261:R280,0),"")</f>
        <v/>
      </c>
      <c r="P274" s="24" t="str">
        <f>IF(K274="","",VLOOKUP(L274,G261:J280,2,0))</f>
        <v/>
      </c>
      <c r="Q274" s="24" t="str">
        <f>IF(K274="","",VLOOKUP(P274,LISTAS!$F$5:$G$407,2,0))</f>
        <v/>
      </c>
      <c r="R274" s="39" t="str">
        <f>IF(K274="","",VLOOKUP(L274,G261:J280,4,0))</f>
        <v/>
      </c>
      <c r="S274" s="25" t="str">
        <f t="shared" si="175"/>
        <v/>
      </c>
      <c r="T274" s="25" t="str">
        <f t="shared" si="176"/>
        <v/>
      </c>
    </row>
    <row r="275" spans="1:20" s="5" customFormat="1" ht="18.75" customHeight="1" x14ac:dyDescent="0.3">
      <c r="B275" s="26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G275" s="34"/>
      <c r="H275" s="35"/>
      <c r="I275" s="35"/>
      <c r="J275" s="34"/>
      <c r="K275" s="34"/>
      <c r="L275" s="34" t="str">
        <f>IF(K275="","",LARGE(G261:G280,M275))</f>
        <v/>
      </c>
      <c r="M275" s="46">
        <v>15</v>
      </c>
      <c r="N275" s="28"/>
      <c r="O275" s="47" t="str">
        <f>IF(R275&lt;&gt;"",_xlfn.RANK.EQ(R275,R261:R280,0),"")</f>
        <v/>
      </c>
      <c r="P275" s="24" t="str">
        <f>IF(K275="","",VLOOKUP(L275,G261:J280,2,0))</f>
        <v/>
      </c>
      <c r="Q275" s="24" t="str">
        <f>IF(K275="","",VLOOKUP(P275,LISTAS!$F$5:$G$407,2,0))</f>
        <v/>
      </c>
      <c r="R275" s="39" t="str">
        <f>IF(K275="","",VLOOKUP(L275,G261:J280,4,0))</f>
        <v/>
      </c>
      <c r="S275" s="25" t="str">
        <f t="shared" si="175"/>
        <v/>
      </c>
      <c r="T275" s="25" t="str">
        <f t="shared" si="176"/>
        <v/>
      </c>
    </row>
    <row r="276" spans="1:20" s="5" customFormat="1" ht="18.75" customHeight="1" x14ac:dyDescent="0.3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G276" s="34"/>
      <c r="H276" s="35"/>
      <c r="I276" s="35"/>
      <c r="J276" s="34"/>
      <c r="K276" s="34"/>
      <c r="L276" s="34" t="str">
        <f>IF(K276="","",LARGE(G261:G280,M276))</f>
        <v/>
      </c>
      <c r="M276" s="46">
        <v>16</v>
      </c>
      <c r="N276" s="28"/>
      <c r="O276" s="47" t="str">
        <f>IF(R276&lt;&gt;"",_xlfn.RANK.EQ(R276,R261:R280,0),"")</f>
        <v/>
      </c>
      <c r="P276" s="24" t="str">
        <f>IF(K276="","",VLOOKUP(L276,G261:J280,2,0))</f>
        <v/>
      </c>
      <c r="Q276" s="24" t="str">
        <f>IF(K276="","",VLOOKUP(P276,LISTAS!$F$5:$G$407,2,0))</f>
        <v/>
      </c>
      <c r="R276" s="39" t="str">
        <f>IF(K276="","",VLOOKUP(L276,G261:J280,4,0))</f>
        <v/>
      </c>
      <c r="S276" s="25" t="str">
        <f t="shared" si="175"/>
        <v/>
      </c>
      <c r="T276" s="25" t="str">
        <f t="shared" si="176"/>
        <v/>
      </c>
    </row>
    <row r="277" spans="1:20" s="5" customFormat="1" ht="18.75" customHeight="1" x14ac:dyDescent="0.3">
      <c r="B277" s="26"/>
      <c r="C277" s="22" t="str">
        <f>IF(B277="","",VLOOKUP(B277,LISTAS!$F$5:$I$204,2,0))</f>
        <v/>
      </c>
      <c r="D277" s="22" t="str">
        <f>IF(B277="","",VLOOKUP(B277,LISTAS!$F$5:$I$204,4,0))</f>
        <v/>
      </c>
      <c r="E277" s="38"/>
      <c r="G277" s="34" t="str">
        <f t="shared" ref="G277:G278" si="177">IF(E277="","",E277+(ROW(E277)/10000))</f>
        <v/>
      </c>
      <c r="H277" s="35" t="str">
        <f t="shared" ref="H277:H278" si="178">IF($K277="","",IF(B277="","",B277))</f>
        <v/>
      </c>
      <c r="I277" s="35" t="str">
        <f t="shared" ref="I277:I278" si="179">IF($K277="","",IF(C277="","",C277))</f>
        <v/>
      </c>
      <c r="J277" s="34" t="str">
        <f t="shared" ref="J277:J278" si="180">IF($K277="","",E277)</f>
        <v/>
      </c>
      <c r="K277" s="34" t="str">
        <f t="shared" ref="K277:K278" si="181">G277</f>
        <v/>
      </c>
      <c r="L277" s="34" t="str">
        <f>IF(K277="","",LARGE(G261:G280,M277))</f>
        <v/>
      </c>
      <c r="M277" s="46">
        <v>17</v>
      </c>
      <c r="N277" s="28"/>
      <c r="O277" s="47" t="str">
        <f>IF(R277&lt;&gt;"",_xlfn.RANK.EQ(R277,R261:R280,0),"")</f>
        <v/>
      </c>
      <c r="P277" s="24" t="str">
        <f>IF(K277="","",VLOOKUP(L277,G261:J280,2,0))</f>
        <v/>
      </c>
      <c r="Q277" s="24" t="str">
        <f>IF(K277="","",VLOOKUP(P277,LISTAS!$F$5:$G$407,2,0))</f>
        <v/>
      </c>
      <c r="R277" s="39" t="str">
        <f>IF(K277="","",VLOOKUP(L277,G261:J280,4,0))</f>
        <v/>
      </c>
      <c r="S277" s="25" t="str">
        <f t="shared" si="175"/>
        <v/>
      </c>
      <c r="T277" s="25" t="str">
        <f t="shared" si="176"/>
        <v/>
      </c>
    </row>
    <row r="278" spans="1:20" s="5" customFormat="1" ht="18.75" customHeight="1" x14ac:dyDescent="0.3">
      <c r="B278" s="26"/>
      <c r="C278" s="22" t="str">
        <f>IF(B278="","",VLOOKUP(B278,LISTAS!$F$5:$I$204,2,0))</f>
        <v/>
      </c>
      <c r="D278" s="22" t="str">
        <f>IF(B278="","",VLOOKUP(B278,LISTAS!$F$5:$I$204,4,0))</f>
        <v/>
      </c>
      <c r="E278" s="38"/>
      <c r="G278" s="34" t="str">
        <f t="shared" si="177"/>
        <v/>
      </c>
      <c r="H278" s="35" t="str">
        <f t="shared" si="178"/>
        <v/>
      </c>
      <c r="I278" s="35" t="str">
        <f t="shared" si="179"/>
        <v/>
      </c>
      <c r="J278" s="34" t="str">
        <f t="shared" si="180"/>
        <v/>
      </c>
      <c r="K278" s="34" t="str">
        <f t="shared" si="181"/>
        <v/>
      </c>
      <c r="L278" s="34" t="str">
        <f>IF(K278="","",LARGE(G261:G280,M278))</f>
        <v/>
      </c>
      <c r="M278" s="46">
        <v>18</v>
      </c>
      <c r="N278" s="28"/>
      <c r="O278" s="47" t="str">
        <f>IF(R278&lt;&gt;"",_xlfn.RANK.EQ(R278,R261:R280,0),"")</f>
        <v/>
      </c>
      <c r="P278" s="24" t="str">
        <f>IF(K278="","",VLOOKUP(L278,G261:J280,2,0))</f>
        <v/>
      </c>
      <c r="Q278" s="24" t="str">
        <f>IF(K278="","",VLOOKUP(P278,LISTAS!$F$5:$G$407,2,0))</f>
        <v/>
      </c>
      <c r="R278" s="39" t="str">
        <f>IF(K278="","",VLOOKUP(L278,G261:J280,4,0))</f>
        <v/>
      </c>
      <c r="S278" s="25" t="str">
        <f t="shared" si="175"/>
        <v/>
      </c>
      <c r="T278" s="25" t="str">
        <f t="shared" si="176"/>
        <v/>
      </c>
    </row>
    <row r="279" spans="1:20" s="5" customFormat="1" ht="18.75" customHeight="1" x14ac:dyDescent="0.3">
      <c r="B279" s="26"/>
      <c r="C279" s="22" t="str">
        <f>IF(B279="","",VLOOKUP(B279,LISTAS!$F$5:$I$204,2,0))</f>
        <v/>
      </c>
      <c r="D279" s="22" t="str">
        <f>IF(B279="","",VLOOKUP(B279,LISTAS!$F$5:$I$204,4,0))</f>
        <v/>
      </c>
      <c r="E279" s="38"/>
      <c r="G279" s="34"/>
      <c r="H279" s="35"/>
      <c r="I279" s="35"/>
      <c r="J279" s="34"/>
      <c r="K279" s="34"/>
      <c r="L279" s="34" t="str">
        <f>IF(K279="","",LARGE(G261:G280,M279))</f>
        <v/>
      </c>
      <c r="M279" s="46">
        <v>19</v>
      </c>
      <c r="N279" s="28"/>
      <c r="O279" s="47" t="str">
        <f>IF(R279&lt;&gt;"",_xlfn.RANK.EQ(R279,R261:R280,0),"")</f>
        <v/>
      </c>
      <c r="P279" s="24" t="str">
        <f>IF(K279="","",VLOOKUP(L279,G261:J280,2,0))</f>
        <v/>
      </c>
      <c r="Q279" s="24" t="str">
        <f>IF(K279="","",VLOOKUP(P279,LISTAS!$F$5:$G$407,2,0))</f>
        <v/>
      </c>
      <c r="R279" s="39" t="str">
        <f>IF(K279="","",VLOOKUP(L279,G261:J280,4,0))</f>
        <v/>
      </c>
      <c r="S279" s="25" t="str">
        <f t="shared" si="175"/>
        <v/>
      </c>
      <c r="T279" s="25" t="str">
        <f t="shared" si="176"/>
        <v/>
      </c>
    </row>
    <row r="280" spans="1:20" s="5" customFormat="1" ht="18.75" customHeight="1" x14ac:dyDescent="0.3">
      <c r="B280" s="26"/>
      <c r="C280" s="22" t="str">
        <f>IF(B280="","",VLOOKUP(B280,LISTAS!$F$5:$I$204,2,0))</f>
        <v/>
      </c>
      <c r="D280" s="22" t="str">
        <f>IF(B280="","",VLOOKUP(B280,LISTAS!$F$5:$I$204,4,0))</f>
        <v/>
      </c>
      <c r="E280" s="38"/>
      <c r="G280" s="34" t="str">
        <f t="shared" ref="G280" si="182">IF(E280="","",E280+(ROW(E280)/10000))</f>
        <v/>
      </c>
      <c r="H280" s="35" t="str">
        <f t="shared" ref="H280" si="183">IF($K280="","",IF(B280="","",B280))</f>
        <v/>
      </c>
      <c r="I280" s="35" t="str">
        <f t="shared" ref="I280" si="184">IF($K280="","",IF(C280="","",C280))</f>
        <v/>
      </c>
      <c r="J280" s="34" t="str">
        <f t="shared" ref="J280" si="185">IF($K280="","",E280)</f>
        <v/>
      </c>
      <c r="K280" s="34" t="str">
        <f t="shared" ref="K280" si="186">G280</f>
        <v/>
      </c>
      <c r="L280" s="34" t="str">
        <f>IF(K280="","",LARGE(G261:G280,M280))</f>
        <v/>
      </c>
      <c r="M280" s="46">
        <v>20</v>
      </c>
      <c r="N280" s="28"/>
      <c r="O280" s="47" t="str">
        <f>IF(R280&lt;&gt;"",_xlfn.RANK.EQ(R280,R261:R280,0),"")</f>
        <v/>
      </c>
      <c r="P280" s="24" t="str">
        <f>IF(K280="","",VLOOKUP(L280,G261:J280,2,0))</f>
        <v/>
      </c>
      <c r="Q280" s="24" t="str">
        <f>IF(K280="","",VLOOKUP(P280,LISTAS!$F$5:$G$407,2,0))</f>
        <v/>
      </c>
      <c r="R280" s="39" t="str">
        <f>IF(K280="","",VLOOKUP(L280,G261:J280,4,0))</f>
        <v/>
      </c>
      <c r="S280" s="25" t="str">
        <f t="shared" si="175"/>
        <v/>
      </c>
      <c r="T280" s="25" t="str">
        <f t="shared" si="176"/>
        <v/>
      </c>
    </row>
    <row r="281" spans="1:20" ht="20.25" customHeight="1" x14ac:dyDescent="0.25"/>
    <row r="282" spans="1:20" ht="20.25" customHeight="1" x14ac:dyDescent="0.25">
      <c r="A282" s="2"/>
      <c r="B282" s="71" t="s">
        <v>24</v>
      </c>
      <c r="C282" s="72"/>
      <c r="E282" s="36"/>
      <c r="F282" s="37"/>
      <c r="G282" s="11"/>
      <c r="H282" s="12"/>
      <c r="I282" s="12"/>
      <c r="J282" s="12"/>
      <c r="K282" s="13"/>
      <c r="L282" s="12"/>
      <c r="M282" s="14"/>
      <c r="N282" s="45"/>
      <c r="O282" s="73" t="s">
        <v>15</v>
      </c>
      <c r="P282" s="74"/>
      <c r="Q282" s="74"/>
      <c r="R282" s="74"/>
      <c r="S282" s="74"/>
      <c r="T282" s="75"/>
    </row>
    <row r="283" spans="1:20" ht="20.25" hidden="1" customHeight="1" x14ac:dyDescent="0.25">
      <c r="A283" s="2"/>
      <c r="B283" s="68"/>
      <c r="C283" s="69"/>
      <c r="D283" s="69"/>
      <c r="E283" s="69"/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  <c r="Q283" s="69"/>
      <c r="R283" s="69"/>
      <c r="S283" s="69"/>
      <c r="T283" s="70"/>
    </row>
    <row r="284" spans="1:20" s="15" customFormat="1" ht="28.5" customHeight="1" x14ac:dyDescent="0.25">
      <c r="B284" s="16" t="s">
        <v>16</v>
      </c>
      <c r="C284" s="16" t="s">
        <v>1</v>
      </c>
      <c r="D284" s="16" t="s">
        <v>17</v>
      </c>
      <c r="E284" s="16" t="s">
        <v>2</v>
      </c>
      <c r="F284" s="17"/>
      <c r="G284" s="18"/>
      <c r="H284" s="19"/>
      <c r="I284" s="19"/>
      <c r="J284" s="19"/>
      <c r="K284" s="20"/>
      <c r="L284" s="19"/>
      <c r="M284" s="18"/>
      <c r="N284" s="18"/>
      <c r="O284" s="29" t="s">
        <v>4</v>
      </c>
      <c r="P284" s="29" t="s">
        <v>16</v>
      </c>
      <c r="Q284" s="29" t="s">
        <v>1</v>
      </c>
      <c r="R284" s="29" t="s">
        <v>18</v>
      </c>
      <c r="S284" s="21" t="s">
        <v>19</v>
      </c>
      <c r="T284" s="21" t="s">
        <v>20</v>
      </c>
    </row>
    <row r="285" spans="1:20" s="5" customFormat="1" ht="18.75" customHeight="1" x14ac:dyDescent="0.25">
      <c r="B285" s="22"/>
      <c r="C285" s="22" t="str">
        <f>IF(B285="","",VLOOKUP(B285,LISTAS!$F$5:$I$204,2,0))</f>
        <v/>
      </c>
      <c r="D285" s="22" t="str">
        <f>IF(B285="","",VLOOKUP(B285,LISTAS!$F$5:$I$204,4,0))</f>
        <v/>
      </c>
      <c r="E285" s="38"/>
      <c r="G285" s="34" t="str">
        <f t="shared" ref="G285:G291" si="187">IF(E285="","",E285+(ROW(E285)/10000))</f>
        <v/>
      </c>
      <c r="H285" s="35" t="str">
        <f t="shared" ref="H285:H291" si="188">IF($K285="","",IF(B285="","",B285))</f>
        <v/>
      </c>
      <c r="I285" s="35" t="str">
        <f t="shared" ref="I285:I291" si="189">IF($K285="","",IF(C285="","",C285))</f>
        <v/>
      </c>
      <c r="J285" s="34" t="str">
        <f t="shared" ref="J285:J291" si="190">IF($K285="","",E285)</f>
        <v/>
      </c>
      <c r="K285" s="34" t="str">
        <f t="shared" ref="K285:K291" si="191">G285</f>
        <v/>
      </c>
      <c r="L285" s="34" t="str">
        <f>IF(K285="","",LARGE(G285:G304,M285))</f>
        <v/>
      </c>
      <c r="M285" s="46">
        <v>1</v>
      </c>
      <c r="N285" s="23"/>
      <c r="O285" s="47" t="str">
        <f>IF(R285&lt;&gt;"",_xlfn.RANK.EQ(R285,R285:R304,0),"")</f>
        <v/>
      </c>
      <c r="P285" s="24" t="str">
        <f>IF(K285="","",VLOOKUP(L285,G285:J304,2,0))</f>
        <v/>
      </c>
      <c r="Q285" s="24" t="str">
        <f>IF(K285="","",VLOOKUP(P285,LISTAS!$F$5:$G$407,2,0))</f>
        <v/>
      </c>
      <c r="R285" s="39" t="str">
        <f>IF(K285="","",VLOOKUP(L285,G285:J304,4,0))</f>
        <v/>
      </c>
      <c r="S285" s="25" t="str">
        <f>IF($O285="","",IF($O285=1,400,IF($O285=2,340,IF($O285=3,300,IF($O285=4,280,IF($O285=5,270,IF($O285=6,260,IF($O285=7,250,IF($O285=8,240,IF($O285=9,200,IF($O285=10,200,IF($O285=11,200,IF($O285=12,200,IF($O285=13,200,IF($O285=14,200,IF($O285=15,200,IF($O285=16,200,IF($O285&gt;16,"",""))))))))))))))))))</f>
        <v/>
      </c>
      <c r="T285" s="25" t="str">
        <f>IF(O285="","",IF($F$7="NÃO","",IF(O285=1,400,IF(O285=2,340,IF(O285=3,300,IF(O285=4,280,IF(O285=5,270,IF(O285=6,260,IF(O285=7,250,IF(O285=8,240,IF(O285=9,200,IF(O285=10,200,IF(O285=11,200,IF(O285=12,200,IF(O285=13,200,IF(O285=14,200,IF(O285=15,200,IF(O285=16,200,IF(O285&gt;16,"","")))))))))))))))))))</f>
        <v/>
      </c>
    </row>
    <row r="286" spans="1:20" s="5" customFormat="1" ht="18.75" customHeight="1" x14ac:dyDescent="0.25">
      <c r="B286" s="26"/>
      <c r="C286" s="22" t="str">
        <f>IF(B286="","",VLOOKUP(B286,LISTAS!$F$5:$I$204,2,0))</f>
        <v/>
      </c>
      <c r="D286" s="22" t="str">
        <f>IF(B286="","",VLOOKUP(B286,LISTAS!$F$5:$I$204,4,0))</f>
        <v/>
      </c>
      <c r="E286" s="38"/>
      <c r="G286" s="34" t="str">
        <f t="shared" si="187"/>
        <v/>
      </c>
      <c r="H286" s="35" t="str">
        <f t="shared" si="188"/>
        <v/>
      </c>
      <c r="I286" s="35" t="str">
        <f t="shared" si="189"/>
        <v/>
      </c>
      <c r="J286" s="34" t="str">
        <f t="shared" si="190"/>
        <v/>
      </c>
      <c r="K286" s="34" t="str">
        <f t="shared" si="191"/>
        <v/>
      </c>
      <c r="L286" s="34" t="str">
        <f>IF(K286="","",LARGE(G285:G304,M286))</f>
        <v/>
      </c>
      <c r="M286" s="46">
        <v>2</v>
      </c>
      <c r="N286" s="27"/>
      <c r="O286" s="47" t="str">
        <f>IF(R286&lt;&gt;"",_xlfn.RANK.EQ(R286,R285:R304,0),"")</f>
        <v/>
      </c>
      <c r="P286" s="24" t="str">
        <f>IF(K286="","",VLOOKUP(L286,G285:J304,2,0))</f>
        <v/>
      </c>
      <c r="Q286" s="24" t="str">
        <f>IF(K286="","",VLOOKUP(P286,LISTAS!$F$5:$G$407,2,0))</f>
        <v/>
      </c>
      <c r="R286" s="39" t="str">
        <f>IF(K286="","",VLOOKUP(L286,G285:J304,4,0))</f>
        <v/>
      </c>
      <c r="S286" s="25" t="str">
        <f t="shared" ref="S286:S304" si="192">IF($O286="","",IF($O286=1,400,IF($O286=2,340,IF($O286=3,300,IF($O286=4,280,IF($O286=5,270,IF($O286=6,260,IF($O286=7,250,IF($O286=8,240,IF($O286=9,200,IF($O286=10,200,IF($O286=11,200,IF($O286=12,200,IF($O286=13,200,IF($O286=14,200,IF($O286=15,200,IF($O286=16,200,IF($O286&gt;16,"",""))))))))))))))))))</f>
        <v/>
      </c>
      <c r="T286" s="25" t="str">
        <f t="shared" ref="T286:T304" si="193">IF(O286="","",IF($F$7="NÃO","",IF(O286=1,400,IF(O286=2,340,IF(O286=3,300,IF(O286=4,280,IF(O286=5,270,IF(O286=6,260,IF(O286=7,250,IF(O286=8,240,IF(O286=9,200,IF(O286=10,200,IF(O286=11,200,IF(O286=12,200,IF(O286=13,200,IF(O286=14,200,IF(O286=15,200,IF(O286=16,200,IF(O286&gt;16,"","")))))))))))))))))))</f>
        <v/>
      </c>
    </row>
    <row r="287" spans="1:20" s="5" customFormat="1" ht="18.75" customHeight="1" x14ac:dyDescent="0.3">
      <c r="B287" s="26"/>
      <c r="C287" s="22" t="str">
        <f>IF(B287="","",VLOOKUP(B287,LISTAS!$F$5:$I$204,2,0))</f>
        <v/>
      </c>
      <c r="D287" s="22" t="str">
        <f>IF(B287="","",VLOOKUP(B287,LISTAS!$F$5:$I$204,4,0))</f>
        <v/>
      </c>
      <c r="E287" s="38"/>
      <c r="G287" s="34" t="str">
        <f t="shared" si="187"/>
        <v/>
      </c>
      <c r="H287" s="35" t="str">
        <f t="shared" si="188"/>
        <v/>
      </c>
      <c r="I287" s="35" t="str">
        <f t="shared" si="189"/>
        <v/>
      </c>
      <c r="J287" s="34" t="str">
        <f t="shared" si="190"/>
        <v/>
      </c>
      <c r="K287" s="34" t="str">
        <f t="shared" si="191"/>
        <v/>
      </c>
      <c r="L287" s="34" t="str">
        <f>IF(K287="","",LARGE(G285:G304,M287))</f>
        <v/>
      </c>
      <c r="M287" s="46">
        <v>3</v>
      </c>
      <c r="N287" s="28"/>
      <c r="O287" s="47" t="str">
        <f>IF(R287&lt;&gt;"",_xlfn.RANK.EQ(R287,R285:R304,0),"")</f>
        <v/>
      </c>
      <c r="P287" s="24" t="str">
        <f>IF(K287="","",VLOOKUP(L287,G285:J304,2,0))</f>
        <v/>
      </c>
      <c r="Q287" s="24" t="str">
        <f>IF(K287="","",VLOOKUP(P287,LISTAS!$F$5:$G$407,2,0))</f>
        <v/>
      </c>
      <c r="R287" s="39" t="str">
        <f>IF(K287="","",VLOOKUP(L287,G285:J304,4,0))</f>
        <v/>
      </c>
      <c r="S287" s="25" t="str">
        <f t="shared" si="192"/>
        <v/>
      </c>
      <c r="T287" s="25" t="str">
        <f t="shared" si="193"/>
        <v/>
      </c>
    </row>
    <row r="288" spans="1:20" s="5" customFormat="1" ht="18.75" customHeight="1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G288" s="34" t="str">
        <f t="shared" si="187"/>
        <v/>
      </c>
      <c r="H288" s="35" t="str">
        <f t="shared" si="188"/>
        <v/>
      </c>
      <c r="I288" s="35" t="str">
        <f t="shared" si="189"/>
        <v/>
      </c>
      <c r="J288" s="34" t="str">
        <f t="shared" si="190"/>
        <v/>
      </c>
      <c r="K288" s="34" t="str">
        <f t="shared" si="191"/>
        <v/>
      </c>
      <c r="L288" s="34" t="str">
        <f>IF(K288="","",LARGE(G285:G304,M288))</f>
        <v/>
      </c>
      <c r="M288" s="46">
        <v>4</v>
      </c>
      <c r="N288" s="28"/>
      <c r="O288" s="47" t="str">
        <f>IF(R288&lt;&gt;"",_xlfn.RANK.EQ(R288,R285:R304,0),"")</f>
        <v/>
      </c>
      <c r="P288" s="24" t="str">
        <f>IF(K288="","",VLOOKUP(L288,G285:J304,2,0))</f>
        <v/>
      </c>
      <c r="Q288" s="24" t="str">
        <f>IF(K288="","",VLOOKUP(P288,LISTAS!$F$5:$G$407,2,0))</f>
        <v/>
      </c>
      <c r="R288" s="39" t="str">
        <f>IF(K288="","",VLOOKUP(L288,G285:J304,4,0))</f>
        <v/>
      </c>
      <c r="S288" s="25" t="str">
        <f t="shared" si="192"/>
        <v/>
      </c>
      <c r="T288" s="25" t="str">
        <f t="shared" si="193"/>
        <v/>
      </c>
    </row>
    <row r="289" spans="2:20" s="5" customFormat="1" ht="18.75" customHeight="1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G289" s="34" t="str">
        <f t="shared" si="187"/>
        <v/>
      </c>
      <c r="H289" s="35" t="str">
        <f t="shared" si="188"/>
        <v/>
      </c>
      <c r="I289" s="35" t="str">
        <f t="shared" si="189"/>
        <v/>
      </c>
      <c r="J289" s="34" t="str">
        <f t="shared" si="190"/>
        <v/>
      </c>
      <c r="K289" s="34" t="str">
        <f t="shared" si="191"/>
        <v/>
      </c>
      <c r="L289" s="34" t="str">
        <f>IF(K289="","",LARGE(G285:G304,M289))</f>
        <v/>
      </c>
      <c r="M289" s="46">
        <v>5</v>
      </c>
      <c r="N289" s="28"/>
      <c r="O289" s="47" t="str">
        <f>IF(R289&lt;&gt;"",_xlfn.RANK.EQ(R289,R285:R304,0),"")</f>
        <v/>
      </c>
      <c r="P289" s="24" t="str">
        <f>IF(K289="","",VLOOKUP(L289,G285:J304,2,0))</f>
        <v/>
      </c>
      <c r="Q289" s="24" t="str">
        <f>IF(K289="","",VLOOKUP(P289,LISTAS!$F$5:$G$407,2,0))</f>
        <v/>
      </c>
      <c r="R289" s="39" t="str">
        <f>IF(K289="","",VLOOKUP(L289,G285:J304,4,0))</f>
        <v/>
      </c>
      <c r="S289" s="25" t="str">
        <f t="shared" si="192"/>
        <v/>
      </c>
      <c r="T289" s="25" t="str">
        <f t="shared" si="193"/>
        <v/>
      </c>
    </row>
    <row r="290" spans="2:20" s="5" customFormat="1" ht="18.75" customHeight="1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G290" s="34" t="str">
        <f t="shared" si="187"/>
        <v/>
      </c>
      <c r="H290" s="35" t="str">
        <f t="shared" si="188"/>
        <v/>
      </c>
      <c r="I290" s="35" t="str">
        <f t="shared" si="189"/>
        <v/>
      </c>
      <c r="J290" s="34" t="str">
        <f t="shared" si="190"/>
        <v/>
      </c>
      <c r="K290" s="34" t="str">
        <f t="shared" si="191"/>
        <v/>
      </c>
      <c r="L290" s="34" t="str">
        <f>IF(K290="","",LARGE(G285:G304,M290))</f>
        <v/>
      </c>
      <c r="M290" s="46">
        <v>6</v>
      </c>
      <c r="N290" s="28"/>
      <c r="O290" s="47" t="str">
        <f>IF(R290&lt;&gt;"",_xlfn.RANK.EQ(R290,R285:R304,0),"")</f>
        <v/>
      </c>
      <c r="P290" s="24" t="str">
        <f>IF(K290="","",VLOOKUP(L290,G285:J304,2,0))</f>
        <v/>
      </c>
      <c r="Q290" s="24" t="str">
        <f>IF(K290="","",VLOOKUP(P290,LISTAS!$F$5:$G$407,2,0))</f>
        <v/>
      </c>
      <c r="R290" s="39" t="str">
        <f>IF(K290="","",VLOOKUP(L290,G285:J304,4,0))</f>
        <v/>
      </c>
      <c r="S290" s="25" t="str">
        <f t="shared" si="192"/>
        <v/>
      </c>
      <c r="T290" s="25" t="str">
        <f t="shared" si="193"/>
        <v/>
      </c>
    </row>
    <row r="291" spans="2:20" s="5" customFormat="1" ht="18.75" customHeight="1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G291" s="34" t="str">
        <f t="shared" si="187"/>
        <v/>
      </c>
      <c r="H291" s="35" t="str">
        <f t="shared" si="188"/>
        <v/>
      </c>
      <c r="I291" s="35" t="str">
        <f t="shared" si="189"/>
        <v/>
      </c>
      <c r="J291" s="34" t="str">
        <f t="shared" si="190"/>
        <v/>
      </c>
      <c r="K291" s="34" t="str">
        <f t="shared" si="191"/>
        <v/>
      </c>
      <c r="L291" s="34" t="str">
        <f>IF(K291="","",LARGE(G285:G304,M291))</f>
        <v/>
      </c>
      <c r="M291" s="46">
        <v>7</v>
      </c>
      <c r="N291" s="28"/>
      <c r="O291" s="47" t="str">
        <f>IF(R291&lt;&gt;"",_xlfn.RANK.EQ(R291,R285:R304,0),"")</f>
        <v/>
      </c>
      <c r="P291" s="24" t="str">
        <f>IF(K291="","",VLOOKUP(L291,G285:J304,2,0))</f>
        <v/>
      </c>
      <c r="Q291" s="24" t="str">
        <f>IF(K291="","",VLOOKUP(P291,LISTAS!$F$5:$G$407,2,0))</f>
        <v/>
      </c>
      <c r="R291" s="39" t="str">
        <f>IF(K291="","",VLOOKUP(L291,G285:J304,4,0))</f>
        <v/>
      </c>
      <c r="S291" s="25" t="str">
        <f t="shared" si="192"/>
        <v/>
      </c>
      <c r="T291" s="25" t="str">
        <f t="shared" si="193"/>
        <v/>
      </c>
    </row>
    <row r="292" spans="2:20" s="5" customFormat="1" ht="18.75" customHeight="1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G292" s="34"/>
      <c r="H292" s="35"/>
      <c r="I292" s="35"/>
      <c r="J292" s="34"/>
      <c r="K292" s="34"/>
      <c r="L292" s="34" t="str">
        <f>IF(K292="","",LARGE(G285:G304,M292))</f>
        <v/>
      </c>
      <c r="M292" s="46">
        <v>8</v>
      </c>
      <c r="N292" s="28"/>
      <c r="O292" s="47" t="str">
        <f>IF(R292&lt;&gt;"",_xlfn.RANK.EQ(R292,R285:R304,0),"")</f>
        <v/>
      </c>
      <c r="P292" s="24" t="str">
        <f>IF(K292="","",VLOOKUP(L292,G285:J304,2,0))</f>
        <v/>
      </c>
      <c r="Q292" s="24" t="str">
        <f>IF(K292="","",VLOOKUP(P292,LISTAS!$F$5:$G$407,2,0))</f>
        <v/>
      </c>
      <c r="R292" s="39" t="str">
        <f>IF(K292="","",VLOOKUP(L292,G285:J304,4,0))</f>
        <v/>
      </c>
      <c r="S292" s="25" t="str">
        <f t="shared" si="192"/>
        <v/>
      </c>
      <c r="T292" s="25" t="str">
        <f t="shared" si="193"/>
        <v/>
      </c>
    </row>
    <row r="293" spans="2:20" s="5" customFormat="1" ht="18.75" customHeight="1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G293" s="34"/>
      <c r="H293" s="35"/>
      <c r="I293" s="35"/>
      <c r="J293" s="34"/>
      <c r="K293" s="34"/>
      <c r="L293" s="34" t="str">
        <f>IF(K293="","",LARGE(G285:G304,M293))</f>
        <v/>
      </c>
      <c r="M293" s="46">
        <v>9</v>
      </c>
      <c r="N293" s="28"/>
      <c r="O293" s="47" t="str">
        <f>IF(R293&lt;&gt;"",_xlfn.RANK.EQ(R293,R285:R304,0),"")</f>
        <v/>
      </c>
      <c r="P293" s="24" t="str">
        <f>IF(K293="","",VLOOKUP(L293,G285:J304,2,0))</f>
        <v/>
      </c>
      <c r="Q293" s="24" t="str">
        <f>IF(K293="","",VLOOKUP(P293,LISTAS!$F$5:$G$407,2,0))</f>
        <v/>
      </c>
      <c r="R293" s="39" t="str">
        <f>IF(K293="","",VLOOKUP(L293,G285:J304,4,0))</f>
        <v/>
      </c>
      <c r="S293" s="25" t="str">
        <f t="shared" si="192"/>
        <v/>
      </c>
      <c r="T293" s="25" t="str">
        <f t="shared" si="193"/>
        <v/>
      </c>
    </row>
    <row r="294" spans="2:20" s="5" customFormat="1" ht="18.75" customHeight="1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G294" s="34"/>
      <c r="H294" s="35"/>
      <c r="I294" s="35"/>
      <c r="J294" s="34"/>
      <c r="K294" s="34"/>
      <c r="L294" s="34" t="str">
        <f>IF(K294="","",LARGE(G285:G304,M294))</f>
        <v/>
      </c>
      <c r="M294" s="46">
        <v>10</v>
      </c>
      <c r="N294" s="28"/>
      <c r="O294" s="47" t="str">
        <f>IF(R294&lt;&gt;"",_xlfn.RANK.EQ(R294,R285:R304,0),"")</f>
        <v/>
      </c>
      <c r="P294" s="24" t="str">
        <f>IF(K294="","",VLOOKUP(L294,G285:J304,2,0))</f>
        <v/>
      </c>
      <c r="Q294" s="24" t="str">
        <f>IF(K294="","",VLOOKUP(P294,LISTAS!$F$5:$G$407,2,0))</f>
        <v/>
      </c>
      <c r="R294" s="39" t="str">
        <f>IF(K294="","",VLOOKUP(L294,G285:J304,4,0))</f>
        <v/>
      </c>
      <c r="S294" s="25" t="str">
        <f t="shared" si="192"/>
        <v/>
      </c>
      <c r="T294" s="25" t="str">
        <f t="shared" si="193"/>
        <v/>
      </c>
    </row>
    <row r="295" spans="2:20" s="5" customFormat="1" ht="18.75" customHeight="1" x14ac:dyDescent="0.3">
      <c r="B295" s="26"/>
      <c r="C295" s="22" t="str">
        <f>IF(B295="","",VLOOKUP(B295,LISTAS!$F$5:$I$204,2,0))</f>
        <v/>
      </c>
      <c r="D295" s="22" t="str">
        <f>IF(B295="","",VLOOKUP(B295,LISTAS!$F$5:$I$204,4,0))</f>
        <v/>
      </c>
      <c r="E295" s="38"/>
      <c r="G295" s="34"/>
      <c r="H295" s="35"/>
      <c r="I295" s="35"/>
      <c r="J295" s="34"/>
      <c r="K295" s="34"/>
      <c r="L295" s="34" t="str">
        <f>IF(K295="","",LARGE(G285:G304,M295))</f>
        <v/>
      </c>
      <c r="M295" s="46">
        <v>11</v>
      </c>
      <c r="N295" s="28"/>
      <c r="O295" s="47" t="str">
        <f>IF(R295&lt;&gt;"",_xlfn.RANK.EQ(R295,R285:R304,0),"")</f>
        <v/>
      </c>
      <c r="P295" s="24" t="str">
        <f>IF(K295="","",VLOOKUP(L295,G285:J304,2,0))</f>
        <v/>
      </c>
      <c r="Q295" s="24" t="str">
        <f>IF(K295="","",VLOOKUP(P295,LISTAS!$F$5:$G$407,2,0))</f>
        <v/>
      </c>
      <c r="R295" s="39" t="str">
        <f>IF(K295="","",VLOOKUP(L295,G285:J304,4,0))</f>
        <v/>
      </c>
      <c r="S295" s="25" t="str">
        <f t="shared" si="192"/>
        <v/>
      </c>
      <c r="T295" s="25" t="str">
        <f t="shared" si="193"/>
        <v/>
      </c>
    </row>
    <row r="296" spans="2:20" s="5" customFormat="1" ht="18.75" customHeight="1" x14ac:dyDescent="0.3">
      <c r="B296" s="26"/>
      <c r="C296" s="22" t="str">
        <f>IF(B296="","",VLOOKUP(B296,LISTAS!$F$5:$I$204,2,0))</f>
        <v/>
      </c>
      <c r="D296" s="22" t="str">
        <f>IF(B296="","",VLOOKUP(B296,LISTAS!$F$5:$I$204,4,0))</f>
        <v/>
      </c>
      <c r="E296" s="38"/>
      <c r="G296" s="34"/>
      <c r="H296" s="35"/>
      <c r="I296" s="35"/>
      <c r="J296" s="34"/>
      <c r="K296" s="34"/>
      <c r="L296" s="34" t="str">
        <f>IF(K296="","",LARGE(G285:G304,M296))</f>
        <v/>
      </c>
      <c r="M296" s="46">
        <v>12</v>
      </c>
      <c r="N296" s="28"/>
      <c r="O296" s="47" t="str">
        <f>IF(R296&lt;&gt;"",_xlfn.RANK.EQ(R296,R285:R304,0),"")</f>
        <v/>
      </c>
      <c r="P296" s="24" t="str">
        <f>IF(K296="","",VLOOKUP(L296,G285:J304,2,0))</f>
        <v/>
      </c>
      <c r="Q296" s="24" t="str">
        <f>IF(K296="","",VLOOKUP(P296,LISTAS!$F$5:$G$407,2,0))</f>
        <v/>
      </c>
      <c r="R296" s="39" t="str">
        <f>IF(K296="","",VLOOKUP(L296,G285:J304,4,0))</f>
        <v/>
      </c>
      <c r="S296" s="25" t="str">
        <f t="shared" si="192"/>
        <v/>
      </c>
      <c r="T296" s="25" t="str">
        <f t="shared" si="193"/>
        <v/>
      </c>
    </row>
    <row r="297" spans="2:20" s="5" customFormat="1" ht="18.75" customHeight="1" x14ac:dyDescent="0.3">
      <c r="B297" s="26"/>
      <c r="C297" s="22" t="str">
        <f>IF(B297="","",VLOOKUP(B297,LISTAS!$F$5:$I$204,2,0))</f>
        <v/>
      </c>
      <c r="D297" s="22" t="str">
        <f>IF(B297="","",VLOOKUP(B297,LISTAS!$F$5:$I$204,4,0))</f>
        <v/>
      </c>
      <c r="E297" s="38"/>
      <c r="G297" s="34"/>
      <c r="H297" s="35"/>
      <c r="I297" s="35"/>
      <c r="J297" s="34"/>
      <c r="K297" s="34"/>
      <c r="L297" s="34" t="str">
        <f>IF(K297="","",LARGE(G285:G304,M297))</f>
        <v/>
      </c>
      <c r="M297" s="46">
        <v>13</v>
      </c>
      <c r="N297" s="28"/>
      <c r="O297" s="47" t="str">
        <f>IF(R297&lt;&gt;"",_xlfn.RANK.EQ(R297,R285:R304,0),"")</f>
        <v/>
      </c>
      <c r="P297" s="24" t="str">
        <f>IF(K297="","",VLOOKUP(L297,G285:J304,2,0))</f>
        <v/>
      </c>
      <c r="Q297" s="24" t="str">
        <f>IF(K297="","",VLOOKUP(P297,LISTAS!$F$5:$G$407,2,0))</f>
        <v/>
      </c>
      <c r="R297" s="39" t="str">
        <f>IF(K297="","",VLOOKUP(L297,G285:J304,4,0))</f>
        <v/>
      </c>
      <c r="S297" s="25" t="str">
        <f t="shared" si="192"/>
        <v/>
      </c>
      <c r="T297" s="25" t="str">
        <f t="shared" si="193"/>
        <v/>
      </c>
    </row>
    <row r="298" spans="2:20" s="5" customFormat="1" ht="18.75" customHeight="1" x14ac:dyDescent="0.3">
      <c r="B298" s="26"/>
      <c r="C298" s="22" t="str">
        <f>IF(B298="","",VLOOKUP(B298,LISTAS!$F$5:$I$204,2,0))</f>
        <v/>
      </c>
      <c r="D298" s="22" t="str">
        <f>IF(B298="","",VLOOKUP(B298,LISTAS!$F$5:$I$204,4,0))</f>
        <v/>
      </c>
      <c r="E298" s="38"/>
      <c r="G298" s="34"/>
      <c r="H298" s="35"/>
      <c r="I298" s="35"/>
      <c r="J298" s="34"/>
      <c r="K298" s="34"/>
      <c r="L298" s="34" t="str">
        <f>IF(K298="","",LARGE(G285:G304,M298))</f>
        <v/>
      </c>
      <c r="M298" s="46">
        <v>14</v>
      </c>
      <c r="N298" s="28"/>
      <c r="O298" s="47" t="str">
        <f>IF(R298&lt;&gt;"",_xlfn.RANK.EQ(R298,R285:R304,0),"")</f>
        <v/>
      </c>
      <c r="P298" s="24" t="str">
        <f>IF(K298="","",VLOOKUP(L298,G285:J304,2,0))</f>
        <v/>
      </c>
      <c r="Q298" s="24" t="str">
        <f>IF(K298="","",VLOOKUP(P298,LISTAS!$F$5:$G$407,2,0))</f>
        <v/>
      </c>
      <c r="R298" s="39" t="str">
        <f>IF(K298="","",VLOOKUP(L298,G285:J304,4,0))</f>
        <v/>
      </c>
      <c r="S298" s="25" t="str">
        <f t="shared" si="192"/>
        <v/>
      </c>
      <c r="T298" s="25" t="str">
        <f t="shared" si="193"/>
        <v/>
      </c>
    </row>
    <row r="299" spans="2:20" s="5" customFormat="1" ht="18.75" customHeight="1" x14ac:dyDescent="0.3">
      <c r="B299" s="26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G299" s="34"/>
      <c r="H299" s="35"/>
      <c r="I299" s="35"/>
      <c r="J299" s="34"/>
      <c r="K299" s="34"/>
      <c r="L299" s="34" t="str">
        <f>IF(K299="","",LARGE(G285:G304,M299))</f>
        <v/>
      </c>
      <c r="M299" s="46">
        <v>15</v>
      </c>
      <c r="N299" s="28"/>
      <c r="O299" s="47" t="str">
        <f>IF(R299&lt;&gt;"",_xlfn.RANK.EQ(R299,R285:R304,0),"")</f>
        <v/>
      </c>
      <c r="P299" s="24" t="str">
        <f>IF(K299="","",VLOOKUP(L299,G285:J304,2,0))</f>
        <v/>
      </c>
      <c r="Q299" s="24" t="str">
        <f>IF(K299="","",VLOOKUP(P299,LISTAS!$F$5:$G$407,2,0))</f>
        <v/>
      </c>
      <c r="R299" s="39" t="str">
        <f>IF(K299="","",VLOOKUP(L299,G285:J304,4,0))</f>
        <v/>
      </c>
      <c r="S299" s="25" t="str">
        <f t="shared" si="192"/>
        <v/>
      </c>
      <c r="T299" s="25" t="str">
        <f t="shared" si="193"/>
        <v/>
      </c>
    </row>
    <row r="300" spans="2:20" s="5" customFormat="1" ht="18.75" customHeight="1" x14ac:dyDescent="0.3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G300" s="34"/>
      <c r="H300" s="35"/>
      <c r="I300" s="35"/>
      <c r="J300" s="34"/>
      <c r="K300" s="34"/>
      <c r="L300" s="34" t="str">
        <f>IF(K300="","",LARGE(G285:G304,M300))</f>
        <v/>
      </c>
      <c r="M300" s="46">
        <v>16</v>
      </c>
      <c r="N300" s="28"/>
      <c r="O300" s="47" t="str">
        <f>IF(R300&lt;&gt;"",_xlfn.RANK.EQ(R300,R285:R304,0),"")</f>
        <v/>
      </c>
      <c r="P300" s="24" t="str">
        <f>IF(K300="","",VLOOKUP(L300,G285:J304,2,0))</f>
        <v/>
      </c>
      <c r="Q300" s="24" t="str">
        <f>IF(K300="","",VLOOKUP(P300,LISTAS!$F$5:$G$407,2,0))</f>
        <v/>
      </c>
      <c r="R300" s="39" t="str">
        <f>IF(K300="","",VLOOKUP(L300,G285:J304,4,0))</f>
        <v/>
      </c>
      <c r="S300" s="25" t="str">
        <f t="shared" si="192"/>
        <v/>
      </c>
      <c r="T300" s="25" t="str">
        <f t="shared" si="193"/>
        <v/>
      </c>
    </row>
    <row r="301" spans="2:20" s="5" customFormat="1" ht="18.75" customHeight="1" x14ac:dyDescent="0.3">
      <c r="B301" s="26"/>
      <c r="C301" s="22" t="str">
        <f>IF(B301="","",VLOOKUP(B301,LISTAS!$F$5:$I$204,2,0))</f>
        <v/>
      </c>
      <c r="D301" s="22" t="str">
        <f>IF(B301="","",VLOOKUP(B301,LISTAS!$F$5:$I$204,4,0))</f>
        <v/>
      </c>
      <c r="E301" s="38"/>
      <c r="G301" s="34" t="str">
        <f t="shared" ref="G301:G302" si="194">IF(E301="","",E301+(ROW(E301)/10000))</f>
        <v/>
      </c>
      <c r="H301" s="35" t="str">
        <f t="shared" ref="H301:H302" si="195">IF($K301="","",IF(B301="","",B301))</f>
        <v/>
      </c>
      <c r="I301" s="35" t="str">
        <f t="shared" ref="I301:I302" si="196">IF($K301="","",IF(C301="","",C301))</f>
        <v/>
      </c>
      <c r="J301" s="34" t="str">
        <f t="shared" ref="J301:J302" si="197">IF($K301="","",E301)</f>
        <v/>
      </c>
      <c r="K301" s="34" t="str">
        <f t="shared" ref="K301:K302" si="198">G301</f>
        <v/>
      </c>
      <c r="L301" s="34" t="str">
        <f>IF(K301="","",LARGE(G285:G304,M301))</f>
        <v/>
      </c>
      <c r="M301" s="46">
        <v>17</v>
      </c>
      <c r="N301" s="28"/>
      <c r="O301" s="47" t="str">
        <f>IF(R301&lt;&gt;"",_xlfn.RANK.EQ(R301,R285:R304,0),"")</f>
        <v/>
      </c>
      <c r="P301" s="24" t="str">
        <f>IF(K301="","",VLOOKUP(L301,G285:J304,2,0))</f>
        <v/>
      </c>
      <c r="Q301" s="24" t="str">
        <f>IF(K301="","",VLOOKUP(P301,LISTAS!$F$5:$G$407,2,0))</f>
        <v/>
      </c>
      <c r="R301" s="39" t="str">
        <f>IF(K301="","",VLOOKUP(L301,G285:J304,4,0))</f>
        <v/>
      </c>
      <c r="S301" s="25" t="str">
        <f t="shared" si="192"/>
        <v/>
      </c>
      <c r="T301" s="25" t="str">
        <f t="shared" si="193"/>
        <v/>
      </c>
    </row>
    <row r="302" spans="2:20" s="5" customFormat="1" ht="18.75" customHeight="1" x14ac:dyDescent="0.3">
      <c r="B302" s="26"/>
      <c r="C302" s="22" t="str">
        <f>IF(B302="","",VLOOKUP(B302,LISTAS!$F$5:$I$204,2,0))</f>
        <v/>
      </c>
      <c r="D302" s="22" t="str">
        <f>IF(B302="","",VLOOKUP(B302,LISTAS!$F$5:$I$204,4,0))</f>
        <v/>
      </c>
      <c r="E302" s="38"/>
      <c r="G302" s="34" t="str">
        <f t="shared" si="194"/>
        <v/>
      </c>
      <c r="H302" s="35" t="str">
        <f t="shared" si="195"/>
        <v/>
      </c>
      <c r="I302" s="35" t="str">
        <f t="shared" si="196"/>
        <v/>
      </c>
      <c r="J302" s="34" t="str">
        <f t="shared" si="197"/>
        <v/>
      </c>
      <c r="K302" s="34" t="str">
        <f t="shared" si="198"/>
        <v/>
      </c>
      <c r="L302" s="34" t="str">
        <f>IF(K302="","",LARGE(G285:G304,M302))</f>
        <v/>
      </c>
      <c r="M302" s="46">
        <v>18</v>
      </c>
      <c r="N302" s="28"/>
      <c r="O302" s="47" t="str">
        <f>IF(R302&lt;&gt;"",_xlfn.RANK.EQ(R302,R285:R304,0),"")</f>
        <v/>
      </c>
      <c r="P302" s="24" t="str">
        <f>IF(K302="","",VLOOKUP(L302,G285:J304,2,0))</f>
        <v/>
      </c>
      <c r="Q302" s="24" t="str">
        <f>IF(K302="","",VLOOKUP(P302,LISTAS!$F$5:$G$407,2,0))</f>
        <v/>
      </c>
      <c r="R302" s="39" t="str">
        <f>IF(K302="","",VLOOKUP(L302,G285:J304,4,0))</f>
        <v/>
      </c>
      <c r="S302" s="25" t="str">
        <f t="shared" si="192"/>
        <v/>
      </c>
      <c r="T302" s="25" t="str">
        <f t="shared" si="193"/>
        <v/>
      </c>
    </row>
    <row r="303" spans="2:20" s="5" customFormat="1" ht="18.75" customHeight="1" x14ac:dyDescent="0.3">
      <c r="B303" s="26"/>
      <c r="C303" s="22" t="str">
        <f>IF(B303="","",VLOOKUP(B303,LISTAS!$F$5:$I$204,2,0))</f>
        <v/>
      </c>
      <c r="D303" s="22" t="str">
        <f>IF(B303="","",VLOOKUP(B303,LISTAS!$F$5:$I$204,4,0))</f>
        <v/>
      </c>
      <c r="E303" s="38"/>
      <c r="G303" s="34"/>
      <c r="H303" s="35"/>
      <c r="I303" s="35"/>
      <c r="J303" s="34"/>
      <c r="K303" s="34"/>
      <c r="L303" s="34" t="str">
        <f>IF(K303="","",LARGE(G285:G304,M303))</f>
        <v/>
      </c>
      <c r="M303" s="46">
        <v>19</v>
      </c>
      <c r="N303" s="28"/>
      <c r="O303" s="47" t="str">
        <f>IF(R303&lt;&gt;"",_xlfn.RANK.EQ(R303,R285:R304,0),"")</f>
        <v/>
      </c>
      <c r="P303" s="24" t="str">
        <f>IF(K303="","",VLOOKUP(L303,G285:J304,2,0))</f>
        <v/>
      </c>
      <c r="Q303" s="24" t="str">
        <f>IF(K303="","",VLOOKUP(P303,LISTAS!$F$5:$G$407,2,0))</f>
        <v/>
      </c>
      <c r="R303" s="39" t="str">
        <f>IF(K303="","",VLOOKUP(L303,G285:J304,4,0))</f>
        <v/>
      </c>
      <c r="S303" s="25" t="str">
        <f t="shared" si="192"/>
        <v/>
      </c>
      <c r="T303" s="25" t="str">
        <f t="shared" si="193"/>
        <v/>
      </c>
    </row>
    <row r="304" spans="2:20" s="5" customFormat="1" ht="18.75" customHeight="1" x14ac:dyDescent="0.3">
      <c r="B304" s="26"/>
      <c r="C304" s="22" t="str">
        <f>IF(B304="","",VLOOKUP(B304,LISTAS!$F$5:$I$204,2,0))</f>
        <v/>
      </c>
      <c r="D304" s="22" t="str">
        <f>IF(B304="","",VLOOKUP(B304,LISTAS!$F$5:$I$204,4,0))</f>
        <v/>
      </c>
      <c r="E304" s="38"/>
      <c r="G304" s="34" t="str">
        <f t="shared" ref="G304" si="199">IF(E304="","",E304+(ROW(E304)/10000))</f>
        <v/>
      </c>
      <c r="H304" s="35" t="str">
        <f t="shared" ref="H304" si="200">IF($K304="","",IF(B304="","",B304))</f>
        <v/>
      </c>
      <c r="I304" s="35" t="str">
        <f t="shared" ref="I304" si="201">IF($K304="","",IF(C304="","",C304))</f>
        <v/>
      </c>
      <c r="J304" s="34" t="str">
        <f t="shared" ref="J304" si="202">IF($K304="","",E304)</f>
        <v/>
      </c>
      <c r="K304" s="34" t="str">
        <f t="shared" ref="K304" si="203">G304</f>
        <v/>
      </c>
      <c r="L304" s="34" t="str">
        <f>IF(K304="","",LARGE(G285:G304,M304))</f>
        <v/>
      </c>
      <c r="M304" s="46">
        <v>20</v>
      </c>
      <c r="N304" s="28"/>
      <c r="O304" s="47" t="str">
        <f>IF(R304&lt;&gt;"",_xlfn.RANK.EQ(R304,R285:R304,0),"")</f>
        <v/>
      </c>
      <c r="P304" s="24" t="str">
        <f>IF(K304="","",VLOOKUP(L304,G285:J304,2,0))</f>
        <v/>
      </c>
      <c r="Q304" s="24" t="str">
        <f>IF(K304="","",VLOOKUP(P304,LISTAS!$F$5:$G$407,2,0))</f>
        <v/>
      </c>
      <c r="R304" s="39" t="str">
        <f>IF(K304="","",VLOOKUP(L304,G285:J304,4,0))</f>
        <v/>
      </c>
      <c r="S304" s="25" t="str">
        <f t="shared" si="192"/>
        <v/>
      </c>
      <c r="T304" s="25" t="str">
        <f t="shared" si="193"/>
        <v/>
      </c>
    </row>
    <row r="305" spans="1:20" ht="20.25" customHeight="1" x14ac:dyDescent="0.25"/>
    <row r="306" spans="1:20" ht="20.25" customHeight="1" x14ac:dyDescent="0.25">
      <c r="A306" s="2"/>
      <c r="B306" s="71" t="s">
        <v>25</v>
      </c>
      <c r="C306" s="72"/>
      <c r="E306" s="36"/>
      <c r="F306" s="37"/>
      <c r="G306" s="11"/>
      <c r="H306" s="12"/>
      <c r="I306" s="12"/>
      <c r="J306" s="12"/>
      <c r="K306" s="13"/>
      <c r="L306" s="12"/>
      <c r="M306" s="14"/>
      <c r="N306" s="45"/>
      <c r="O306" s="73" t="s">
        <v>15</v>
      </c>
      <c r="P306" s="74"/>
      <c r="Q306" s="74"/>
      <c r="R306" s="74"/>
      <c r="S306" s="74"/>
      <c r="T306" s="75"/>
    </row>
    <row r="307" spans="1:20" ht="20.25" hidden="1" customHeight="1" x14ac:dyDescent="0.25">
      <c r="A307" s="2"/>
      <c r="B307" s="68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70"/>
    </row>
    <row r="308" spans="1:20" s="15" customFormat="1" ht="28.5" customHeight="1" x14ac:dyDescent="0.25">
      <c r="B308" s="16" t="s">
        <v>16</v>
      </c>
      <c r="C308" s="16" t="s">
        <v>1</v>
      </c>
      <c r="D308" s="16" t="s">
        <v>17</v>
      </c>
      <c r="E308" s="16" t="s">
        <v>2</v>
      </c>
      <c r="F308" s="17"/>
      <c r="G308" s="18"/>
      <c r="H308" s="19"/>
      <c r="I308" s="19"/>
      <c r="J308" s="19"/>
      <c r="K308" s="20"/>
      <c r="L308" s="19"/>
      <c r="M308" s="18"/>
      <c r="N308" s="18"/>
      <c r="O308" s="29" t="s">
        <v>4</v>
      </c>
      <c r="P308" s="29" t="s">
        <v>16</v>
      </c>
      <c r="Q308" s="29" t="s">
        <v>1</v>
      </c>
      <c r="R308" s="29" t="s">
        <v>18</v>
      </c>
      <c r="S308" s="21" t="s">
        <v>19</v>
      </c>
      <c r="T308" s="21" t="s">
        <v>20</v>
      </c>
    </row>
    <row r="309" spans="1:20" s="5" customFormat="1" ht="18.75" customHeight="1" x14ac:dyDescent="0.25">
      <c r="B309" s="22"/>
      <c r="C309" s="22" t="str">
        <f>IF(B309="","",VLOOKUP(B309,LISTAS!$F$5:$I$204,2,0))</f>
        <v/>
      </c>
      <c r="D309" s="22" t="str">
        <f>IF(B309="","",VLOOKUP(B309,LISTAS!$F$5:$I$204,4,0))</f>
        <v/>
      </c>
      <c r="E309" s="38"/>
      <c r="G309" s="34" t="str">
        <f t="shared" ref="G309:G315" si="204">IF(E309="","",E309+(ROW(E309)/10000))</f>
        <v/>
      </c>
      <c r="H309" s="35" t="str">
        <f t="shared" ref="H309:H315" si="205">IF($K309="","",IF(B309="","",B309))</f>
        <v/>
      </c>
      <c r="I309" s="35" t="str">
        <f t="shared" ref="I309:I315" si="206">IF($K309="","",IF(C309="","",C309))</f>
        <v/>
      </c>
      <c r="J309" s="34" t="str">
        <f t="shared" ref="J309:J315" si="207">IF($K309="","",E309)</f>
        <v/>
      </c>
      <c r="K309" s="34" t="str">
        <f t="shared" ref="K309:K315" si="208">G309</f>
        <v/>
      </c>
      <c r="L309" s="34" t="str">
        <f>IF(K309="","",LARGE(G309:G328,M309))</f>
        <v/>
      </c>
      <c r="M309" s="46">
        <v>1</v>
      </c>
      <c r="N309" s="23"/>
      <c r="O309" s="47" t="str">
        <f>IF(R309&lt;&gt;"",_xlfn.RANK.EQ(R309,R309:R328,0),"")</f>
        <v/>
      </c>
      <c r="P309" s="24" t="str">
        <f>IF(K309="","",VLOOKUP(L309,G309:J328,2,0))</f>
        <v/>
      </c>
      <c r="Q309" s="24" t="str">
        <f>IF(K309="","",VLOOKUP(P309,LISTAS!$F$5:$G$407,2,0))</f>
        <v/>
      </c>
      <c r="R309" s="39" t="str">
        <f>IF(K309="","",VLOOKUP(L309,G309:J328,4,0))</f>
        <v/>
      </c>
      <c r="S309" s="25" t="str">
        <f>IF($O309="","",IF($O309=1,400,IF($O309=2,340,IF($O309=3,300,IF($O309=4,280,IF($O309=5,270,IF($O309=6,260,IF($O309=7,250,IF($O309=8,240,IF($O309=9,200,IF($O309=10,200,IF($O309=11,200,IF($O309=12,200,IF($O309=13,200,IF($O309=14,200,IF($O309=15,200,IF($O309=16,200,IF($O309&gt;16,"",""))))))))))))))))))</f>
        <v/>
      </c>
      <c r="T309" s="25" t="str">
        <f>IF(O309="","",IF($F$7="NÃO","",IF(O309=1,400,IF(O309=2,340,IF(O309=3,300,IF(O309=4,280,IF(O309=5,270,IF(O309=6,260,IF(O309=7,250,IF(O309=8,240,IF(O309=9,200,IF(O309=10,200,IF(O309=11,200,IF(O309=12,200,IF(O309=13,200,IF(O309=14,200,IF(O309=15,200,IF(O309=16,200,IF(O309&gt;16,"","")))))))))))))))))))</f>
        <v/>
      </c>
    </row>
    <row r="310" spans="1:20" s="5" customFormat="1" ht="18.75" customHeight="1" x14ac:dyDescent="0.25">
      <c r="B310" s="26"/>
      <c r="C310" s="22" t="str">
        <f>IF(B310="","",VLOOKUP(B310,LISTAS!$F$5:$I$204,2,0))</f>
        <v/>
      </c>
      <c r="D310" s="22" t="str">
        <f>IF(B310="","",VLOOKUP(B310,LISTAS!$F$5:$I$204,4,0))</f>
        <v/>
      </c>
      <c r="E310" s="38"/>
      <c r="G310" s="34" t="str">
        <f t="shared" si="204"/>
        <v/>
      </c>
      <c r="H310" s="35" t="str">
        <f t="shared" si="205"/>
        <v/>
      </c>
      <c r="I310" s="35" t="str">
        <f t="shared" si="206"/>
        <v/>
      </c>
      <c r="J310" s="34" t="str">
        <f t="shared" si="207"/>
        <v/>
      </c>
      <c r="K310" s="34" t="str">
        <f t="shared" si="208"/>
        <v/>
      </c>
      <c r="L310" s="34" t="str">
        <f>IF(K310="","",LARGE(G309:G328,M310))</f>
        <v/>
      </c>
      <c r="M310" s="46">
        <v>2</v>
      </c>
      <c r="N310" s="27"/>
      <c r="O310" s="47" t="str">
        <f>IF(R310&lt;&gt;"",_xlfn.RANK.EQ(R310,R309:R328,0),"")</f>
        <v/>
      </c>
      <c r="P310" s="24" t="str">
        <f>IF(K310="","",VLOOKUP(L310,G309:J328,2,0))</f>
        <v/>
      </c>
      <c r="Q310" s="24" t="str">
        <f>IF(K310="","",VLOOKUP(P310,LISTAS!$F$5:$G$407,2,0))</f>
        <v/>
      </c>
      <c r="R310" s="39" t="str">
        <f>IF(K310="","",VLOOKUP(L310,G309:J328,4,0))</f>
        <v/>
      </c>
      <c r="S310" s="25" t="str">
        <f t="shared" ref="S310:S328" si="209">IF($O310="","",IF($O310=1,400,IF($O310=2,340,IF($O310=3,300,IF($O310=4,280,IF($O310=5,270,IF($O310=6,260,IF($O310=7,250,IF($O310=8,240,IF($O310=9,200,IF($O310=10,200,IF($O310=11,200,IF($O310=12,200,IF($O310=13,200,IF($O310=14,200,IF($O310=15,200,IF($O310=16,200,IF($O310&gt;16,"",""))))))))))))))))))</f>
        <v/>
      </c>
      <c r="T310" s="25" t="str">
        <f t="shared" ref="T310:T328" si="210">IF(O310="","",IF($F$7="NÃO","",IF(O310=1,400,IF(O310=2,340,IF(O310=3,300,IF(O310=4,280,IF(O310=5,270,IF(O310=6,260,IF(O310=7,250,IF(O310=8,240,IF(O310=9,200,IF(O310=10,200,IF(O310=11,200,IF(O310=12,200,IF(O310=13,200,IF(O310=14,200,IF(O310=15,200,IF(O310=16,200,IF(O310&gt;16,"","")))))))))))))))))))</f>
        <v/>
      </c>
    </row>
    <row r="311" spans="1:20" s="5" customFormat="1" ht="18.75" customHeight="1" x14ac:dyDescent="0.3">
      <c r="B311" s="26"/>
      <c r="C311" s="22" t="str">
        <f>IF(B311="","",VLOOKUP(B311,LISTAS!$F$5:$I$204,2,0))</f>
        <v/>
      </c>
      <c r="D311" s="22" t="str">
        <f>IF(B311="","",VLOOKUP(B311,LISTAS!$F$5:$I$204,4,0))</f>
        <v/>
      </c>
      <c r="E311" s="38"/>
      <c r="G311" s="34" t="str">
        <f t="shared" si="204"/>
        <v/>
      </c>
      <c r="H311" s="35" t="str">
        <f t="shared" si="205"/>
        <v/>
      </c>
      <c r="I311" s="35" t="str">
        <f t="shared" si="206"/>
        <v/>
      </c>
      <c r="J311" s="34" t="str">
        <f t="shared" si="207"/>
        <v/>
      </c>
      <c r="K311" s="34" t="str">
        <f t="shared" si="208"/>
        <v/>
      </c>
      <c r="L311" s="34" t="str">
        <f>IF(K311="","",LARGE(G309:G328,M311))</f>
        <v/>
      </c>
      <c r="M311" s="46">
        <v>3</v>
      </c>
      <c r="N311" s="28"/>
      <c r="O311" s="47" t="str">
        <f>IF(R311&lt;&gt;"",_xlfn.RANK.EQ(R311,R309:R328,0),"")</f>
        <v/>
      </c>
      <c r="P311" s="24" t="str">
        <f>IF(K311="","",VLOOKUP(L311,G309:J328,2,0))</f>
        <v/>
      </c>
      <c r="Q311" s="24" t="str">
        <f>IF(K311="","",VLOOKUP(P311,LISTAS!$F$5:$G$407,2,0))</f>
        <v/>
      </c>
      <c r="R311" s="39" t="str">
        <f>IF(K311="","",VLOOKUP(L311,G309:J328,4,0))</f>
        <v/>
      </c>
      <c r="S311" s="25" t="str">
        <f t="shared" si="209"/>
        <v/>
      </c>
      <c r="T311" s="25" t="str">
        <f t="shared" si="210"/>
        <v/>
      </c>
    </row>
    <row r="312" spans="1:20" s="5" customFormat="1" ht="18.75" customHeight="1" x14ac:dyDescent="0.3">
      <c r="B312" s="26"/>
      <c r="C312" s="22" t="str">
        <f>IF(B312="","",VLOOKUP(B312,LISTAS!$F$5:$I$204,2,0))</f>
        <v/>
      </c>
      <c r="D312" s="22" t="str">
        <f>IF(B312="","",VLOOKUP(B312,LISTAS!$F$5:$I$204,4,0))</f>
        <v/>
      </c>
      <c r="E312" s="38"/>
      <c r="G312" s="34" t="str">
        <f t="shared" si="204"/>
        <v/>
      </c>
      <c r="H312" s="35" t="str">
        <f t="shared" si="205"/>
        <v/>
      </c>
      <c r="I312" s="35" t="str">
        <f t="shared" si="206"/>
        <v/>
      </c>
      <c r="J312" s="34" t="str">
        <f t="shared" si="207"/>
        <v/>
      </c>
      <c r="K312" s="34" t="str">
        <f t="shared" si="208"/>
        <v/>
      </c>
      <c r="L312" s="34" t="str">
        <f>IF(K312="","",LARGE(G309:G328,M312))</f>
        <v/>
      </c>
      <c r="M312" s="46">
        <v>4</v>
      </c>
      <c r="N312" s="28"/>
      <c r="O312" s="47" t="str">
        <f>IF(R312&lt;&gt;"",_xlfn.RANK.EQ(R312,R309:R328,0),"")</f>
        <v/>
      </c>
      <c r="P312" s="24" t="str">
        <f>IF(K312="","",VLOOKUP(L312,G309:J328,2,0))</f>
        <v/>
      </c>
      <c r="Q312" s="24" t="str">
        <f>IF(K312="","",VLOOKUP(P312,LISTAS!$F$5:$G$407,2,0))</f>
        <v/>
      </c>
      <c r="R312" s="39" t="str">
        <f>IF(K312="","",VLOOKUP(L312,G309:J328,4,0))</f>
        <v/>
      </c>
      <c r="S312" s="25" t="str">
        <f t="shared" si="209"/>
        <v/>
      </c>
      <c r="T312" s="25" t="str">
        <f t="shared" si="210"/>
        <v/>
      </c>
    </row>
    <row r="313" spans="1:20" s="5" customFormat="1" ht="18.75" customHeight="1" x14ac:dyDescent="0.3">
      <c r="B313" s="26"/>
      <c r="C313" s="22" t="str">
        <f>IF(B313="","",VLOOKUP(B313,LISTAS!$F$5:$I$204,2,0))</f>
        <v/>
      </c>
      <c r="D313" s="22" t="str">
        <f>IF(B313="","",VLOOKUP(B313,LISTAS!$F$5:$I$204,4,0))</f>
        <v/>
      </c>
      <c r="E313" s="38"/>
      <c r="G313" s="34" t="str">
        <f t="shared" si="204"/>
        <v/>
      </c>
      <c r="H313" s="35" t="str">
        <f t="shared" si="205"/>
        <v/>
      </c>
      <c r="I313" s="35" t="str">
        <f t="shared" si="206"/>
        <v/>
      </c>
      <c r="J313" s="34" t="str">
        <f t="shared" si="207"/>
        <v/>
      </c>
      <c r="K313" s="34" t="str">
        <f t="shared" si="208"/>
        <v/>
      </c>
      <c r="L313" s="34" t="str">
        <f>IF(K313="","",LARGE(G309:G328,M313))</f>
        <v/>
      </c>
      <c r="M313" s="46">
        <v>5</v>
      </c>
      <c r="N313" s="28"/>
      <c r="O313" s="47" t="str">
        <f>IF(R313&lt;&gt;"",_xlfn.RANK.EQ(R313,R309:R328,0),"")</f>
        <v/>
      </c>
      <c r="P313" s="24" t="str">
        <f>IF(K313="","",VLOOKUP(L313,G309:J328,2,0))</f>
        <v/>
      </c>
      <c r="Q313" s="24" t="str">
        <f>IF(K313="","",VLOOKUP(P313,LISTAS!$F$5:$G$407,2,0))</f>
        <v/>
      </c>
      <c r="R313" s="39" t="str">
        <f>IF(K313="","",VLOOKUP(L313,G309:J328,4,0))</f>
        <v/>
      </c>
      <c r="S313" s="25" t="str">
        <f t="shared" si="209"/>
        <v/>
      </c>
      <c r="T313" s="25" t="str">
        <f t="shared" si="210"/>
        <v/>
      </c>
    </row>
    <row r="314" spans="1:20" s="5" customFormat="1" ht="18.75" customHeight="1" x14ac:dyDescent="0.3">
      <c r="B314" s="26"/>
      <c r="C314" s="22" t="str">
        <f>IF(B314="","",VLOOKUP(B314,LISTAS!$F$5:$I$204,2,0))</f>
        <v/>
      </c>
      <c r="D314" s="22" t="str">
        <f>IF(B314="","",VLOOKUP(B314,LISTAS!$F$5:$I$204,4,0))</f>
        <v/>
      </c>
      <c r="E314" s="38"/>
      <c r="G314" s="34" t="str">
        <f t="shared" si="204"/>
        <v/>
      </c>
      <c r="H314" s="35" t="str">
        <f t="shared" si="205"/>
        <v/>
      </c>
      <c r="I314" s="35" t="str">
        <f t="shared" si="206"/>
        <v/>
      </c>
      <c r="J314" s="34" t="str">
        <f t="shared" si="207"/>
        <v/>
      </c>
      <c r="K314" s="34" t="str">
        <f t="shared" si="208"/>
        <v/>
      </c>
      <c r="L314" s="34" t="str">
        <f>IF(K314="","",LARGE(G309:G328,M314))</f>
        <v/>
      </c>
      <c r="M314" s="46">
        <v>6</v>
      </c>
      <c r="N314" s="28"/>
      <c r="O314" s="47" t="str">
        <f>IF(R314&lt;&gt;"",_xlfn.RANK.EQ(R314,R309:R328,0),"")</f>
        <v/>
      </c>
      <c r="P314" s="24" t="str">
        <f>IF(K314="","",VLOOKUP(L314,G309:J328,2,0))</f>
        <v/>
      </c>
      <c r="Q314" s="24" t="str">
        <f>IF(K314="","",VLOOKUP(P314,LISTAS!$F$5:$G$407,2,0))</f>
        <v/>
      </c>
      <c r="R314" s="39" t="str">
        <f>IF(K314="","",VLOOKUP(L314,G309:J328,4,0))</f>
        <v/>
      </c>
      <c r="S314" s="25" t="str">
        <f t="shared" si="209"/>
        <v/>
      </c>
      <c r="T314" s="25" t="str">
        <f t="shared" si="210"/>
        <v/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204"/>
        <v/>
      </c>
      <c r="H315" s="35" t="str">
        <f t="shared" si="205"/>
        <v/>
      </c>
      <c r="I315" s="35" t="str">
        <f t="shared" si="206"/>
        <v/>
      </c>
      <c r="J315" s="34" t="str">
        <f t="shared" si="207"/>
        <v/>
      </c>
      <c r="K315" s="34" t="str">
        <f t="shared" si="208"/>
        <v/>
      </c>
      <c r="L315" s="34" t="str">
        <f>IF(K315="","",LARGE(G309:G328,M315))</f>
        <v/>
      </c>
      <c r="M315" s="46">
        <v>7</v>
      </c>
      <c r="N315" s="28"/>
      <c r="O315" s="47" t="str">
        <f>IF(R315&lt;&gt;"",_xlfn.RANK.EQ(R315,R309:R328,0),"")</f>
        <v/>
      </c>
      <c r="P315" s="24" t="str">
        <f>IF(K315="","",VLOOKUP(L315,G309:J328,2,0))</f>
        <v/>
      </c>
      <c r="Q315" s="24" t="str">
        <f>IF(K315="","",VLOOKUP(P315,LISTAS!$F$5:$G$407,2,0))</f>
        <v/>
      </c>
      <c r="R315" s="39" t="str">
        <f>IF(K315="","",VLOOKUP(L315,G309:J328,4,0))</f>
        <v/>
      </c>
      <c r="S315" s="25" t="str">
        <f t="shared" si="209"/>
        <v/>
      </c>
      <c r="T315" s="25" t="str">
        <f t="shared" si="210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/>
      <c r="H316" s="35"/>
      <c r="I316" s="35"/>
      <c r="J316" s="34"/>
      <c r="K316" s="34"/>
      <c r="L316" s="34" t="str">
        <f>IF(K316="","",LARGE(G309:G328,M316))</f>
        <v/>
      </c>
      <c r="M316" s="46">
        <v>8</v>
      </c>
      <c r="N316" s="28"/>
      <c r="O316" s="47" t="str">
        <f>IF(R316&lt;&gt;"",_xlfn.RANK.EQ(R316,R309:R328,0),"")</f>
        <v/>
      </c>
      <c r="P316" s="24" t="str">
        <f>IF(K316="","",VLOOKUP(L316,G309:J328,2,0))</f>
        <v/>
      </c>
      <c r="Q316" s="24" t="str">
        <f>IF(K316="","",VLOOKUP(P316,LISTAS!$F$5:$G$407,2,0))</f>
        <v/>
      </c>
      <c r="R316" s="39" t="str">
        <f>IF(K316="","",VLOOKUP(L316,G309:J328,4,0))</f>
        <v/>
      </c>
      <c r="S316" s="25" t="str">
        <f t="shared" si="209"/>
        <v/>
      </c>
      <c r="T316" s="25" t="str">
        <f t="shared" si="210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/>
      <c r="H317" s="35"/>
      <c r="I317" s="35"/>
      <c r="J317" s="34"/>
      <c r="K317" s="34"/>
      <c r="L317" s="34" t="str">
        <f>IF(K317="","",LARGE(G309:G328,M317))</f>
        <v/>
      </c>
      <c r="M317" s="46">
        <v>9</v>
      </c>
      <c r="N317" s="28"/>
      <c r="O317" s="47" t="str">
        <f>IF(R317&lt;&gt;"",_xlfn.RANK.EQ(R317,R309:R328,0),"")</f>
        <v/>
      </c>
      <c r="P317" s="24" t="str">
        <f>IF(K317="","",VLOOKUP(L317,G309:J328,2,0))</f>
        <v/>
      </c>
      <c r="Q317" s="24" t="str">
        <f>IF(K317="","",VLOOKUP(P317,LISTAS!$F$5:$G$407,2,0))</f>
        <v/>
      </c>
      <c r="R317" s="39" t="str">
        <f>IF(K317="","",VLOOKUP(L317,G309:J328,4,0))</f>
        <v/>
      </c>
      <c r="S317" s="25" t="str">
        <f t="shared" si="209"/>
        <v/>
      </c>
      <c r="T317" s="25" t="str">
        <f t="shared" si="210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/>
      <c r="H318" s="35"/>
      <c r="I318" s="35"/>
      <c r="J318" s="34"/>
      <c r="K318" s="34"/>
      <c r="L318" s="34" t="str">
        <f>IF(K318="","",LARGE(G309:G328,M318))</f>
        <v/>
      </c>
      <c r="M318" s="46">
        <v>10</v>
      </c>
      <c r="N318" s="28"/>
      <c r="O318" s="47" t="str">
        <f>IF(R318&lt;&gt;"",_xlfn.RANK.EQ(R318,R309:R328,0),"")</f>
        <v/>
      </c>
      <c r="P318" s="24" t="str">
        <f>IF(K318="","",VLOOKUP(L318,G309:J328,2,0))</f>
        <v/>
      </c>
      <c r="Q318" s="24" t="str">
        <f>IF(K318="","",VLOOKUP(P318,LISTAS!$F$5:$G$407,2,0))</f>
        <v/>
      </c>
      <c r="R318" s="39" t="str">
        <f>IF(K318="","",VLOOKUP(L318,G309:J328,4,0))</f>
        <v/>
      </c>
      <c r="S318" s="25" t="str">
        <f t="shared" si="209"/>
        <v/>
      </c>
      <c r="T318" s="25" t="str">
        <f t="shared" si="210"/>
        <v/>
      </c>
    </row>
    <row r="319" spans="1:20" s="5" customFormat="1" ht="18.75" customHeight="1" x14ac:dyDescent="0.3">
      <c r="B319" s="26"/>
      <c r="C319" s="22" t="str">
        <f>IF(B319="","",VLOOKUP(B319,LISTAS!$F$5:$I$204,2,0))</f>
        <v/>
      </c>
      <c r="D319" s="22" t="str">
        <f>IF(B319="","",VLOOKUP(B319,LISTAS!$F$5:$I$204,4,0))</f>
        <v/>
      </c>
      <c r="E319" s="38"/>
      <c r="G319" s="34"/>
      <c r="H319" s="35"/>
      <c r="I319" s="35"/>
      <c r="J319" s="34"/>
      <c r="K319" s="34"/>
      <c r="L319" s="34" t="str">
        <f>IF(K319="","",LARGE(G309:G328,M319))</f>
        <v/>
      </c>
      <c r="M319" s="46">
        <v>11</v>
      </c>
      <c r="N319" s="28"/>
      <c r="O319" s="47" t="str">
        <f>IF(R319&lt;&gt;"",_xlfn.RANK.EQ(R319,R309:R328,0),"")</f>
        <v/>
      </c>
      <c r="P319" s="24" t="str">
        <f>IF(K319="","",VLOOKUP(L319,G309:J328,2,0))</f>
        <v/>
      </c>
      <c r="Q319" s="24" t="str">
        <f>IF(K319="","",VLOOKUP(P319,LISTAS!$F$5:$G$407,2,0))</f>
        <v/>
      </c>
      <c r="R319" s="39" t="str">
        <f>IF(K319="","",VLOOKUP(L319,G309:J328,4,0))</f>
        <v/>
      </c>
      <c r="S319" s="25" t="str">
        <f t="shared" si="209"/>
        <v/>
      </c>
      <c r="T319" s="25" t="str">
        <f t="shared" si="210"/>
        <v/>
      </c>
    </row>
    <row r="320" spans="1:20" s="5" customFormat="1" ht="18.75" customHeight="1" x14ac:dyDescent="0.3">
      <c r="B320" s="26"/>
      <c r="C320" s="22" t="str">
        <f>IF(B320="","",VLOOKUP(B320,LISTAS!$F$5:$I$204,2,0))</f>
        <v/>
      </c>
      <c r="D320" s="22" t="str">
        <f>IF(B320="","",VLOOKUP(B320,LISTAS!$F$5:$I$204,4,0))</f>
        <v/>
      </c>
      <c r="E320" s="38"/>
      <c r="G320" s="34"/>
      <c r="H320" s="35"/>
      <c r="I320" s="35"/>
      <c r="J320" s="34"/>
      <c r="K320" s="34"/>
      <c r="L320" s="34" t="str">
        <f>IF(K320="","",LARGE(G309:G328,M320))</f>
        <v/>
      </c>
      <c r="M320" s="46">
        <v>12</v>
      </c>
      <c r="N320" s="28"/>
      <c r="O320" s="47" t="str">
        <f>IF(R320&lt;&gt;"",_xlfn.RANK.EQ(R320,R309:R328,0),"")</f>
        <v/>
      </c>
      <c r="P320" s="24" t="str">
        <f>IF(K320="","",VLOOKUP(L320,G309:J328,2,0))</f>
        <v/>
      </c>
      <c r="Q320" s="24" t="str">
        <f>IF(K320="","",VLOOKUP(P320,LISTAS!$F$5:$G$407,2,0))</f>
        <v/>
      </c>
      <c r="R320" s="39" t="str">
        <f>IF(K320="","",VLOOKUP(L320,G309:J328,4,0))</f>
        <v/>
      </c>
      <c r="S320" s="25" t="str">
        <f t="shared" si="209"/>
        <v/>
      </c>
      <c r="T320" s="25" t="str">
        <f t="shared" si="210"/>
        <v/>
      </c>
    </row>
    <row r="321" spans="1:20" s="5" customFormat="1" ht="18.75" customHeight="1" x14ac:dyDescent="0.3">
      <c r="B321" s="26"/>
      <c r="C321" s="22" t="str">
        <f>IF(B321="","",VLOOKUP(B321,LISTAS!$F$5:$I$204,2,0))</f>
        <v/>
      </c>
      <c r="D321" s="22" t="str">
        <f>IF(B321="","",VLOOKUP(B321,LISTAS!$F$5:$I$204,4,0))</f>
        <v/>
      </c>
      <c r="E321" s="38"/>
      <c r="G321" s="34"/>
      <c r="H321" s="35"/>
      <c r="I321" s="35"/>
      <c r="J321" s="34"/>
      <c r="K321" s="34"/>
      <c r="L321" s="34" t="str">
        <f>IF(K321="","",LARGE(G309:G328,M321))</f>
        <v/>
      </c>
      <c r="M321" s="46">
        <v>13</v>
      </c>
      <c r="N321" s="28"/>
      <c r="O321" s="47" t="str">
        <f>IF(R321&lt;&gt;"",_xlfn.RANK.EQ(R321,R309:R328,0),"")</f>
        <v/>
      </c>
      <c r="P321" s="24" t="str">
        <f>IF(K321="","",VLOOKUP(L321,G309:J328,2,0))</f>
        <v/>
      </c>
      <c r="Q321" s="24" t="str">
        <f>IF(K321="","",VLOOKUP(P321,LISTAS!$F$5:$G$407,2,0))</f>
        <v/>
      </c>
      <c r="R321" s="39" t="str">
        <f>IF(K321="","",VLOOKUP(L321,G309:J328,4,0))</f>
        <v/>
      </c>
      <c r="S321" s="25" t="str">
        <f t="shared" si="209"/>
        <v/>
      </c>
      <c r="T321" s="25" t="str">
        <f t="shared" si="210"/>
        <v/>
      </c>
    </row>
    <row r="322" spans="1:20" s="5" customFormat="1" ht="18.75" customHeight="1" x14ac:dyDescent="0.3">
      <c r="B322" s="26"/>
      <c r="C322" s="22" t="str">
        <f>IF(B322="","",VLOOKUP(B322,LISTAS!$F$5:$I$204,2,0))</f>
        <v/>
      </c>
      <c r="D322" s="22" t="str">
        <f>IF(B322="","",VLOOKUP(B322,LISTAS!$F$5:$I$204,4,0))</f>
        <v/>
      </c>
      <c r="E322" s="38"/>
      <c r="G322" s="34"/>
      <c r="H322" s="35"/>
      <c r="I322" s="35"/>
      <c r="J322" s="34"/>
      <c r="K322" s="34"/>
      <c r="L322" s="34" t="str">
        <f>IF(K322="","",LARGE(G309:G328,M322))</f>
        <v/>
      </c>
      <c r="M322" s="46">
        <v>14</v>
      </c>
      <c r="N322" s="28"/>
      <c r="O322" s="47" t="str">
        <f>IF(R322&lt;&gt;"",_xlfn.RANK.EQ(R322,R309:R328,0),"")</f>
        <v/>
      </c>
      <c r="P322" s="24" t="str">
        <f>IF(K322="","",VLOOKUP(L322,G309:J328,2,0))</f>
        <v/>
      </c>
      <c r="Q322" s="24" t="str">
        <f>IF(K322="","",VLOOKUP(P322,LISTAS!$F$5:$G$407,2,0))</f>
        <v/>
      </c>
      <c r="R322" s="39" t="str">
        <f>IF(K322="","",VLOOKUP(L322,G309:J328,4,0))</f>
        <v/>
      </c>
      <c r="S322" s="25" t="str">
        <f t="shared" si="209"/>
        <v/>
      </c>
      <c r="T322" s="25" t="str">
        <f t="shared" si="210"/>
        <v/>
      </c>
    </row>
    <row r="323" spans="1:20" s="5" customFormat="1" ht="18.75" customHeight="1" x14ac:dyDescent="0.3">
      <c r="B323" s="26"/>
      <c r="C323" s="22" t="str">
        <f>IF(B323="","",VLOOKUP(B323,LISTAS!$F$5:$I$204,2,0))</f>
        <v/>
      </c>
      <c r="D323" s="22" t="str">
        <f>IF(B323="","",VLOOKUP(B323,LISTAS!$F$5:$I$204,4,0))</f>
        <v/>
      </c>
      <c r="E323" s="38"/>
      <c r="G323" s="34"/>
      <c r="H323" s="35"/>
      <c r="I323" s="35"/>
      <c r="J323" s="34"/>
      <c r="K323" s="34"/>
      <c r="L323" s="34" t="str">
        <f>IF(K323="","",LARGE(G309:G328,M323))</f>
        <v/>
      </c>
      <c r="M323" s="46">
        <v>15</v>
      </c>
      <c r="N323" s="28"/>
      <c r="O323" s="47" t="str">
        <f>IF(R323&lt;&gt;"",_xlfn.RANK.EQ(R323,R309:R328,0),"")</f>
        <v/>
      </c>
      <c r="P323" s="24" t="str">
        <f>IF(K323="","",VLOOKUP(L323,G309:J328,2,0))</f>
        <v/>
      </c>
      <c r="Q323" s="24" t="str">
        <f>IF(K323="","",VLOOKUP(P323,LISTAS!$F$5:$G$407,2,0))</f>
        <v/>
      </c>
      <c r="R323" s="39" t="str">
        <f>IF(K323="","",VLOOKUP(L323,G309:J328,4,0))</f>
        <v/>
      </c>
      <c r="S323" s="25" t="str">
        <f t="shared" si="209"/>
        <v/>
      </c>
      <c r="T323" s="25" t="str">
        <f t="shared" si="210"/>
        <v/>
      </c>
    </row>
    <row r="324" spans="1:20" s="5" customFormat="1" ht="18.75" customHeight="1" x14ac:dyDescent="0.3">
      <c r="B324" s="26"/>
      <c r="C324" s="22" t="str">
        <f>IF(B324="","",VLOOKUP(B324,LISTAS!$F$5:$I$204,2,0))</f>
        <v/>
      </c>
      <c r="D324" s="22" t="str">
        <f>IF(B324="","",VLOOKUP(B324,LISTAS!$F$5:$I$204,4,0))</f>
        <v/>
      </c>
      <c r="E324" s="38"/>
      <c r="G324" s="34"/>
      <c r="H324" s="35"/>
      <c r="I324" s="35"/>
      <c r="J324" s="34"/>
      <c r="K324" s="34"/>
      <c r="L324" s="34" t="str">
        <f>IF(K324="","",LARGE(G309:G328,M324))</f>
        <v/>
      </c>
      <c r="M324" s="46">
        <v>16</v>
      </c>
      <c r="N324" s="28"/>
      <c r="O324" s="47" t="str">
        <f>IF(R324&lt;&gt;"",_xlfn.RANK.EQ(R324,R309:R328,0),"")</f>
        <v/>
      </c>
      <c r="P324" s="24" t="str">
        <f>IF(K324="","",VLOOKUP(L324,G309:J328,2,0))</f>
        <v/>
      </c>
      <c r="Q324" s="24" t="str">
        <f>IF(K324="","",VLOOKUP(P324,LISTAS!$F$5:$G$407,2,0))</f>
        <v/>
      </c>
      <c r="R324" s="39" t="str">
        <f>IF(K324="","",VLOOKUP(L324,G309:J328,4,0))</f>
        <v/>
      </c>
      <c r="S324" s="25" t="str">
        <f t="shared" si="209"/>
        <v/>
      </c>
      <c r="T324" s="25" t="str">
        <f t="shared" si="210"/>
        <v/>
      </c>
    </row>
    <row r="325" spans="1:20" s="5" customFormat="1" ht="18.75" customHeight="1" x14ac:dyDescent="0.3">
      <c r="B325" s="26"/>
      <c r="C325" s="22" t="str">
        <f>IF(B325="","",VLOOKUP(B325,LISTAS!$F$5:$I$204,2,0))</f>
        <v/>
      </c>
      <c r="D325" s="22" t="str">
        <f>IF(B325="","",VLOOKUP(B325,LISTAS!$F$5:$I$204,4,0))</f>
        <v/>
      </c>
      <c r="E325" s="38"/>
      <c r="G325" s="34" t="str">
        <f t="shared" ref="G325:G326" si="211">IF(E325="","",E325+(ROW(E325)/10000))</f>
        <v/>
      </c>
      <c r="H325" s="35" t="str">
        <f t="shared" ref="H325:H326" si="212">IF($K325="","",IF(B325="","",B325))</f>
        <v/>
      </c>
      <c r="I325" s="35" t="str">
        <f t="shared" ref="I325:I326" si="213">IF($K325="","",IF(C325="","",C325))</f>
        <v/>
      </c>
      <c r="J325" s="34" t="str">
        <f t="shared" ref="J325:J326" si="214">IF($K325="","",E325)</f>
        <v/>
      </c>
      <c r="K325" s="34" t="str">
        <f t="shared" ref="K325:K326" si="215">G325</f>
        <v/>
      </c>
      <c r="L325" s="34" t="str">
        <f>IF(K325="","",LARGE(G309:G328,M325))</f>
        <v/>
      </c>
      <c r="M325" s="46">
        <v>17</v>
      </c>
      <c r="N325" s="28"/>
      <c r="O325" s="47" t="str">
        <f>IF(R325&lt;&gt;"",_xlfn.RANK.EQ(R325,R309:R328,0),"")</f>
        <v/>
      </c>
      <c r="P325" s="24" t="str">
        <f>IF(K325="","",VLOOKUP(L325,G309:J328,2,0))</f>
        <v/>
      </c>
      <c r="Q325" s="24" t="str">
        <f>IF(K325="","",VLOOKUP(P325,LISTAS!$F$5:$G$407,2,0))</f>
        <v/>
      </c>
      <c r="R325" s="39" t="str">
        <f>IF(K325="","",VLOOKUP(L325,G309:J328,4,0))</f>
        <v/>
      </c>
      <c r="S325" s="25" t="str">
        <f t="shared" si="209"/>
        <v/>
      </c>
      <c r="T325" s="25" t="str">
        <f t="shared" si="210"/>
        <v/>
      </c>
    </row>
    <row r="326" spans="1:20" s="5" customFormat="1" ht="18.75" customHeight="1" x14ac:dyDescent="0.3">
      <c r="B326" s="26"/>
      <c r="C326" s="22" t="str">
        <f>IF(B326="","",VLOOKUP(B326,LISTAS!$F$5:$I$204,2,0))</f>
        <v/>
      </c>
      <c r="D326" s="22" t="str">
        <f>IF(B326="","",VLOOKUP(B326,LISTAS!$F$5:$I$204,4,0))</f>
        <v/>
      </c>
      <c r="E326" s="38"/>
      <c r="G326" s="34" t="str">
        <f t="shared" si="211"/>
        <v/>
      </c>
      <c r="H326" s="35" t="str">
        <f t="shared" si="212"/>
        <v/>
      </c>
      <c r="I326" s="35" t="str">
        <f t="shared" si="213"/>
        <v/>
      </c>
      <c r="J326" s="34" t="str">
        <f t="shared" si="214"/>
        <v/>
      </c>
      <c r="K326" s="34" t="str">
        <f t="shared" si="215"/>
        <v/>
      </c>
      <c r="L326" s="34" t="str">
        <f>IF(K326="","",LARGE(G309:G328,M326))</f>
        <v/>
      </c>
      <c r="M326" s="46">
        <v>18</v>
      </c>
      <c r="N326" s="28"/>
      <c r="O326" s="47" t="str">
        <f>IF(R326&lt;&gt;"",_xlfn.RANK.EQ(R326,R309:R328,0),"")</f>
        <v/>
      </c>
      <c r="P326" s="24" t="str">
        <f>IF(K326="","",VLOOKUP(L326,G309:J328,2,0))</f>
        <v/>
      </c>
      <c r="Q326" s="24" t="str">
        <f>IF(K326="","",VLOOKUP(P326,LISTAS!$F$5:$G$407,2,0))</f>
        <v/>
      </c>
      <c r="R326" s="39" t="str">
        <f>IF(K326="","",VLOOKUP(L326,G309:J328,4,0))</f>
        <v/>
      </c>
      <c r="S326" s="25" t="str">
        <f t="shared" si="209"/>
        <v/>
      </c>
      <c r="T326" s="25" t="str">
        <f t="shared" si="210"/>
        <v/>
      </c>
    </row>
    <row r="327" spans="1:20" s="5" customFormat="1" ht="18.75" customHeight="1" x14ac:dyDescent="0.3">
      <c r="B327" s="26"/>
      <c r="C327" s="22" t="str">
        <f>IF(B327="","",VLOOKUP(B327,LISTAS!$F$5:$I$204,2,0))</f>
        <v/>
      </c>
      <c r="D327" s="22" t="str">
        <f>IF(B327="","",VLOOKUP(B327,LISTAS!$F$5:$I$204,4,0))</f>
        <v/>
      </c>
      <c r="E327" s="38"/>
      <c r="G327" s="34"/>
      <c r="H327" s="35"/>
      <c r="I327" s="35"/>
      <c r="J327" s="34"/>
      <c r="K327" s="34"/>
      <c r="L327" s="34" t="str">
        <f>IF(K327="","",LARGE(G309:G328,M327))</f>
        <v/>
      </c>
      <c r="M327" s="46">
        <v>19</v>
      </c>
      <c r="N327" s="28"/>
      <c r="O327" s="47" t="str">
        <f>IF(R327&lt;&gt;"",_xlfn.RANK.EQ(R327,R309:R328,0),"")</f>
        <v/>
      </c>
      <c r="P327" s="24" t="str">
        <f>IF(K327="","",VLOOKUP(L327,G309:J328,2,0))</f>
        <v/>
      </c>
      <c r="Q327" s="24" t="str">
        <f>IF(K327="","",VLOOKUP(P327,LISTAS!$F$5:$G$407,2,0))</f>
        <v/>
      </c>
      <c r="R327" s="39" t="str">
        <f>IF(K327="","",VLOOKUP(L327,G309:J328,4,0))</f>
        <v/>
      </c>
      <c r="S327" s="25" t="str">
        <f t="shared" si="209"/>
        <v/>
      </c>
      <c r="T327" s="25" t="str">
        <f t="shared" si="210"/>
        <v/>
      </c>
    </row>
    <row r="328" spans="1:20" s="5" customFormat="1" ht="18.75" customHeight="1" x14ac:dyDescent="0.3">
      <c r="B328" s="26"/>
      <c r="C328" s="22" t="str">
        <f>IF(B328="","",VLOOKUP(B328,LISTAS!$F$5:$I$204,2,0))</f>
        <v/>
      </c>
      <c r="D328" s="22" t="str">
        <f>IF(B328="","",VLOOKUP(B328,LISTAS!$F$5:$I$204,4,0))</f>
        <v/>
      </c>
      <c r="E328" s="38"/>
      <c r="G328" s="34" t="str">
        <f t="shared" ref="G328" si="216">IF(E328="","",E328+(ROW(E328)/10000))</f>
        <v/>
      </c>
      <c r="H328" s="35" t="str">
        <f t="shared" ref="H328" si="217">IF($K328="","",IF(B328="","",B328))</f>
        <v/>
      </c>
      <c r="I328" s="35" t="str">
        <f t="shared" ref="I328" si="218">IF($K328="","",IF(C328="","",C328))</f>
        <v/>
      </c>
      <c r="J328" s="34" t="str">
        <f t="shared" ref="J328" si="219">IF($K328="","",E328)</f>
        <v/>
      </c>
      <c r="K328" s="34" t="str">
        <f t="shared" ref="K328" si="220">G328</f>
        <v/>
      </c>
      <c r="L328" s="34" t="str">
        <f>IF(K328="","",LARGE(G309:G328,M328))</f>
        <v/>
      </c>
      <c r="M328" s="46">
        <v>20</v>
      </c>
      <c r="N328" s="28"/>
      <c r="O328" s="47" t="str">
        <f>IF(R328&lt;&gt;"",_xlfn.RANK.EQ(R328,R309:R328,0),"")</f>
        <v/>
      </c>
      <c r="P328" s="24" t="str">
        <f>IF(K328="","",VLOOKUP(L328,G309:J328,2,0))</f>
        <v/>
      </c>
      <c r="Q328" s="24" t="str">
        <f>IF(K328="","",VLOOKUP(P328,LISTAS!$F$5:$G$407,2,0))</f>
        <v/>
      </c>
      <c r="R328" s="39" t="str">
        <f>IF(K328="","",VLOOKUP(L328,G309:J328,4,0))</f>
        <v/>
      </c>
      <c r="S328" s="25" t="str">
        <f t="shared" si="209"/>
        <v/>
      </c>
      <c r="T328" s="25" t="str">
        <f t="shared" si="210"/>
        <v/>
      </c>
    </row>
    <row r="329" spans="1:20" ht="20.25" customHeight="1" x14ac:dyDescent="0.25"/>
    <row r="330" spans="1:20" ht="20.25" customHeight="1" x14ac:dyDescent="0.25">
      <c r="A330" s="2"/>
      <c r="B330" s="71" t="s">
        <v>26</v>
      </c>
      <c r="C330" s="72"/>
      <c r="E330" s="36"/>
      <c r="F330" s="37"/>
      <c r="G330" s="11"/>
      <c r="H330" s="12"/>
      <c r="I330" s="12"/>
      <c r="J330" s="12"/>
      <c r="K330" s="13"/>
      <c r="L330" s="12"/>
      <c r="M330" s="14"/>
      <c r="N330" s="45"/>
      <c r="O330" s="73" t="s">
        <v>15</v>
      </c>
      <c r="P330" s="74"/>
      <c r="Q330" s="74"/>
      <c r="R330" s="74"/>
      <c r="S330" s="74"/>
      <c r="T330" s="75"/>
    </row>
    <row r="331" spans="1:20" ht="20.25" hidden="1" customHeight="1" x14ac:dyDescent="0.25">
      <c r="A331" s="2"/>
      <c r="B331" s="68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70"/>
    </row>
    <row r="332" spans="1:20" s="15" customFormat="1" ht="28.5" customHeight="1" x14ac:dyDescent="0.25">
      <c r="B332" s="16" t="s">
        <v>16</v>
      </c>
      <c r="C332" s="16" t="s">
        <v>1</v>
      </c>
      <c r="D332" s="16" t="s">
        <v>17</v>
      </c>
      <c r="E332" s="16" t="s">
        <v>2</v>
      </c>
      <c r="F332" s="17"/>
      <c r="G332" s="18"/>
      <c r="H332" s="19"/>
      <c r="I332" s="19"/>
      <c r="J332" s="19"/>
      <c r="K332" s="20"/>
      <c r="L332" s="19"/>
      <c r="M332" s="18"/>
      <c r="N332" s="18"/>
      <c r="O332" s="29" t="s">
        <v>4</v>
      </c>
      <c r="P332" s="29" t="s">
        <v>16</v>
      </c>
      <c r="Q332" s="29" t="s">
        <v>1</v>
      </c>
      <c r="R332" s="29" t="s">
        <v>18</v>
      </c>
      <c r="S332" s="21" t="s">
        <v>19</v>
      </c>
      <c r="T332" s="21" t="s">
        <v>20</v>
      </c>
    </row>
    <row r="333" spans="1:20" s="5" customFormat="1" ht="18.75" customHeight="1" x14ac:dyDescent="0.25">
      <c r="B333" s="22"/>
      <c r="C333" s="22" t="str">
        <f>IF(B333="","",VLOOKUP(B333,LISTAS!$F$5:$I$204,2,0))</f>
        <v/>
      </c>
      <c r="D333" s="22" t="str">
        <f>IF(B333="","",VLOOKUP(B333,LISTAS!$F$5:$I$204,4,0))</f>
        <v/>
      </c>
      <c r="E333" s="38"/>
      <c r="G333" s="34" t="str">
        <f t="shared" ref="G333:G339" si="221">IF(E333="","",E333+(ROW(E333)/10000))</f>
        <v/>
      </c>
      <c r="H333" s="35" t="str">
        <f t="shared" ref="H333:H339" si="222">IF($K333="","",IF(B333="","",B333))</f>
        <v/>
      </c>
      <c r="I333" s="35" t="str">
        <f t="shared" ref="I333:I339" si="223">IF($K333="","",IF(C333="","",C333))</f>
        <v/>
      </c>
      <c r="J333" s="34" t="str">
        <f t="shared" ref="J333:J339" si="224">IF($K333="","",E333)</f>
        <v/>
      </c>
      <c r="K333" s="34" t="str">
        <f t="shared" ref="K333:K339" si="225">G333</f>
        <v/>
      </c>
      <c r="L333" s="34" t="str">
        <f>IF(K333="","",LARGE(G333:G352,M333))</f>
        <v/>
      </c>
      <c r="M333" s="46">
        <v>1</v>
      </c>
      <c r="N333" s="23"/>
      <c r="O333" s="47" t="str">
        <f>IF(R333&lt;&gt;"",_xlfn.RANK.EQ(R333,R333:R352,0),"")</f>
        <v/>
      </c>
      <c r="P333" s="24" t="str">
        <f>IF(K333="","",VLOOKUP(L333,G333:J352,2,0))</f>
        <v/>
      </c>
      <c r="Q333" s="24" t="str">
        <f>IF(K333="","",VLOOKUP(P333,LISTAS!$F$5:$G$407,2,0))</f>
        <v/>
      </c>
      <c r="R333" s="39" t="str">
        <f>IF(K333="","",VLOOKUP(L333,G333:J352,4,0))</f>
        <v/>
      </c>
      <c r="S333" s="25" t="str">
        <f>IF($O333="","",IF($O333=1,400,IF($O333=2,340,IF($O333=3,300,IF($O333=4,280,IF($O333=5,270,IF($O333=6,260,IF($O333=7,250,IF($O333=8,240,IF($O333=9,200,IF($O333=10,200,IF($O333=11,200,IF($O333=12,200,IF($O333=13,200,IF($O333=14,200,IF($O333=15,200,IF($O333=16,200,IF($O333&gt;16,"",""))))))))))))))))))</f>
        <v/>
      </c>
      <c r="T333" s="25" t="str">
        <f>IF(O333="","",IF($F$7="NÃO","",IF(O333=1,400,IF(O333=2,340,IF(O333=3,300,IF(O333=4,280,IF(O333=5,270,IF(O333=6,260,IF(O333=7,250,IF(O333=8,240,IF(O333=9,200,IF(O333=10,200,IF(O333=11,200,IF(O333=12,200,IF(O333=13,200,IF(O333=14,200,IF(O333=15,200,IF(O333=16,200,IF(O333&gt;16,"","")))))))))))))))))))</f>
        <v/>
      </c>
    </row>
    <row r="334" spans="1:20" s="5" customFormat="1" ht="18.75" customHeight="1" x14ac:dyDescent="0.25">
      <c r="B334" s="26"/>
      <c r="C334" s="22" t="str">
        <f>IF(B334="","",VLOOKUP(B334,LISTAS!$F$5:$I$204,2,0))</f>
        <v/>
      </c>
      <c r="D334" s="22" t="str">
        <f>IF(B334="","",VLOOKUP(B334,LISTAS!$F$5:$I$204,4,0))</f>
        <v/>
      </c>
      <c r="E334" s="38"/>
      <c r="G334" s="34" t="str">
        <f t="shared" si="221"/>
        <v/>
      </c>
      <c r="H334" s="35" t="str">
        <f t="shared" si="222"/>
        <v/>
      </c>
      <c r="I334" s="35" t="str">
        <f t="shared" si="223"/>
        <v/>
      </c>
      <c r="J334" s="34" t="str">
        <f t="shared" si="224"/>
        <v/>
      </c>
      <c r="K334" s="34" t="str">
        <f t="shared" si="225"/>
        <v/>
      </c>
      <c r="L334" s="34" t="str">
        <f>IF(K334="","",LARGE(G333:G352,M334))</f>
        <v/>
      </c>
      <c r="M334" s="46">
        <v>2</v>
      </c>
      <c r="N334" s="27"/>
      <c r="O334" s="47" t="str">
        <f>IF(R334&lt;&gt;"",_xlfn.RANK.EQ(R334,R333:R352,0),"")</f>
        <v/>
      </c>
      <c r="P334" s="24" t="str">
        <f>IF(K334="","",VLOOKUP(L334,G333:J352,2,0))</f>
        <v/>
      </c>
      <c r="Q334" s="24" t="str">
        <f>IF(K334="","",VLOOKUP(P334,LISTAS!$F$5:$G$407,2,0))</f>
        <v/>
      </c>
      <c r="R334" s="39" t="str">
        <f>IF(K334="","",VLOOKUP(L334,G333:J352,4,0))</f>
        <v/>
      </c>
      <c r="S334" s="25" t="str">
        <f t="shared" ref="S334:S352" si="226">IF($O334="","",IF($O334=1,400,IF($O334=2,340,IF($O334=3,300,IF($O334=4,280,IF($O334=5,270,IF($O334=6,260,IF($O334=7,250,IF($O334=8,240,IF($O334=9,200,IF($O334=10,200,IF($O334=11,200,IF($O334=12,200,IF($O334=13,200,IF($O334=14,200,IF($O334=15,200,IF($O334=16,200,IF($O334&gt;16,"",""))))))))))))))))))</f>
        <v/>
      </c>
      <c r="T334" s="25" t="str">
        <f t="shared" ref="T334:T352" si="227">IF(O334="","",IF($F$7="NÃO","",IF(O334=1,400,IF(O334=2,340,IF(O334=3,300,IF(O334=4,280,IF(O334=5,270,IF(O334=6,260,IF(O334=7,250,IF(O334=8,240,IF(O334=9,200,IF(O334=10,200,IF(O334=11,200,IF(O334=12,200,IF(O334=13,200,IF(O334=14,200,IF(O334=15,200,IF(O334=16,200,IF(O334&gt;16,"","")))))))))))))))))))</f>
        <v/>
      </c>
    </row>
    <row r="335" spans="1:20" s="5" customFormat="1" ht="18.75" customHeight="1" x14ac:dyDescent="0.3">
      <c r="B335" s="26"/>
      <c r="C335" s="22" t="str">
        <f>IF(B335="","",VLOOKUP(B335,LISTAS!$F$5:$I$204,2,0))</f>
        <v/>
      </c>
      <c r="D335" s="22" t="str">
        <f>IF(B335="","",VLOOKUP(B335,LISTAS!$F$5:$I$204,4,0))</f>
        <v/>
      </c>
      <c r="E335" s="38"/>
      <c r="G335" s="34" t="str">
        <f t="shared" si="221"/>
        <v/>
      </c>
      <c r="H335" s="35" t="str">
        <f t="shared" si="222"/>
        <v/>
      </c>
      <c r="I335" s="35" t="str">
        <f t="shared" si="223"/>
        <v/>
      </c>
      <c r="J335" s="34" t="str">
        <f t="shared" si="224"/>
        <v/>
      </c>
      <c r="K335" s="34" t="str">
        <f t="shared" si="225"/>
        <v/>
      </c>
      <c r="L335" s="34" t="str">
        <f>IF(K335="","",LARGE(G333:G352,M335))</f>
        <v/>
      </c>
      <c r="M335" s="46">
        <v>3</v>
      </c>
      <c r="N335" s="28"/>
      <c r="O335" s="47" t="str">
        <f>IF(R335&lt;&gt;"",_xlfn.RANK.EQ(R335,R333:R352,0),"")</f>
        <v/>
      </c>
      <c r="P335" s="24" t="str">
        <f>IF(K335="","",VLOOKUP(L335,G333:J352,2,0))</f>
        <v/>
      </c>
      <c r="Q335" s="24" t="str">
        <f>IF(K335="","",VLOOKUP(P335,LISTAS!$F$5:$G$407,2,0))</f>
        <v/>
      </c>
      <c r="R335" s="39" t="str">
        <f>IF(K335="","",VLOOKUP(L335,G333:J352,4,0))</f>
        <v/>
      </c>
      <c r="S335" s="25" t="str">
        <f t="shared" si="226"/>
        <v/>
      </c>
      <c r="T335" s="25" t="str">
        <f t="shared" si="227"/>
        <v/>
      </c>
    </row>
    <row r="336" spans="1:20" s="5" customFormat="1" ht="18.75" customHeight="1" x14ac:dyDescent="0.3">
      <c r="B336" s="26"/>
      <c r="C336" s="22" t="str">
        <f>IF(B336="","",VLOOKUP(B336,LISTAS!$F$5:$I$204,2,0))</f>
        <v/>
      </c>
      <c r="D336" s="22" t="str">
        <f>IF(B336="","",VLOOKUP(B336,LISTAS!$F$5:$I$204,4,0))</f>
        <v/>
      </c>
      <c r="E336" s="38"/>
      <c r="G336" s="34" t="str">
        <f t="shared" si="221"/>
        <v/>
      </c>
      <c r="H336" s="35" t="str">
        <f t="shared" si="222"/>
        <v/>
      </c>
      <c r="I336" s="35" t="str">
        <f t="shared" si="223"/>
        <v/>
      </c>
      <c r="J336" s="34" t="str">
        <f t="shared" si="224"/>
        <v/>
      </c>
      <c r="K336" s="34" t="str">
        <f t="shared" si="225"/>
        <v/>
      </c>
      <c r="L336" s="34" t="str">
        <f>IF(K336="","",LARGE(G333:G352,M336))</f>
        <v/>
      </c>
      <c r="M336" s="46">
        <v>4</v>
      </c>
      <c r="N336" s="28"/>
      <c r="O336" s="47" t="str">
        <f>IF(R336&lt;&gt;"",_xlfn.RANK.EQ(R336,R333:R352,0),"")</f>
        <v/>
      </c>
      <c r="P336" s="24" t="str">
        <f>IF(K336="","",VLOOKUP(L336,G333:J352,2,0))</f>
        <v/>
      </c>
      <c r="Q336" s="24" t="str">
        <f>IF(K336="","",VLOOKUP(P336,LISTAS!$F$5:$G$407,2,0))</f>
        <v/>
      </c>
      <c r="R336" s="39" t="str">
        <f>IF(K336="","",VLOOKUP(L336,G333:J352,4,0))</f>
        <v/>
      </c>
      <c r="S336" s="25" t="str">
        <f t="shared" si="226"/>
        <v/>
      </c>
      <c r="T336" s="25" t="str">
        <f t="shared" si="227"/>
        <v/>
      </c>
    </row>
    <row r="337" spans="2:20" s="5" customFormat="1" ht="18.75" customHeight="1" x14ac:dyDescent="0.3">
      <c r="B337" s="26"/>
      <c r="C337" s="22" t="str">
        <f>IF(B337="","",VLOOKUP(B337,LISTAS!$F$5:$I$204,2,0))</f>
        <v/>
      </c>
      <c r="D337" s="22" t="str">
        <f>IF(B337="","",VLOOKUP(B337,LISTAS!$F$5:$I$204,4,0))</f>
        <v/>
      </c>
      <c r="E337" s="38"/>
      <c r="G337" s="34" t="str">
        <f t="shared" si="221"/>
        <v/>
      </c>
      <c r="H337" s="35" t="str">
        <f t="shared" si="222"/>
        <v/>
      </c>
      <c r="I337" s="35" t="str">
        <f t="shared" si="223"/>
        <v/>
      </c>
      <c r="J337" s="34" t="str">
        <f t="shared" si="224"/>
        <v/>
      </c>
      <c r="K337" s="34" t="str">
        <f t="shared" si="225"/>
        <v/>
      </c>
      <c r="L337" s="34" t="str">
        <f>IF(K337="","",LARGE(G333:G352,M337))</f>
        <v/>
      </c>
      <c r="M337" s="46">
        <v>5</v>
      </c>
      <c r="N337" s="28"/>
      <c r="O337" s="47" t="str">
        <f>IF(R337&lt;&gt;"",_xlfn.RANK.EQ(R337,R333:R352,0),"")</f>
        <v/>
      </c>
      <c r="P337" s="24" t="str">
        <f>IF(K337="","",VLOOKUP(L337,G333:J352,2,0))</f>
        <v/>
      </c>
      <c r="Q337" s="24" t="str">
        <f>IF(K337="","",VLOOKUP(P337,LISTAS!$F$5:$G$407,2,0))</f>
        <v/>
      </c>
      <c r="R337" s="39" t="str">
        <f>IF(K337="","",VLOOKUP(L337,G333:J352,4,0))</f>
        <v/>
      </c>
      <c r="S337" s="25" t="str">
        <f t="shared" si="226"/>
        <v/>
      </c>
      <c r="T337" s="25" t="str">
        <f t="shared" si="227"/>
        <v/>
      </c>
    </row>
    <row r="338" spans="2:20" s="5" customFormat="1" ht="18.75" customHeight="1" x14ac:dyDescent="0.3">
      <c r="B338" s="26"/>
      <c r="C338" s="22" t="str">
        <f>IF(B338="","",VLOOKUP(B338,LISTAS!$F$5:$I$204,2,0))</f>
        <v/>
      </c>
      <c r="D338" s="22" t="str">
        <f>IF(B338="","",VLOOKUP(B338,LISTAS!$F$5:$I$204,4,0))</f>
        <v/>
      </c>
      <c r="E338" s="38"/>
      <c r="G338" s="34" t="str">
        <f t="shared" si="221"/>
        <v/>
      </c>
      <c r="H338" s="35" t="str">
        <f t="shared" si="222"/>
        <v/>
      </c>
      <c r="I338" s="35" t="str">
        <f t="shared" si="223"/>
        <v/>
      </c>
      <c r="J338" s="34" t="str">
        <f t="shared" si="224"/>
        <v/>
      </c>
      <c r="K338" s="34" t="str">
        <f t="shared" si="225"/>
        <v/>
      </c>
      <c r="L338" s="34" t="str">
        <f>IF(K338="","",LARGE(G333:G352,M338))</f>
        <v/>
      </c>
      <c r="M338" s="46">
        <v>6</v>
      </c>
      <c r="N338" s="28"/>
      <c r="O338" s="47" t="str">
        <f>IF(R338&lt;&gt;"",_xlfn.RANK.EQ(R338,R333:R352,0),"")</f>
        <v/>
      </c>
      <c r="P338" s="24" t="str">
        <f>IF(K338="","",VLOOKUP(L338,G333:J352,2,0))</f>
        <v/>
      </c>
      <c r="Q338" s="24" t="str">
        <f>IF(K338="","",VLOOKUP(P338,LISTAS!$F$5:$G$407,2,0))</f>
        <v/>
      </c>
      <c r="R338" s="39" t="str">
        <f>IF(K338="","",VLOOKUP(L338,G333:J352,4,0))</f>
        <v/>
      </c>
      <c r="S338" s="25" t="str">
        <f t="shared" si="226"/>
        <v/>
      </c>
      <c r="T338" s="25" t="str">
        <f t="shared" si="227"/>
        <v/>
      </c>
    </row>
    <row r="339" spans="2:20" s="5" customFormat="1" ht="18.75" customHeight="1" x14ac:dyDescent="0.3">
      <c r="B339" s="26"/>
      <c r="C339" s="22" t="str">
        <f>IF(B339="","",VLOOKUP(B339,LISTAS!$F$5:$I$204,2,0))</f>
        <v/>
      </c>
      <c r="D339" s="22" t="str">
        <f>IF(B339="","",VLOOKUP(B339,LISTAS!$F$5:$I$204,4,0))</f>
        <v/>
      </c>
      <c r="E339" s="38"/>
      <c r="G339" s="34" t="str">
        <f t="shared" si="221"/>
        <v/>
      </c>
      <c r="H339" s="35" t="str">
        <f t="shared" si="222"/>
        <v/>
      </c>
      <c r="I339" s="35" t="str">
        <f t="shared" si="223"/>
        <v/>
      </c>
      <c r="J339" s="34" t="str">
        <f t="shared" si="224"/>
        <v/>
      </c>
      <c r="K339" s="34" t="str">
        <f t="shared" si="225"/>
        <v/>
      </c>
      <c r="L339" s="34" t="str">
        <f>IF(K339="","",LARGE(G333:G352,M339))</f>
        <v/>
      </c>
      <c r="M339" s="46">
        <v>7</v>
      </c>
      <c r="N339" s="28"/>
      <c r="O339" s="47" t="str">
        <f>IF(R339&lt;&gt;"",_xlfn.RANK.EQ(R339,R333:R352,0),"")</f>
        <v/>
      </c>
      <c r="P339" s="24" t="str">
        <f>IF(K339="","",VLOOKUP(L339,G333:J352,2,0))</f>
        <v/>
      </c>
      <c r="Q339" s="24" t="str">
        <f>IF(K339="","",VLOOKUP(P339,LISTAS!$F$5:$G$407,2,0))</f>
        <v/>
      </c>
      <c r="R339" s="39" t="str">
        <f>IF(K339="","",VLOOKUP(L339,G333:J352,4,0))</f>
        <v/>
      </c>
      <c r="S339" s="25" t="str">
        <f t="shared" si="226"/>
        <v/>
      </c>
      <c r="T339" s="25" t="str">
        <f t="shared" si="227"/>
        <v/>
      </c>
    </row>
    <row r="340" spans="2:20" s="5" customFormat="1" ht="18.75" customHeight="1" x14ac:dyDescent="0.3">
      <c r="B340" s="26"/>
      <c r="C340" s="22" t="str">
        <f>IF(B340="","",VLOOKUP(B340,LISTAS!$F$5:$I$204,2,0))</f>
        <v/>
      </c>
      <c r="D340" s="22" t="str">
        <f>IF(B340="","",VLOOKUP(B340,LISTAS!$F$5:$I$204,4,0))</f>
        <v/>
      </c>
      <c r="E340" s="38"/>
      <c r="G340" s="34"/>
      <c r="H340" s="35"/>
      <c r="I340" s="35"/>
      <c r="J340" s="34"/>
      <c r="K340" s="34"/>
      <c r="L340" s="34" t="str">
        <f>IF(K340="","",LARGE(G333:G352,M340))</f>
        <v/>
      </c>
      <c r="M340" s="46">
        <v>8</v>
      </c>
      <c r="N340" s="28"/>
      <c r="O340" s="47" t="str">
        <f>IF(R340&lt;&gt;"",_xlfn.RANK.EQ(R340,R333:R352,0),"")</f>
        <v/>
      </c>
      <c r="P340" s="24" t="str">
        <f>IF(K340="","",VLOOKUP(L340,G333:J352,2,0))</f>
        <v/>
      </c>
      <c r="Q340" s="24" t="str">
        <f>IF(K340="","",VLOOKUP(P340,LISTAS!$F$5:$G$407,2,0))</f>
        <v/>
      </c>
      <c r="R340" s="39" t="str">
        <f>IF(K340="","",VLOOKUP(L340,G333:J352,4,0))</f>
        <v/>
      </c>
      <c r="S340" s="25" t="str">
        <f t="shared" si="226"/>
        <v/>
      </c>
      <c r="T340" s="25" t="str">
        <f t="shared" si="227"/>
        <v/>
      </c>
    </row>
    <row r="341" spans="2:20" s="5" customFormat="1" ht="18.75" customHeight="1" x14ac:dyDescent="0.3">
      <c r="B341" s="26"/>
      <c r="C341" s="22" t="str">
        <f>IF(B341="","",VLOOKUP(B341,LISTAS!$F$5:$I$204,2,0))</f>
        <v/>
      </c>
      <c r="D341" s="22" t="str">
        <f>IF(B341="","",VLOOKUP(B341,LISTAS!$F$5:$I$204,4,0))</f>
        <v/>
      </c>
      <c r="E341" s="38"/>
      <c r="G341" s="34"/>
      <c r="H341" s="35"/>
      <c r="I341" s="35"/>
      <c r="J341" s="34"/>
      <c r="K341" s="34"/>
      <c r="L341" s="34" t="str">
        <f>IF(K341="","",LARGE(G333:G352,M341))</f>
        <v/>
      </c>
      <c r="M341" s="46">
        <v>9</v>
      </c>
      <c r="N341" s="28"/>
      <c r="O341" s="47" t="str">
        <f>IF(R341&lt;&gt;"",_xlfn.RANK.EQ(R341,R333:R352,0),"")</f>
        <v/>
      </c>
      <c r="P341" s="24" t="str">
        <f>IF(K341="","",VLOOKUP(L341,G333:J352,2,0))</f>
        <v/>
      </c>
      <c r="Q341" s="24" t="str">
        <f>IF(K341="","",VLOOKUP(P341,LISTAS!$F$5:$G$407,2,0))</f>
        <v/>
      </c>
      <c r="R341" s="39" t="str">
        <f>IF(K341="","",VLOOKUP(L341,G333:J352,4,0))</f>
        <v/>
      </c>
      <c r="S341" s="25" t="str">
        <f t="shared" si="226"/>
        <v/>
      </c>
      <c r="T341" s="25" t="str">
        <f t="shared" si="227"/>
        <v/>
      </c>
    </row>
    <row r="342" spans="2:20" s="5" customFormat="1" ht="18.75" customHeight="1" x14ac:dyDescent="0.3">
      <c r="B342" s="26"/>
      <c r="C342" s="22" t="str">
        <f>IF(B342="","",VLOOKUP(B342,LISTAS!$F$5:$I$204,2,0))</f>
        <v/>
      </c>
      <c r="D342" s="22" t="str">
        <f>IF(B342="","",VLOOKUP(B342,LISTAS!$F$5:$I$204,4,0))</f>
        <v/>
      </c>
      <c r="E342" s="38"/>
      <c r="G342" s="34"/>
      <c r="H342" s="35"/>
      <c r="I342" s="35"/>
      <c r="J342" s="34"/>
      <c r="K342" s="34"/>
      <c r="L342" s="34" t="str">
        <f>IF(K342="","",LARGE(G333:G352,M342))</f>
        <v/>
      </c>
      <c r="M342" s="46">
        <v>10</v>
      </c>
      <c r="N342" s="28"/>
      <c r="O342" s="47" t="str">
        <f>IF(R342&lt;&gt;"",_xlfn.RANK.EQ(R342,R333:R352,0),"")</f>
        <v/>
      </c>
      <c r="P342" s="24" t="str">
        <f>IF(K342="","",VLOOKUP(L342,G333:J352,2,0))</f>
        <v/>
      </c>
      <c r="Q342" s="24" t="str">
        <f>IF(K342="","",VLOOKUP(P342,LISTAS!$F$5:$G$407,2,0))</f>
        <v/>
      </c>
      <c r="R342" s="39" t="str">
        <f>IF(K342="","",VLOOKUP(L342,G333:J352,4,0))</f>
        <v/>
      </c>
      <c r="S342" s="25" t="str">
        <f t="shared" si="226"/>
        <v/>
      </c>
      <c r="T342" s="25" t="str">
        <f t="shared" si="227"/>
        <v/>
      </c>
    </row>
    <row r="343" spans="2:20" s="5" customFormat="1" ht="18.75" customHeight="1" x14ac:dyDescent="0.3">
      <c r="B343" s="26"/>
      <c r="C343" s="22" t="str">
        <f>IF(B343="","",VLOOKUP(B343,LISTAS!$F$5:$I$204,2,0))</f>
        <v/>
      </c>
      <c r="D343" s="22" t="str">
        <f>IF(B343="","",VLOOKUP(B343,LISTAS!$F$5:$I$204,4,0))</f>
        <v/>
      </c>
      <c r="E343" s="38"/>
      <c r="G343" s="34"/>
      <c r="H343" s="35"/>
      <c r="I343" s="35"/>
      <c r="J343" s="34"/>
      <c r="K343" s="34"/>
      <c r="L343" s="34" t="str">
        <f>IF(K343="","",LARGE(G333:G352,M343))</f>
        <v/>
      </c>
      <c r="M343" s="46">
        <v>11</v>
      </c>
      <c r="N343" s="28"/>
      <c r="O343" s="47" t="str">
        <f>IF(R343&lt;&gt;"",_xlfn.RANK.EQ(R343,R333:R352,0),"")</f>
        <v/>
      </c>
      <c r="P343" s="24" t="str">
        <f>IF(K343="","",VLOOKUP(L343,G333:J352,2,0))</f>
        <v/>
      </c>
      <c r="Q343" s="24" t="str">
        <f>IF(K343="","",VLOOKUP(P343,LISTAS!$F$5:$G$407,2,0))</f>
        <v/>
      </c>
      <c r="R343" s="39" t="str">
        <f>IF(K343="","",VLOOKUP(L343,G333:J352,4,0))</f>
        <v/>
      </c>
      <c r="S343" s="25" t="str">
        <f t="shared" si="226"/>
        <v/>
      </c>
      <c r="T343" s="25" t="str">
        <f t="shared" si="227"/>
        <v/>
      </c>
    </row>
    <row r="344" spans="2:20" s="5" customFormat="1" ht="18.75" customHeight="1" x14ac:dyDescent="0.3">
      <c r="B344" s="26"/>
      <c r="C344" s="22" t="str">
        <f>IF(B344="","",VLOOKUP(B344,LISTAS!$F$5:$I$204,2,0))</f>
        <v/>
      </c>
      <c r="D344" s="22" t="str">
        <f>IF(B344="","",VLOOKUP(B344,LISTAS!$F$5:$I$204,4,0))</f>
        <v/>
      </c>
      <c r="E344" s="38"/>
      <c r="G344" s="34"/>
      <c r="H344" s="35"/>
      <c r="I344" s="35"/>
      <c r="J344" s="34"/>
      <c r="K344" s="34"/>
      <c r="L344" s="34" t="str">
        <f>IF(K344="","",LARGE(G333:G352,M344))</f>
        <v/>
      </c>
      <c r="M344" s="46">
        <v>12</v>
      </c>
      <c r="N344" s="28"/>
      <c r="O344" s="47" t="str">
        <f>IF(R344&lt;&gt;"",_xlfn.RANK.EQ(R344,R333:R352,0),"")</f>
        <v/>
      </c>
      <c r="P344" s="24" t="str">
        <f>IF(K344="","",VLOOKUP(L344,G333:J352,2,0))</f>
        <v/>
      </c>
      <c r="Q344" s="24" t="str">
        <f>IF(K344="","",VLOOKUP(P344,LISTAS!$F$5:$G$407,2,0))</f>
        <v/>
      </c>
      <c r="R344" s="39" t="str">
        <f>IF(K344="","",VLOOKUP(L344,G333:J352,4,0))</f>
        <v/>
      </c>
      <c r="S344" s="25" t="str">
        <f t="shared" si="226"/>
        <v/>
      </c>
      <c r="T344" s="25" t="str">
        <f t="shared" si="227"/>
        <v/>
      </c>
    </row>
    <row r="345" spans="2:20" s="5" customFormat="1" ht="18.75" customHeight="1" x14ac:dyDescent="0.3">
      <c r="B345" s="26"/>
      <c r="C345" s="22" t="str">
        <f>IF(B345="","",VLOOKUP(B345,LISTAS!$F$5:$I$204,2,0))</f>
        <v/>
      </c>
      <c r="D345" s="22" t="str">
        <f>IF(B345="","",VLOOKUP(B345,LISTAS!$F$5:$I$204,4,0))</f>
        <v/>
      </c>
      <c r="E345" s="38"/>
      <c r="G345" s="34"/>
      <c r="H345" s="35"/>
      <c r="I345" s="35"/>
      <c r="J345" s="34"/>
      <c r="K345" s="34"/>
      <c r="L345" s="34" t="str">
        <f>IF(K345="","",LARGE(G333:G352,M345))</f>
        <v/>
      </c>
      <c r="M345" s="46">
        <v>13</v>
      </c>
      <c r="N345" s="28"/>
      <c r="O345" s="47" t="str">
        <f>IF(R345&lt;&gt;"",_xlfn.RANK.EQ(R345,R333:R352,0),"")</f>
        <v/>
      </c>
      <c r="P345" s="24" t="str">
        <f>IF(K345="","",VLOOKUP(L345,G333:J352,2,0))</f>
        <v/>
      </c>
      <c r="Q345" s="24" t="str">
        <f>IF(K345="","",VLOOKUP(P345,LISTAS!$F$5:$G$407,2,0))</f>
        <v/>
      </c>
      <c r="R345" s="39" t="str">
        <f>IF(K345="","",VLOOKUP(L345,G333:J352,4,0))</f>
        <v/>
      </c>
      <c r="S345" s="25" t="str">
        <f t="shared" si="226"/>
        <v/>
      </c>
      <c r="T345" s="25" t="str">
        <f t="shared" si="227"/>
        <v/>
      </c>
    </row>
    <row r="346" spans="2:20" s="5" customFormat="1" ht="18.75" customHeight="1" x14ac:dyDescent="0.3">
      <c r="B346" s="26"/>
      <c r="C346" s="22" t="str">
        <f>IF(B346="","",VLOOKUP(B346,LISTAS!$F$5:$I$204,2,0))</f>
        <v/>
      </c>
      <c r="D346" s="22" t="str">
        <f>IF(B346="","",VLOOKUP(B346,LISTAS!$F$5:$I$204,4,0))</f>
        <v/>
      </c>
      <c r="E346" s="38"/>
      <c r="G346" s="34"/>
      <c r="H346" s="35"/>
      <c r="I346" s="35"/>
      <c r="J346" s="34"/>
      <c r="K346" s="34"/>
      <c r="L346" s="34" t="str">
        <f>IF(K346="","",LARGE(G333:G352,M346))</f>
        <v/>
      </c>
      <c r="M346" s="46">
        <v>14</v>
      </c>
      <c r="N346" s="28"/>
      <c r="O346" s="47" t="str">
        <f>IF(R346&lt;&gt;"",_xlfn.RANK.EQ(R346,R333:R352,0),"")</f>
        <v/>
      </c>
      <c r="P346" s="24" t="str">
        <f>IF(K346="","",VLOOKUP(L346,G333:J352,2,0))</f>
        <v/>
      </c>
      <c r="Q346" s="24" t="str">
        <f>IF(K346="","",VLOOKUP(P346,LISTAS!$F$5:$G$407,2,0))</f>
        <v/>
      </c>
      <c r="R346" s="39" t="str">
        <f>IF(K346="","",VLOOKUP(L346,G333:J352,4,0))</f>
        <v/>
      </c>
      <c r="S346" s="25" t="str">
        <f t="shared" si="226"/>
        <v/>
      </c>
      <c r="T346" s="25" t="str">
        <f t="shared" si="227"/>
        <v/>
      </c>
    </row>
    <row r="347" spans="2:20" s="5" customFormat="1" ht="18.75" customHeight="1" x14ac:dyDescent="0.3">
      <c r="B347" s="26"/>
      <c r="C347" s="22" t="str">
        <f>IF(B347="","",VLOOKUP(B347,LISTAS!$F$5:$I$204,2,0))</f>
        <v/>
      </c>
      <c r="D347" s="22" t="str">
        <f>IF(B347="","",VLOOKUP(B347,LISTAS!$F$5:$I$204,4,0))</f>
        <v/>
      </c>
      <c r="E347" s="38"/>
      <c r="G347" s="34"/>
      <c r="H347" s="35"/>
      <c r="I347" s="35"/>
      <c r="J347" s="34"/>
      <c r="K347" s="34"/>
      <c r="L347" s="34" t="str">
        <f>IF(K347="","",LARGE(G333:G352,M347))</f>
        <v/>
      </c>
      <c r="M347" s="46">
        <v>15</v>
      </c>
      <c r="N347" s="28"/>
      <c r="O347" s="47" t="str">
        <f>IF(R347&lt;&gt;"",_xlfn.RANK.EQ(R347,R333:R352,0),"")</f>
        <v/>
      </c>
      <c r="P347" s="24" t="str">
        <f>IF(K347="","",VLOOKUP(L347,G333:J352,2,0))</f>
        <v/>
      </c>
      <c r="Q347" s="24" t="str">
        <f>IF(K347="","",VLOOKUP(P347,LISTAS!$F$5:$G$407,2,0))</f>
        <v/>
      </c>
      <c r="R347" s="39" t="str">
        <f>IF(K347="","",VLOOKUP(L347,G333:J352,4,0))</f>
        <v/>
      </c>
      <c r="S347" s="25" t="str">
        <f t="shared" si="226"/>
        <v/>
      </c>
      <c r="T347" s="25" t="str">
        <f t="shared" si="227"/>
        <v/>
      </c>
    </row>
    <row r="348" spans="2:20" s="5" customFormat="1" ht="18.75" customHeight="1" x14ac:dyDescent="0.3">
      <c r="B348" s="26"/>
      <c r="C348" s="22" t="str">
        <f>IF(B348="","",VLOOKUP(B348,LISTAS!$F$5:$I$204,2,0))</f>
        <v/>
      </c>
      <c r="D348" s="22" t="str">
        <f>IF(B348="","",VLOOKUP(B348,LISTAS!$F$5:$I$204,4,0))</f>
        <v/>
      </c>
      <c r="E348" s="38"/>
      <c r="G348" s="34"/>
      <c r="H348" s="35"/>
      <c r="I348" s="35"/>
      <c r="J348" s="34"/>
      <c r="K348" s="34"/>
      <c r="L348" s="34" t="str">
        <f>IF(K348="","",LARGE(G333:G352,M348))</f>
        <v/>
      </c>
      <c r="M348" s="46">
        <v>16</v>
      </c>
      <c r="N348" s="28"/>
      <c r="O348" s="47" t="str">
        <f>IF(R348&lt;&gt;"",_xlfn.RANK.EQ(R348,R333:R352,0),"")</f>
        <v/>
      </c>
      <c r="P348" s="24" t="str">
        <f>IF(K348="","",VLOOKUP(L348,G333:J352,2,0))</f>
        <v/>
      </c>
      <c r="Q348" s="24" t="str">
        <f>IF(K348="","",VLOOKUP(P348,LISTAS!$F$5:$G$407,2,0))</f>
        <v/>
      </c>
      <c r="R348" s="39" t="str">
        <f>IF(K348="","",VLOOKUP(L348,G333:J352,4,0))</f>
        <v/>
      </c>
      <c r="S348" s="25" t="str">
        <f t="shared" si="226"/>
        <v/>
      </c>
      <c r="T348" s="25" t="str">
        <f t="shared" si="227"/>
        <v/>
      </c>
    </row>
    <row r="349" spans="2:20" s="5" customFormat="1" ht="18.75" customHeight="1" x14ac:dyDescent="0.3">
      <c r="B349" s="26"/>
      <c r="C349" s="22" t="str">
        <f>IF(B349="","",VLOOKUP(B349,LISTAS!$F$5:$I$204,2,0))</f>
        <v/>
      </c>
      <c r="D349" s="22" t="str">
        <f>IF(B349="","",VLOOKUP(B349,LISTAS!$F$5:$I$204,4,0))</f>
        <v/>
      </c>
      <c r="E349" s="38"/>
      <c r="G349" s="34" t="str">
        <f t="shared" ref="G349:G350" si="228">IF(E349="","",E349+(ROW(E349)/10000))</f>
        <v/>
      </c>
      <c r="H349" s="35" t="str">
        <f t="shared" ref="H349:H350" si="229">IF($K349="","",IF(B349="","",B349))</f>
        <v/>
      </c>
      <c r="I349" s="35" t="str">
        <f t="shared" ref="I349:I350" si="230">IF($K349="","",IF(C349="","",C349))</f>
        <v/>
      </c>
      <c r="J349" s="34" t="str">
        <f t="shared" ref="J349:J350" si="231">IF($K349="","",E349)</f>
        <v/>
      </c>
      <c r="K349" s="34" t="str">
        <f t="shared" ref="K349:K350" si="232">G349</f>
        <v/>
      </c>
      <c r="L349" s="34" t="str">
        <f>IF(K349="","",LARGE(G333:G352,M349))</f>
        <v/>
      </c>
      <c r="M349" s="46">
        <v>17</v>
      </c>
      <c r="N349" s="28"/>
      <c r="O349" s="47" t="str">
        <f>IF(R349&lt;&gt;"",_xlfn.RANK.EQ(R349,R333:R352,0),"")</f>
        <v/>
      </c>
      <c r="P349" s="24" t="str">
        <f>IF(K349="","",VLOOKUP(L349,G333:J352,2,0))</f>
        <v/>
      </c>
      <c r="Q349" s="24" t="str">
        <f>IF(K349="","",VLOOKUP(P349,LISTAS!$F$5:$G$407,2,0))</f>
        <v/>
      </c>
      <c r="R349" s="39" t="str">
        <f>IF(K349="","",VLOOKUP(L349,G333:J352,4,0))</f>
        <v/>
      </c>
      <c r="S349" s="25" t="str">
        <f t="shared" si="226"/>
        <v/>
      </c>
      <c r="T349" s="25" t="str">
        <f t="shared" si="227"/>
        <v/>
      </c>
    </row>
    <row r="350" spans="2:20" s="5" customFormat="1" ht="18.75" customHeight="1" x14ac:dyDescent="0.3">
      <c r="B350" s="26"/>
      <c r="C350" s="22" t="str">
        <f>IF(B350="","",VLOOKUP(B350,LISTAS!$F$5:$I$204,2,0))</f>
        <v/>
      </c>
      <c r="D350" s="22" t="str">
        <f>IF(B350="","",VLOOKUP(B350,LISTAS!$F$5:$I$204,4,0))</f>
        <v/>
      </c>
      <c r="E350" s="38"/>
      <c r="G350" s="34" t="str">
        <f t="shared" si="228"/>
        <v/>
      </c>
      <c r="H350" s="35" t="str">
        <f t="shared" si="229"/>
        <v/>
      </c>
      <c r="I350" s="35" t="str">
        <f t="shared" si="230"/>
        <v/>
      </c>
      <c r="J350" s="34" t="str">
        <f t="shared" si="231"/>
        <v/>
      </c>
      <c r="K350" s="34" t="str">
        <f t="shared" si="232"/>
        <v/>
      </c>
      <c r="L350" s="34" t="str">
        <f>IF(K350="","",LARGE(G333:G352,M350))</f>
        <v/>
      </c>
      <c r="M350" s="46">
        <v>18</v>
      </c>
      <c r="N350" s="28"/>
      <c r="O350" s="47" t="str">
        <f>IF(R350&lt;&gt;"",_xlfn.RANK.EQ(R350,R333:R352,0),"")</f>
        <v/>
      </c>
      <c r="P350" s="24" t="str">
        <f>IF(K350="","",VLOOKUP(L350,G333:J352,2,0))</f>
        <v/>
      </c>
      <c r="Q350" s="24" t="str">
        <f>IF(K350="","",VLOOKUP(P350,LISTAS!$F$5:$G$407,2,0))</f>
        <v/>
      </c>
      <c r="R350" s="39" t="str">
        <f>IF(K350="","",VLOOKUP(L350,G333:J352,4,0))</f>
        <v/>
      </c>
      <c r="S350" s="25" t="str">
        <f t="shared" si="226"/>
        <v/>
      </c>
      <c r="T350" s="25" t="str">
        <f t="shared" si="227"/>
        <v/>
      </c>
    </row>
    <row r="351" spans="2:20" s="5" customFormat="1" ht="18.75" customHeight="1" x14ac:dyDescent="0.3">
      <c r="B351" s="26"/>
      <c r="C351" s="22" t="str">
        <f>IF(B351="","",VLOOKUP(B351,LISTAS!$F$5:$I$204,2,0))</f>
        <v/>
      </c>
      <c r="D351" s="22" t="str">
        <f>IF(B351="","",VLOOKUP(B351,LISTAS!$F$5:$I$204,4,0))</f>
        <v/>
      </c>
      <c r="E351" s="38"/>
      <c r="G351" s="34"/>
      <c r="H351" s="35"/>
      <c r="I351" s="35"/>
      <c r="J351" s="34"/>
      <c r="K351" s="34"/>
      <c r="L351" s="34" t="str">
        <f>IF(K351="","",LARGE(G333:G352,M351))</f>
        <v/>
      </c>
      <c r="M351" s="46">
        <v>19</v>
      </c>
      <c r="N351" s="28"/>
      <c r="O351" s="47" t="str">
        <f>IF(R351&lt;&gt;"",_xlfn.RANK.EQ(R351,R333:R352,0),"")</f>
        <v/>
      </c>
      <c r="P351" s="24" t="str">
        <f>IF(K351="","",VLOOKUP(L351,G333:J352,2,0))</f>
        <v/>
      </c>
      <c r="Q351" s="24" t="str">
        <f>IF(K351="","",VLOOKUP(P351,LISTAS!$F$5:$G$407,2,0))</f>
        <v/>
      </c>
      <c r="R351" s="39" t="str">
        <f>IF(K351="","",VLOOKUP(L351,G333:J352,4,0))</f>
        <v/>
      </c>
      <c r="S351" s="25" t="str">
        <f t="shared" si="226"/>
        <v/>
      </c>
      <c r="T351" s="25" t="str">
        <f t="shared" si="227"/>
        <v/>
      </c>
    </row>
    <row r="352" spans="2:20" s="5" customFormat="1" ht="18.75" customHeight="1" x14ac:dyDescent="0.3">
      <c r="B352" s="26"/>
      <c r="C352" s="22" t="str">
        <f>IF(B352="","",VLOOKUP(B352,LISTAS!$F$5:$I$204,2,0))</f>
        <v/>
      </c>
      <c r="D352" s="22" t="str">
        <f>IF(B352="","",VLOOKUP(B352,LISTAS!$F$5:$I$204,4,0))</f>
        <v/>
      </c>
      <c r="E352" s="38"/>
      <c r="G352" s="34" t="str">
        <f t="shared" ref="G352" si="233">IF(E352="","",E352+(ROW(E352)/10000))</f>
        <v/>
      </c>
      <c r="H352" s="35" t="str">
        <f t="shared" ref="H352" si="234">IF($K352="","",IF(B352="","",B352))</f>
        <v/>
      </c>
      <c r="I352" s="35" t="str">
        <f t="shared" ref="I352" si="235">IF($K352="","",IF(C352="","",C352))</f>
        <v/>
      </c>
      <c r="J352" s="34" t="str">
        <f t="shared" ref="J352" si="236">IF($K352="","",E352)</f>
        <v/>
      </c>
      <c r="K352" s="34" t="str">
        <f t="shared" ref="K352" si="237">G352</f>
        <v/>
      </c>
      <c r="L352" s="34" t="str">
        <f>IF(K352="","",LARGE(G333:G352,M352))</f>
        <v/>
      </c>
      <c r="M352" s="46">
        <v>20</v>
      </c>
      <c r="N352" s="28"/>
      <c r="O352" s="47" t="str">
        <f>IF(R352&lt;&gt;"",_xlfn.RANK.EQ(R352,R333:R352,0),"")</f>
        <v/>
      </c>
      <c r="P352" s="24" t="str">
        <f>IF(K352="","",VLOOKUP(L352,G333:J352,2,0))</f>
        <v/>
      </c>
      <c r="Q352" s="24" t="str">
        <f>IF(K352="","",VLOOKUP(P352,LISTAS!$F$5:$G$407,2,0))</f>
        <v/>
      </c>
      <c r="R352" s="39" t="str">
        <f>IF(K352="","",VLOOKUP(L352,G333:J352,4,0))</f>
        <v/>
      </c>
      <c r="S352" s="25" t="str">
        <f t="shared" si="226"/>
        <v/>
      </c>
      <c r="T352" s="25" t="str">
        <f t="shared" si="227"/>
        <v/>
      </c>
    </row>
    <row r="353" spans="1:20" ht="20.25" customHeight="1" x14ac:dyDescent="0.25"/>
    <row r="354" spans="1:20" ht="20.25" customHeight="1" x14ac:dyDescent="0.25">
      <c r="A354" s="2"/>
      <c r="B354" s="71" t="s">
        <v>27</v>
      </c>
      <c r="C354" s="72"/>
      <c r="E354" s="36"/>
      <c r="F354" s="37"/>
      <c r="G354" s="11"/>
      <c r="H354" s="12"/>
      <c r="I354" s="12"/>
      <c r="J354" s="12"/>
      <c r="K354" s="13"/>
      <c r="L354" s="12"/>
      <c r="M354" s="14"/>
      <c r="N354" s="45"/>
      <c r="O354" s="73" t="s">
        <v>15</v>
      </c>
      <c r="P354" s="74"/>
      <c r="Q354" s="74"/>
      <c r="R354" s="74"/>
      <c r="S354" s="74"/>
      <c r="T354" s="75"/>
    </row>
    <row r="355" spans="1:20" ht="20.25" hidden="1" customHeight="1" x14ac:dyDescent="0.25">
      <c r="A355" s="2"/>
      <c r="B355" s="68"/>
      <c r="C355" s="69"/>
      <c r="D355" s="69"/>
      <c r="E355" s="69"/>
      <c r="F355" s="69"/>
      <c r="G355" s="69"/>
      <c r="H355" s="69"/>
      <c r="I355" s="69"/>
      <c r="J355" s="69"/>
      <c r="K355" s="69"/>
      <c r="L355" s="69"/>
      <c r="M355" s="69"/>
      <c r="N355" s="69"/>
      <c r="O355" s="69"/>
      <c r="P355" s="69"/>
      <c r="Q355" s="69"/>
      <c r="R355" s="69"/>
      <c r="S355" s="69"/>
      <c r="T355" s="70"/>
    </row>
    <row r="356" spans="1:20" s="15" customFormat="1" ht="28.5" customHeight="1" x14ac:dyDescent="0.25">
      <c r="B356" s="16" t="s">
        <v>16</v>
      </c>
      <c r="C356" s="16" t="s">
        <v>1</v>
      </c>
      <c r="D356" s="16" t="s">
        <v>17</v>
      </c>
      <c r="E356" s="16" t="s">
        <v>2</v>
      </c>
      <c r="F356" s="17"/>
      <c r="G356" s="18"/>
      <c r="H356" s="19"/>
      <c r="I356" s="19"/>
      <c r="J356" s="19"/>
      <c r="K356" s="20"/>
      <c r="L356" s="19"/>
      <c r="M356" s="18"/>
      <c r="N356" s="18"/>
      <c r="O356" s="29" t="s">
        <v>4</v>
      </c>
      <c r="P356" s="29" t="s">
        <v>16</v>
      </c>
      <c r="Q356" s="29" t="s">
        <v>1</v>
      </c>
      <c r="R356" s="29" t="s">
        <v>18</v>
      </c>
      <c r="S356" s="21" t="s">
        <v>19</v>
      </c>
      <c r="T356" s="21" t="s">
        <v>20</v>
      </c>
    </row>
    <row r="357" spans="1:20" s="5" customFormat="1" ht="18.75" customHeight="1" x14ac:dyDescent="0.25">
      <c r="B357" s="22"/>
      <c r="C357" s="22" t="str">
        <f>IF(B357="","",VLOOKUP(B357,LISTAS!$F$5:$I$204,2,0))</f>
        <v/>
      </c>
      <c r="D357" s="22" t="str">
        <f>IF(B357="","",VLOOKUP(B357,LISTAS!$F$5:$I$204,4,0))</f>
        <v/>
      </c>
      <c r="E357" s="38"/>
      <c r="G357" s="34" t="str">
        <f t="shared" ref="G357:G363" si="238">IF(E357="","",E357+(ROW(E357)/10000))</f>
        <v/>
      </c>
      <c r="H357" s="35" t="str">
        <f t="shared" ref="H357:H363" si="239">IF($K357="","",IF(B357="","",B357))</f>
        <v/>
      </c>
      <c r="I357" s="35" t="str">
        <f t="shared" ref="I357:I363" si="240">IF($K357="","",IF(C357="","",C357))</f>
        <v/>
      </c>
      <c r="J357" s="34" t="str">
        <f t="shared" ref="J357:J363" si="241">IF($K357="","",E357)</f>
        <v/>
      </c>
      <c r="K357" s="34" t="str">
        <f t="shared" ref="K357:K363" si="242">G357</f>
        <v/>
      </c>
      <c r="L357" s="34" t="str">
        <f>IF(K357="","",LARGE(G357:G376,M357))</f>
        <v/>
      </c>
      <c r="M357" s="46">
        <v>1</v>
      </c>
      <c r="N357" s="23"/>
      <c r="O357" s="47" t="str">
        <f>IF(R357&lt;&gt;"",_xlfn.RANK.EQ(R357,R357:R376,0),"")</f>
        <v/>
      </c>
      <c r="P357" s="24" t="str">
        <f>IF(K357="","",VLOOKUP(L357,G357:J376,2,0))</f>
        <v/>
      </c>
      <c r="Q357" s="24" t="str">
        <f>IF(K357="","",VLOOKUP(P357,LISTAS!$F$5:$G$407,2,0))</f>
        <v/>
      </c>
      <c r="R357" s="39" t="str">
        <f>IF(K357="","",VLOOKUP(L357,G357:J376,4,0))</f>
        <v/>
      </c>
      <c r="S357" s="25" t="str">
        <f>IF($O357="","",IF($O357=1,400,IF($O357=2,340,IF($O357=3,300,IF($O357=4,280,IF($O357=5,270,IF($O357=6,260,IF($O357=7,250,IF($O357=8,240,IF($O357=9,200,IF($O357=10,200,IF($O357=11,200,IF($O357=12,200,IF($O357=13,200,IF($O357=14,200,IF($O357=15,200,IF($O357=16,200,IF($O357&gt;16,"",""))))))))))))))))))</f>
        <v/>
      </c>
      <c r="T357" s="25" t="str">
        <f>IF(O357="","",IF($F$7="NÃO","",IF(O357=1,400,IF(O357=2,340,IF(O357=3,300,IF(O357=4,280,IF(O357=5,270,IF(O357=6,260,IF(O357=7,250,IF(O357=8,240,IF(O357=9,200,IF(O357=10,200,IF(O357=11,200,IF(O357=12,200,IF(O357=13,200,IF(O357=14,200,IF(O357=15,200,IF(O357=16,200,IF(O357&gt;16,"","")))))))))))))))))))</f>
        <v/>
      </c>
    </row>
    <row r="358" spans="1:20" s="5" customFormat="1" ht="18.75" customHeight="1" x14ac:dyDescent="0.25">
      <c r="B358" s="26"/>
      <c r="C358" s="22" t="str">
        <f>IF(B358="","",VLOOKUP(B358,LISTAS!$F$5:$I$204,2,0))</f>
        <v/>
      </c>
      <c r="D358" s="22" t="str">
        <f>IF(B358="","",VLOOKUP(B358,LISTAS!$F$5:$I$204,4,0))</f>
        <v/>
      </c>
      <c r="E358" s="38"/>
      <c r="G358" s="34" t="str">
        <f t="shared" si="238"/>
        <v/>
      </c>
      <c r="H358" s="35" t="str">
        <f t="shared" si="239"/>
        <v/>
      </c>
      <c r="I358" s="35" t="str">
        <f t="shared" si="240"/>
        <v/>
      </c>
      <c r="J358" s="34" t="str">
        <f t="shared" si="241"/>
        <v/>
      </c>
      <c r="K358" s="34" t="str">
        <f t="shared" si="242"/>
        <v/>
      </c>
      <c r="L358" s="34" t="str">
        <f>IF(K358="","",LARGE(G357:G376,M358))</f>
        <v/>
      </c>
      <c r="M358" s="46">
        <v>2</v>
      </c>
      <c r="N358" s="27"/>
      <c r="O358" s="47" t="str">
        <f>IF(R358&lt;&gt;"",_xlfn.RANK.EQ(R358,R357:R376,0),"")</f>
        <v/>
      </c>
      <c r="P358" s="24" t="str">
        <f>IF(K358="","",VLOOKUP(L358,G357:J376,2,0))</f>
        <v/>
      </c>
      <c r="Q358" s="24" t="str">
        <f>IF(K358="","",VLOOKUP(P358,LISTAS!$F$5:$G$407,2,0))</f>
        <v/>
      </c>
      <c r="R358" s="39" t="str">
        <f>IF(K358="","",VLOOKUP(L358,G357:J376,4,0))</f>
        <v/>
      </c>
      <c r="S358" s="25" t="str">
        <f t="shared" ref="S358:S376" si="243">IF($O358="","",IF($O358=1,400,IF($O358=2,340,IF($O358=3,300,IF($O358=4,280,IF($O358=5,270,IF($O358=6,260,IF($O358=7,250,IF($O358=8,240,IF($O358=9,200,IF($O358=10,200,IF($O358=11,200,IF($O358=12,200,IF($O358=13,200,IF($O358=14,200,IF($O358=15,200,IF($O358=16,200,IF($O358&gt;16,"",""))))))))))))))))))</f>
        <v/>
      </c>
      <c r="T358" s="25" t="str">
        <f t="shared" ref="T358:T376" si="244">IF(O358="","",IF($F$7="NÃO","",IF(O358=1,400,IF(O358=2,340,IF(O358=3,300,IF(O358=4,280,IF(O358=5,270,IF(O358=6,260,IF(O358=7,250,IF(O358=8,240,IF(O358=9,200,IF(O358=10,200,IF(O358=11,200,IF(O358=12,200,IF(O358=13,200,IF(O358=14,200,IF(O358=15,200,IF(O358=16,200,IF(O358&gt;16,"","")))))))))))))))))))</f>
        <v/>
      </c>
    </row>
    <row r="359" spans="1:20" s="5" customFormat="1" ht="18.75" customHeight="1" x14ac:dyDescent="0.3">
      <c r="B359" s="26"/>
      <c r="C359" s="22" t="str">
        <f>IF(B359="","",VLOOKUP(B359,LISTAS!$F$5:$I$204,2,0))</f>
        <v/>
      </c>
      <c r="D359" s="22" t="str">
        <f>IF(B359="","",VLOOKUP(B359,LISTAS!$F$5:$I$204,4,0))</f>
        <v/>
      </c>
      <c r="E359" s="38"/>
      <c r="G359" s="34" t="str">
        <f t="shared" si="238"/>
        <v/>
      </c>
      <c r="H359" s="35" t="str">
        <f t="shared" si="239"/>
        <v/>
      </c>
      <c r="I359" s="35" t="str">
        <f t="shared" si="240"/>
        <v/>
      </c>
      <c r="J359" s="34" t="str">
        <f t="shared" si="241"/>
        <v/>
      </c>
      <c r="K359" s="34" t="str">
        <f t="shared" si="242"/>
        <v/>
      </c>
      <c r="L359" s="34" t="str">
        <f>IF(K359="","",LARGE(G357:G376,M359))</f>
        <v/>
      </c>
      <c r="M359" s="46">
        <v>3</v>
      </c>
      <c r="N359" s="28"/>
      <c r="O359" s="47" t="str">
        <f>IF(R359&lt;&gt;"",_xlfn.RANK.EQ(R359,R357:R376,0),"")</f>
        <v/>
      </c>
      <c r="P359" s="24" t="str">
        <f>IF(K359="","",VLOOKUP(L359,G357:J376,2,0))</f>
        <v/>
      </c>
      <c r="Q359" s="24" t="str">
        <f>IF(K359="","",VLOOKUP(P359,LISTAS!$F$5:$G$407,2,0))</f>
        <v/>
      </c>
      <c r="R359" s="39" t="str">
        <f>IF(K359="","",VLOOKUP(L359,G357:J376,4,0))</f>
        <v/>
      </c>
      <c r="S359" s="25" t="str">
        <f t="shared" si="243"/>
        <v/>
      </c>
      <c r="T359" s="25" t="str">
        <f t="shared" si="244"/>
        <v/>
      </c>
    </row>
    <row r="360" spans="1:20" s="5" customFormat="1" ht="18.75" customHeight="1" x14ac:dyDescent="0.3">
      <c r="B360" s="26"/>
      <c r="C360" s="22" t="str">
        <f>IF(B360="","",VLOOKUP(B360,LISTAS!$F$5:$I$204,2,0))</f>
        <v/>
      </c>
      <c r="D360" s="22" t="str">
        <f>IF(B360="","",VLOOKUP(B360,LISTAS!$F$5:$I$204,4,0))</f>
        <v/>
      </c>
      <c r="E360" s="38"/>
      <c r="G360" s="34" t="str">
        <f t="shared" si="238"/>
        <v/>
      </c>
      <c r="H360" s="35" t="str">
        <f t="shared" si="239"/>
        <v/>
      </c>
      <c r="I360" s="35" t="str">
        <f t="shared" si="240"/>
        <v/>
      </c>
      <c r="J360" s="34" t="str">
        <f t="shared" si="241"/>
        <v/>
      </c>
      <c r="K360" s="34" t="str">
        <f t="shared" si="242"/>
        <v/>
      </c>
      <c r="L360" s="34" t="str">
        <f>IF(K360="","",LARGE(G357:G376,M360))</f>
        <v/>
      </c>
      <c r="M360" s="46">
        <v>4</v>
      </c>
      <c r="N360" s="28"/>
      <c r="O360" s="47" t="str">
        <f>IF(R360&lt;&gt;"",_xlfn.RANK.EQ(R360,R357:R376,0),"")</f>
        <v/>
      </c>
      <c r="P360" s="24" t="str">
        <f>IF(K360="","",VLOOKUP(L360,G357:J376,2,0))</f>
        <v/>
      </c>
      <c r="Q360" s="24" t="str">
        <f>IF(K360="","",VLOOKUP(P360,LISTAS!$F$5:$G$407,2,0))</f>
        <v/>
      </c>
      <c r="R360" s="39" t="str">
        <f>IF(K360="","",VLOOKUP(L360,G357:J376,4,0))</f>
        <v/>
      </c>
      <c r="S360" s="25" t="str">
        <f t="shared" si="243"/>
        <v/>
      </c>
      <c r="T360" s="25" t="str">
        <f t="shared" si="244"/>
        <v/>
      </c>
    </row>
    <row r="361" spans="1:20" s="5" customFormat="1" ht="18.75" customHeight="1" x14ac:dyDescent="0.3">
      <c r="B361" s="26"/>
      <c r="C361" s="22" t="str">
        <f>IF(B361="","",VLOOKUP(B361,LISTAS!$F$5:$I$204,2,0))</f>
        <v/>
      </c>
      <c r="D361" s="22" t="str">
        <f>IF(B361="","",VLOOKUP(B361,LISTAS!$F$5:$I$204,4,0))</f>
        <v/>
      </c>
      <c r="E361" s="38"/>
      <c r="G361" s="34" t="str">
        <f t="shared" si="238"/>
        <v/>
      </c>
      <c r="H361" s="35" t="str">
        <f t="shared" si="239"/>
        <v/>
      </c>
      <c r="I361" s="35" t="str">
        <f t="shared" si="240"/>
        <v/>
      </c>
      <c r="J361" s="34" t="str">
        <f t="shared" si="241"/>
        <v/>
      </c>
      <c r="K361" s="34" t="str">
        <f t="shared" si="242"/>
        <v/>
      </c>
      <c r="L361" s="34" t="str">
        <f>IF(K361="","",LARGE(G357:G376,M361))</f>
        <v/>
      </c>
      <c r="M361" s="46">
        <v>5</v>
      </c>
      <c r="N361" s="28"/>
      <c r="O361" s="47" t="str">
        <f>IF(R361&lt;&gt;"",_xlfn.RANK.EQ(R361,R357:R376,0),"")</f>
        <v/>
      </c>
      <c r="P361" s="24" t="str">
        <f>IF(K361="","",VLOOKUP(L361,G357:J376,2,0))</f>
        <v/>
      </c>
      <c r="Q361" s="24" t="str">
        <f>IF(K361="","",VLOOKUP(P361,LISTAS!$F$5:$G$407,2,0))</f>
        <v/>
      </c>
      <c r="R361" s="39" t="str">
        <f>IF(K361="","",VLOOKUP(L361,G357:J376,4,0))</f>
        <v/>
      </c>
      <c r="S361" s="25" t="str">
        <f t="shared" si="243"/>
        <v/>
      </c>
      <c r="T361" s="25" t="str">
        <f t="shared" si="244"/>
        <v/>
      </c>
    </row>
    <row r="362" spans="1:20" s="5" customFormat="1" ht="18.75" customHeight="1" x14ac:dyDescent="0.3">
      <c r="B362" s="26"/>
      <c r="C362" s="22" t="str">
        <f>IF(B362="","",VLOOKUP(B362,LISTAS!$F$5:$I$204,2,0))</f>
        <v/>
      </c>
      <c r="D362" s="22" t="str">
        <f>IF(B362="","",VLOOKUP(B362,LISTAS!$F$5:$I$204,4,0))</f>
        <v/>
      </c>
      <c r="E362" s="38"/>
      <c r="G362" s="34" t="str">
        <f t="shared" si="238"/>
        <v/>
      </c>
      <c r="H362" s="35" t="str">
        <f t="shared" si="239"/>
        <v/>
      </c>
      <c r="I362" s="35" t="str">
        <f t="shared" si="240"/>
        <v/>
      </c>
      <c r="J362" s="34" t="str">
        <f t="shared" si="241"/>
        <v/>
      </c>
      <c r="K362" s="34" t="str">
        <f t="shared" si="242"/>
        <v/>
      </c>
      <c r="L362" s="34" t="str">
        <f>IF(K362="","",LARGE(G357:G376,M362))</f>
        <v/>
      </c>
      <c r="M362" s="46">
        <v>6</v>
      </c>
      <c r="N362" s="28"/>
      <c r="O362" s="47" t="str">
        <f>IF(R362&lt;&gt;"",_xlfn.RANK.EQ(R362,R357:R376,0),"")</f>
        <v/>
      </c>
      <c r="P362" s="24" t="str">
        <f>IF(K362="","",VLOOKUP(L362,G357:J376,2,0))</f>
        <v/>
      </c>
      <c r="Q362" s="24" t="str">
        <f>IF(K362="","",VLOOKUP(P362,LISTAS!$F$5:$G$407,2,0))</f>
        <v/>
      </c>
      <c r="R362" s="39" t="str">
        <f>IF(K362="","",VLOOKUP(L362,G357:J376,4,0))</f>
        <v/>
      </c>
      <c r="S362" s="25" t="str">
        <f t="shared" si="243"/>
        <v/>
      </c>
      <c r="T362" s="25" t="str">
        <f t="shared" si="244"/>
        <v/>
      </c>
    </row>
    <row r="363" spans="1:20" s="5" customFormat="1" ht="18.75" customHeight="1" x14ac:dyDescent="0.3">
      <c r="B363" s="26"/>
      <c r="C363" s="22" t="str">
        <f>IF(B363="","",VLOOKUP(B363,LISTAS!$F$5:$I$204,2,0))</f>
        <v/>
      </c>
      <c r="D363" s="22" t="str">
        <f>IF(B363="","",VLOOKUP(B363,LISTAS!$F$5:$I$204,4,0))</f>
        <v/>
      </c>
      <c r="E363" s="38"/>
      <c r="G363" s="34" t="str">
        <f t="shared" si="238"/>
        <v/>
      </c>
      <c r="H363" s="35" t="str">
        <f t="shared" si="239"/>
        <v/>
      </c>
      <c r="I363" s="35" t="str">
        <f t="shared" si="240"/>
        <v/>
      </c>
      <c r="J363" s="34" t="str">
        <f t="shared" si="241"/>
        <v/>
      </c>
      <c r="K363" s="34" t="str">
        <f t="shared" si="242"/>
        <v/>
      </c>
      <c r="L363" s="34" t="str">
        <f>IF(K363="","",LARGE(G357:G376,M363))</f>
        <v/>
      </c>
      <c r="M363" s="46">
        <v>7</v>
      </c>
      <c r="N363" s="28"/>
      <c r="O363" s="47" t="str">
        <f>IF(R363&lt;&gt;"",_xlfn.RANK.EQ(R363,R357:R376,0),"")</f>
        <v/>
      </c>
      <c r="P363" s="24" t="str">
        <f>IF(K363="","",VLOOKUP(L363,G357:J376,2,0))</f>
        <v/>
      </c>
      <c r="Q363" s="24" t="str">
        <f>IF(K363="","",VLOOKUP(P363,LISTAS!$F$5:$G$407,2,0))</f>
        <v/>
      </c>
      <c r="R363" s="39" t="str">
        <f>IF(K363="","",VLOOKUP(L363,G357:J376,4,0))</f>
        <v/>
      </c>
      <c r="S363" s="25" t="str">
        <f t="shared" si="243"/>
        <v/>
      </c>
      <c r="T363" s="25" t="str">
        <f t="shared" si="244"/>
        <v/>
      </c>
    </row>
    <row r="364" spans="1:20" s="5" customFormat="1" ht="18.75" customHeight="1" x14ac:dyDescent="0.3">
      <c r="B364" s="26"/>
      <c r="C364" s="22" t="str">
        <f>IF(B364="","",VLOOKUP(B364,LISTAS!$F$5:$I$204,2,0))</f>
        <v/>
      </c>
      <c r="D364" s="22" t="str">
        <f>IF(B364="","",VLOOKUP(B364,LISTAS!$F$5:$I$204,4,0))</f>
        <v/>
      </c>
      <c r="E364" s="38"/>
      <c r="G364" s="34"/>
      <c r="H364" s="35"/>
      <c r="I364" s="35"/>
      <c r="J364" s="34"/>
      <c r="K364" s="34"/>
      <c r="L364" s="34" t="str">
        <f>IF(K364="","",LARGE(G357:G376,M364))</f>
        <v/>
      </c>
      <c r="M364" s="46">
        <v>8</v>
      </c>
      <c r="N364" s="28"/>
      <c r="O364" s="47" t="str">
        <f>IF(R364&lt;&gt;"",_xlfn.RANK.EQ(R364,R357:R376,0),"")</f>
        <v/>
      </c>
      <c r="P364" s="24" t="str">
        <f>IF(K364="","",VLOOKUP(L364,G357:J376,2,0))</f>
        <v/>
      </c>
      <c r="Q364" s="24" t="str">
        <f>IF(K364="","",VLOOKUP(P364,LISTAS!$F$5:$G$407,2,0))</f>
        <v/>
      </c>
      <c r="R364" s="39" t="str">
        <f>IF(K364="","",VLOOKUP(L364,G357:J376,4,0))</f>
        <v/>
      </c>
      <c r="S364" s="25" t="str">
        <f t="shared" si="243"/>
        <v/>
      </c>
      <c r="T364" s="25" t="str">
        <f t="shared" si="244"/>
        <v/>
      </c>
    </row>
    <row r="365" spans="1:20" s="5" customFormat="1" ht="18.75" customHeight="1" x14ac:dyDescent="0.3">
      <c r="B365" s="26"/>
      <c r="C365" s="22" t="str">
        <f>IF(B365="","",VLOOKUP(B365,LISTAS!$F$5:$I$204,2,0))</f>
        <v/>
      </c>
      <c r="D365" s="22" t="str">
        <f>IF(B365="","",VLOOKUP(B365,LISTAS!$F$5:$I$204,4,0))</f>
        <v/>
      </c>
      <c r="E365" s="38"/>
      <c r="G365" s="34"/>
      <c r="H365" s="35"/>
      <c r="I365" s="35"/>
      <c r="J365" s="34"/>
      <c r="K365" s="34"/>
      <c r="L365" s="34" t="str">
        <f>IF(K365="","",LARGE(G357:G376,M365))</f>
        <v/>
      </c>
      <c r="M365" s="46">
        <v>9</v>
      </c>
      <c r="N365" s="28"/>
      <c r="O365" s="47" t="str">
        <f>IF(R365&lt;&gt;"",_xlfn.RANK.EQ(R365,R357:R376,0),"")</f>
        <v/>
      </c>
      <c r="P365" s="24" t="str">
        <f>IF(K365="","",VLOOKUP(L365,G357:J376,2,0))</f>
        <v/>
      </c>
      <c r="Q365" s="24" t="str">
        <f>IF(K365="","",VLOOKUP(P365,LISTAS!$F$5:$G$407,2,0))</f>
        <v/>
      </c>
      <c r="R365" s="39" t="str">
        <f>IF(K365="","",VLOOKUP(L365,G357:J376,4,0))</f>
        <v/>
      </c>
      <c r="S365" s="25" t="str">
        <f t="shared" si="243"/>
        <v/>
      </c>
      <c r="T365" s="25" t="str">
        <f t="shared" si="244"/>
        <v/>
      </c>
    </row>
    <row r="366" spans="1:20" s="5" customFormat="1" ht="18.75" customHeight="1" x14ac:dyDescent="0.3">
      <c r="B366" s="26"/>
      <c r="C366" s="22" t="str">
        <f>IF(B366="","",VLOOKUP(B366,LISTAS!$F$5:$I$204,2,0))</f>
        <v/>
      </c>
      <c r="D366" s="22" t="str">
        <f>IF(B366="","",VLOOKUP(B366,LISTAS!$F$5:$I$204,4,0))</f>
        <v/>
      </c>
      <c r="E366" s="38"/>
      <c r="G366" s="34"/>
      <c r="H366" s="35"/>
      <c r="I366" s="35"/>
      <c r="J366" s="34"/>
      <c r="K366" s="34"/>
      <c r="L366" s="34" t="str">
        <f>IF(K366="","",LARGE(G357:G376,M366))</f>
        <v/>
      </c>
      <c r="M366" s="46">
        <v>10</v>
      </c>
      <c r="N366" s="28"/>
      <c r="O366" s="47" t="str">
        <f>IF(R366&lt;&gt;"",_xlfn.RANK.EQ(R366,R357:R376,0),"")</f>
        <v/>
      </c>
      <c r="P366" s="24" t="str">
        <f>IF(K366="","",VLOOKUP(L366,G357:J376,2,0))</f>
        <v/>
      </c>
      <c r="Q366" s="24" t="str">
        <f>IF(K366="","",VLOOKUP(P366,LISTAS!$F$5:$G$407,2,0))</f>
        <v/>
      </c>
      <c r="R366" s="39" t="str">
        <f>IF(K366="","",VLOOKUP(L366,G357:J376,4,0))</f>
        <v/>
      </c>
      <c r="S366" s="25" t="str">
        <f t="shared" si="243"/>
        <v/>
      </c>
      <c r="T366" s="25" t="str">
        <f t="shared" si="244"/>
        <v/>
      </c>
    </row>
    <row r="367" spans="1:20" s="5" customFormat="1" ht="18.75" customHeight="1" x14ac:dyDescent="0.3">
      <c r="B367" s="26"/>
      <c r="C367" s="22" t="str">
        <f>IF(B367="","",VLOOKUP(B367,LISTAS!$F$5:$I$204,2,0))</f>
        <v/>
      </c>
      <c r="D367" s="22" t="str">
        <f>IF(B367="","",VLOOKUP(B367,LISTAS!$F$5:$I$204,4,0))</f>
        <v/>
      </c>
      <c r="E367" s="38"/>
      <c r="G367" s="34"/>
      <c r="H367" s="35"/>
      <c r="I367" s="35"/>
      <c r="J367" s="34"/>
      <c r="K367" s="34"/>
      <c r="L367" s="34" t="str">
        <f>IF(K367="","",LARGE(G357:G376,M367))</f>
        <v/>
      </c>
      <c r="M367" s="46">
        <v>11</v>
      </c>
      <c r="N367" s="28"/>
      <c r="O367" s="47" t="str">
        <f>IF(R367&lt;&gt;"",_xlfn.RANK.EQ(R367,R357:R376,0),"")</f>
        <v/>
      </c>
      <c r="P367" s="24" t="str">
        <f>IF(K367="","",VLOOKUP(L367,G357:J376,2,0))</f>
        <v/>
      </c>
      <c r="Q367" s="24" t="str">
        <f>IF(K367="","",VLOOKUP(P367,LISTAS!$F$5:$G$407,2,0))</f>
        <v/>
      </c>
      <c r="R367" s="39" t="str">
        <f>IF(K367="","",VLOOKUP(L367,G357:J376,4,0))</f>
        <v/>
      </c>
      <c r="S367" s="25" t="str">
        <f t="shared" si="243"/>
        <v/>
      </c>
      <c r="T367" s="25" t="str">
        <f t="shared" si="244"/>
        <v/>
      </c>
    </row>
    <row r="368" spans="1:20" s="5" customFormat="1" ht="18.75" customHeight="1" x14ac:dyDescent="0.3">
      <c r="B368" s="26"/>
      <c r="C368" s="22" t="str">
        <f>IF(B368="","",VLOOKUP(B368,LISTAS!$F$5:$I$204,2,0))</f>
        <v/>
      </c>
      <c r="D368" s="22" t="str">
        <f>IF(B368="","",VLOOKUP(B368,LISTAS!$F$5:$I$204,4,0))</f>
        <v/>
      </c>
      <c r="E368" s="38"/>
      <c r="G368" s="34"/>
      <c r="H368" s="35"/>
      <c r="I368" s="35"/>
      <c r="J368" s="34"/>
      <c r="K368" s="34"/>
      <c r="L368" s="34" t="str">
        <f>IF(K368="","",LARGE(G357:G376,M368))</f>
        <v/>
      </c>
      <c r="M368" s="46">
        <v>12</v>
      </c>
      <c r="N368" s="28"/>
      <c r="O368" s="47" t="str">
        <f>IF(R368&lt;&gt;"",_xlfn.RANK.EQ(R368,R357:R376,0),"")</f>
        <v/>
      </c>
      <c r="P368" s="24" t="str">
        <f>IF(K368="","",VLOOKUP(L368,G357:J376,2,0))</f>
        <v/>
      </c>
      <c r="Q368" s="24" t="str">
        <f>IF(K368="","",VLOOKUP(P368,LISTAS!$F$5:$G$407,2,0))</f>
        <v/>
      </c>
      <c r="R368" s="39" t="str">
        <f>IF(K368="","",VLOOKUP(L368,G357:J376,4,0))</f>
        <v/>
      </c>
      <c r="S368" s="25" t="str">
        <f t="shared" si="243"/>
        <v/>
      </c>
      <c r="T368" s="25" t="str">
        <f t="shared" si="244"/>
        <v/>
      </c>
    </row>
    <row r="369" spans="2:20" s="5" customFormat="1" ht="18.75" customHeight="1" x14ac:dyDescent="0.3">
      <c r="B369" s="26"/>
      <c r="C369" s="22" t="str">
        <f>IF(B369="","",VLOOKUP(B369,LISTAS!$F$5:$I$204,2,0))</f>
        <v/>
      </c>
      <c r="D369" s="22" t="str">
        <f>IF(B369="","",VLOOKUP(B369,LISTAS!$F$5:$I$204,4,0))</f>
        <v/>
      </c>
      <c r="E369" s="38"/>
      <c r="G369" s="34"/>
      <c r="H369" s="35"/>
      <c r="I369" s="35"/>
      <c r="J369" s="34"/>
      <c r="K369" s="34"/>
      <c r="L369" s="34" t="str">
        <f>IF(K369="","",LARGE(G357:G376,M369))</f>
        <v/>
      </c>
      <c r="M369" s="46">
        <v>13</v>
      </c>
      <c r="N369" s="28"/>
      <c r="O369" s="47" t="str">
        <f>IF(R369&lt;&gt;"",_xlfn.RANK.EQ(R369,R357:R376,0),"")</f>
        <v/>
      </c>
      <c r="P369" s="24" t="str">
        <f>IF(K369="","",VLOOKUP(L369,G357:J376,2,0))</f>
        <v/>
      </c>
      <c r="Q369" s="24" t="str">
        <f>IF(K369="","",VLOOKUP(P369,LISTAS!$F$5:$G$407,2,0))</f>
        <v/>
      </c>
      <c r="R369" s="39" t="str">
        <f>IF(K369="","",VLOOKUP(L369,G357:J376,4,0))</f>
        <v/>
      </c>
      <c r="S369" s="25" t="str">
        <f t="shared" si="243"/>
        <v/>
      </c>
      <c r="T369" s="25" t="str">
        <f t="shared" si="244"/>
        <v/>
      </c>
    </row>
    <row r="370" spans="2:20" s="5" customFormat="1" ht="18.75" customHeight="1" x14ac:dyDescent="0.3">
      <c r="B370" s="26"/>
      <c r="C370" s="22" t="str">
        <f>IF(B370="","",VLOOKUP(B370,LISTAS!$F$5:$I$204,2,0))</f>
        <v/>
      </c>
      <c r="D370" s="22" t="str">
        <f>IF(B370="","",VLOOKUP(B370,LISTAS!$F$5:$I$204,4,0))</f>
        <v/>
      </c>
      <c r="E370" s="38"/>
      <c r="G370" s="34"/>
      <c r="H370" s="35"/>
      <c r="I370" s="35"/>
      <c r="J370" s="34"/>
      <c r="K370" s="34"/>
      <c r="L370" s="34" t="str">
        <f>IF(K370="","",LARGE(G357:G376,M370))</f>
        <v/>
      </c>
      <c r="M370" s="46">
        <v>14</v>
      </c>
      <c r="N370" s="28"/>
      <c r="O370" s="47" t="str">
        <f>IF(R370&lt;&gt;"",_xlfn.RANK.EQ(R370,R357:R376,0),"")</f>
        <v/>
      </c>
      <c r="P370" s="24" t="str">
        <f>IF(K370="","",VLOOKUP(L370,G357:J376,2,0))</f>
        <v/>
      </c>
      <c r="Q370" s="24" t="str">
        <f>IF(K370="","",VLOOKUP(P370,LISTAS!$F$5:$G$407,2,0))</f>
        <v/>
      </c>
      <c r="R370" s="39" t="str">
        <f>IF(K370="","",VLOOKUP(L370,G357:J376,4,0))</f>
        <v/>
      </c>
      <c r="S370" s="25" t="str">
        <f t="shared" si="243"/>
        <v/>
      </c>
      <c r="T370" s="25" t="str">
        <f t="shared" si="244"/>
        <v/>
      </c>
    </row>
    <row r="371" spans="2:20" s="5" customFormat="1" ht="18.75" customHeight="1" x14ac:dyDescent="0.3">
      <c r="B371" s="26"/>
      <c r="C371" s="22" t="str">
        <f>IF(B371="","",VLOOKUP(B371,LISTAS!$F$5:$I$204,2,0))</f>
        <v/>
      </c>
      <c r="D371" s="22" t="str">
        <f>IF(B371="","",VLOOKUP(B371,LISTAS!$F$5:$I$204,4,0))</f>
        <v/>
      </c>
      <c r="E371" s="38"/>
      <c r="G371" s="34"/>
      <c r="H371" s="35"/>
      <c r="I371" s="35"/>
      <c r="J371" s="34"/>
      <c r="K371" s="34"/>
      <c r="L371" s="34" t="str">
        <f>IF(K371="","",LARGE(G357:G376,M371))</f>
        <v/>
      </c>
      <c r="M371" s="46">
        <v>15</v>
      </c>
      <c r="N371" s="28"/>
      <c r="O371" s="47" t="str">
        <f>IF(R371&lt;&gt;"",_xlfn.RANK.EQ(R371,R357:R376,0),"")</f>
        <v/>
      </c>
      <c r="P371" s="24" t="str">
        <f>IF(K371="","",VLOOKUP(L371,G357:J376,2,0))</f>
        <v/>
      </c>
      <c r="Q371" s="24" t="str">
        <f>IF(K371="","",VLOOKUP(P371,LISTAS!$F$5:$G$407,2,0))</f>
        <v/>
      </c>
      <c r="R371" s="39" t="str">
        <f>IF(K371="","",VLOOKUP(L371,G357:J376,4,0))</f>
        <v/>
      </c>
      <c r="S371" s="25" t="str">
        <f t="shared" si="243"/>
        <v/>
      </c>
      <c r="T371" s="25" t="str">
        <f t="shared" si="244"/>
        <v/>
      </c>
    </row>
    <row r="372" spans="2:20" s="5" customFormat="1" ht="18.75" customHeight="1" x14ac:dyDescent="0.3">
      <c r="B372" s="26"/>
      <c r="C372" s="22" t="str">
        <f>IF(B372="","",VLOOKUP(B372,LISTAS!$F$5:$I$204,2,0))</f>
        <v/>
      </c>
      <c r="D372" s="22" t="str">
        <f>IF(B372="","",VLOOKUP(B372,LISTAS!$F$5:$I$204,4,0))</f>
        <v/>
      </c>
      <c r="E372" s="38"/>
      <c r="G372" s="34"/>
      <c r="H372" s="35"/>
      <c r="I372" s="35"/>
      <c r="J372" s="34"/>
      <c r="K372" s="34"/>
      <c r="L372" s="34" t="str">
        <f>IF(K372="","",LARGE(G357:G376,M372))</f>
        <v/>
      </c>
      <c r="M372" s="46">
        <v>16</v>
      </c>
      <c r="N372" s="28"/>
      <c r="O372" s="47" t="str">
        <f>IF(R372&lt;&gt;"",_xlfn.RANK.EQ(R372,R357:R376,0),"")</f>
        <v/>
      </c>
      <c r="P372" s="24" t="str">
        <f>IF(K372="","",VLOOKUP(L372,G357:J376,2,0))</f>
        <v/>
      </c>
      <c r="Q372" s="24" t="str">
        <f>IF(K372="","",VLOOKUP(P372,LISTAS!$F$5:$G$407,2,0))</f>
        <v/>
      </c>
      <c r="R372" s="39" t="str">
        <f>IF(K372="","",VLOOKUP(L372,G357:J376,4,0))</f>
        <v/>
      </c>
      <c r="S372" s="25" t="str">
        <f t="shared" si="243"/>
        <v/>
      </c>
      <c r="T372" s="25" t="str">
        <f t="shared" si="244"/>
        <v/>
      </c>
    </row>
    <row r="373" spans="2:20" s="5" customFormat="1" ht="18.75" customHeight="1" x14ac:dyDescent="0.3">
      <c r="B373" s="26"/>
      <c r="C373" s="22" t="str">
        <f>IF(B373="","",VLOOKUP(B373,LISTAS!$F$5:$I$204,2,0))</f>
        <v/>
      </c>
      <c r="D373" s="22" t="str">
        <f>IF(B373="","",VLOOKUP(B373,LISTAS!$F$5:$I$204,4,0))</f>
        <v/>
      </c>
      <c r="E373" s="38"/>
      <c r="G373" s="34" t="str">
        <f t="shared" ref="G373:G374" si="245">IF(E373="","",E373+(ROW(E373)/10000))</f>
        <v/>
      </c>
      <c r="H373" s="35" t="str">
        <f t="shared" ref="H373:H374" si="246">IF($K373="","",IF(B373="","",B373))</f>
        <v/>
      </c>
      <c r="I373" s="35" t="str">
        <f t="shared" ref="I373:I374" si="247">IF($K373="","",IF(C373="","",C373))</f>
        <v/>
      </c>
      <c r="J373" s="34" t="str">
        <f t="shared" ref="J373:J374" si="248">IF($K373="","",E373)</f>
        <v/>
      </c>
      <c r="K373" s="34" t="str">
        <f t="shared" ref="K373:K374" si="249">G373</f>
        <v/>
      </c>
      <c r="L373" s="34" t="str">
        <f>IF(K373="","",LARGE(G357:G376,M373))</f>
        <v/>
      </c>
      <c r="M373" s="46">
        <v>17</v>
      </c>
      <c r="N373" s="28"/>
      <c r="O373" s="47" t="str">
        <f>IF(R373&lt;&gt;"",_xlfn.RANK.EQ(R373,R357:R376,0),"")</f>
        <v/>
      </c>
      <c r="P373" s="24" t="str">
        <f>IF(K373="","",VLOOKUP(L373,G357:J376,2,0))</f>
        <v/>
      </c>
      <c r="Q373" s="24" t="str">
        <f>IF(K373="","",VLOOKUP(P373,LISTAS!$F$5:$G$407,2,0))</f>
        <v/>
      </c>
      <c r="R373" s="39" t="str">
        <f>IF(K373="","",VLOOKUP(L373,G357:J376,4,0))</f>
        <v/>
      </c>
      <c r="S373" s="25" t="str">
        <f t="shared" si="243"/>
        <v/>
      </c>
      <c r="T373" s="25" t="str">
        <f t="shared" si="244"/>
        <v/>
      </c>
    </row>
    <row r="374" spans="2:20" s="5" customFormat="1" ht="18.75" customHeight="1" x14ac:dyDescent="0.3">
      <c r="B374" s="26"/>
      <c r="C374" s="22" t="str">
        <f>IF(B374="","",VLOOKUP(B374,LISTAS!$F$5:$I$204,2,0))</f>
        <v/>
      </c>
      <c r="D374" s="22" t="str">
        <f>IF(B374="","",VLOOKUP(B374,LISTAS!$F$5:$I$204,4,0))</f>
        <v/>
      </c>
      <c r="E374" s="38"/>
      <c r="G374" s="34" t="str">
        <f t="shared" si="245"/>
        <v/>
      </c>
      <c r="H374" s="35" t="str">
        <f t="shared" si="246"/>
        <v/>
      </c>
      <c r="I374" s="35" t="str">
        <f t="shared" si="247"/>
        <v/>
      </c>
      <c r="J374" s="34" t="str">
        <f t="shared" si="248"/>
        <v/>
      </c>
      <c r="K374" s="34" t="str">
        <f t="shared" si="249"/>
        <v/>
      </c>
      <c r="L374" s="34" t="str">
        <f>IF(K374="","",LARGE(G357:G376,M374))</f>
        <v/>
      </c>
      <c r="M374" s="46">
        <v>18</v>
      </c>
      <c r="N374" s="28"/>
      <c r="O374" s="47" t="str">
        <f>IF(R374&lt;&gt;"",_xlfn.RANK.EQ(R374,R357:R376,0),"")</f>
        <v/>
      </c>
      <c r="P374" s="24" t="str">
        <f>IF(K374="","",VLOOKUP(L374,G357:J376,2,0))</f>
        <v/>
      </c>
      <c r="Q374" s="24" t="str">
        <f>IF(K374="","",VLOOKUP(P374,LISTAS!$F$5:$G$407,2,0))</f>
        <v/>
      </c>
      <c r="R374" s="39" t="str">
        <f>IF(K374="","",VLOOKUP(L374,G357:J376,4,0))</f>
        <v/>
      </c>
      <c r="S374" s="25" t="str">
        <f t="shared" si="243"/>
        <v/>
      </c>
      <c r="T374" s="25" t="str">
        <f t="shared" si="244"/>
        <v/>
      </c>
    </row>
    <row r="375" spans="2:20" s="5" customFormat="1" ht="18.75" customHeight="1" x14ac:dyDescent="0.3">
      <c r="B375" s="26"/>
      <c r="C375" s="22" t="str">
        <f>IF(B375="","",VLOOKUP(B375,LISTAS!$F$5:$I$204,2,0))</f>
        <v/>
      </c>
      <c r="D375" s="22" t="str">
        <f>IF(B375="","",VLOOKUP(B375,LISTAS!$F$5:$I$204,4,0))</f>
        <v/>
      </c>
      <c r="E375" s="38"/>
      <c r="G375" s="34"/>
      <c r="H375" s="35"/>
      <c r="I375" s="35"/>
      <c r="J375" s="34"/>
      <c r="K375" s="34"/>
      <c r="L375" s="34" t="str">
        <f>IF(K375="","",LARGE(G357:G376,M375))</f>
        <v/>
      </c>
      <c r="M375" s="46">
        <v>19</v>
      </c>
      <c r="N375" s="28"/>
      <c r="O375" s="47" t="str">
        <f>IF(R375&lt;&gt;"",_xlfn.RANK.EQ(R375,R357:R376,0),"")</f>
        <v/>
      </c>
      <c r="P375" s="24" t="str">
        <f>IF(K375="","",VLOOKUP(L375,G357:J376,2,0))</f>
        <v/>
      </c>
      <c r="Q375" s="24" t="str">
        <f>IF(K375="","",VLOOKUP(P375,LISTAS!$F$5:$G$407,2,0))</f>
        <v/>
      </c>
      <c r="R375" s="39" t="str">
        <f>IF(K375="","",VLOOKUP(L375,G357:J376,4,0))</f>
        <v/>
      </c>
      <c r="S375" s="25" t="str">
        <f t="shared" si="243"/>
        <v/>
      </c>
      <c r="T375" s="25" t="str">
        <f t="shared" si="244"/>
        <v/>
      </c>
    </row>
    <row r="376" spans="2:20" s="5" customFormat="1" ht="18.75" customHeight="1" x14ac:dyDescent="0.3">
      <c r="B376" s="26"/>
      <c r="C376" s="22" t="str">
        <f>IF(B376="","",VLOOKUP(B376,LISTAS!$F$5:$I$204,2,0))</f>
        <v/>
      </c>
      <c r="D376" s="22" t="str">
        <f>IF(B376="","",VLOOKUP(B376,LISTAS!$F$5:$I$204,4,0))</f>
        <v/>
      </c>
      <c r="E376" s="38"/>
      <c r="G376" s="34" t="str">
        <f t="shared" ref="G376" si="250">IF(E376="","",E376+(ROW(E376)/10000))</f>
        <v/>
      </c>
      <c r="H376" s="35" t="str">
        <f t="shared" ref="H376" si="251">IF($K376="","",IF(B376="","",B376))</f>
        <v/>
      </c>
      <c r="I376" s="35" t="str">
        <f t="shared" ref="I376" si="252">IF($K376="","",IF(C376="","",C376))</f>
        <v/>
      </c>
      <c r="J376" s="34" t="str">
        <f t="shared" ref="J376" si="253">IF($K376="","",E376)</f>
        <v/>
      </c>
      <c r="K376" s="34" t="str">
        <f t="shared" ref="K376" si="254">G376</f>
        <v/>
      </c>
      <c r="L376" s="34" t="str">
        <f>IF(K376="","",LARGE(G357:G376,M376))</f>
        <v/>
      </c>
      <c r="M376" s="46">
        <v>20</v>
      </c>
      <c r="N376" s="28"/>
      <c r="O376" s="47" t="str">
        <f>IF(R376&lt;&gt;"",_xlfn.RANK.EQ(R376,R357:R376,0),"")</f>
        <v/>
      </c>
      <c r="P376" s="24" t="str">
        <f>IF(K376="","",VLOOKUP(L376,G357:J376,2,0))</f>
        <v/>
      </c>
      <c r="Q376" s="24" t="str">
        <f>IF(K376="","",VLOOKUP(P376,LISTAS!$F$5:$G$407,2,0))</f>
        <v/>
      </c>
      <c r="R376" s="39" t="str">
        <f>IF(K376="","",VLOOKUP(L376,G357:J376,4,0))</f>
        <v/>
      </c>
      <c r="S376" s="25" t="str">
        <f t="shared" si="243"/>
        <v/>
      </c>
      <c r="T376" s="25" t="str">
        <f t="shared" si="244"/>
        <v/>
      </c>
    </row>
    <row r="377" spans="2:20" ht="20.25" customHeight="1" x14ac:dyDescent="0.25"/>
    <row r="378" spans="2:20" ht="20.25" customHeight="1" x14ac:dyDescent="0.25"/>
    <row r="379" spans="2:20" ht="20.25" customHeight="1" x14ac:dyDescent="0.25"/>
    <row r="380" spans="2:20" ht="20.25" customHeight="1" x14ac:dyDescent="0.25"/>
    <row r="477" spans="1:1" x14ac:dyDescent="0.25">
      <c r="A477" s="2"/>
    </row>
    <row r="478" spans="1:1" x14ac:dyDescent="0.25">
      <c r="A478" s="2"/>
    </row>
    <row r="479" spans="1:1" x14ac:dyDescent="0.25">
      <c r="A479" s="15"/>
    </row>
    <row r="581" spans="1:1" x14ac:dyDescent="0.25">
      <c r="A581" s="2"/>
    </row>
    <row r="582" spans="1:1" x14ac:dyDescent="0.25">
      <c r="A582" s="2"/>
    </row>
    <row r="583" spans="1:1" x14ac:dyDescent="0.25">
      <c r="A583" s="15"/>
    </row>
    <row r="685" spans="1:1" x14ac:dyDescent="0.25">
      <c r="A685" s="2"/>
    </row>
    <row r="686" spans="1:1" x14ac:dyDescent="0.25">
      <c r="A686" s="2"/>
    </row>
    <row r="687" spans="1:1" x14ac:dyDescent="0.25">
      <c r="A687" s="15"/>
    </row>
  </sheetData>
  <sortState xmlns:xlrd2="http://schemas.microsoft.com/office/spreadsheetml/2017/richdata2" ref="B43:C52">
    <sortCondition ref="C43:C52"/>
  </sortState>
  <mergeCells count="47">
    <mergeCell ref="B40:C40"/>
    <mergeCell ref="O40:T40"/>
    <mergeCell ref="B41:T41"/>
    <mergeCell ref="B2:T3"/>
    <mergeCell ref="B7:C7"/>
    <mergeCell ref="O7:T7"/>
    <mergeCell ref="B6:T6"/>
    <mergeCell ref="D5:E5"/>
    <mergeCell ref="B64:C64"/>
    <mergeCell ref="O64:T64"/>
    <mergeCell ref="B65:T65"/>
    <mergeCell ref="B88:C88"/>
    <mergeCell ref="O88:T88"/>
    <mergeCell ref="B89:T89"/>
    <mergeCell ref="B112:C112"/>
    <mergeCell ref="O112:T112"/>
    <mergeCell ref="B113:T113"/>
    <mergeCell ref="B137:T137"/>
    <mergeCell ref="B138:C138"/>
    <mergeCell ref="O138:T138"/>
    <mergeCell ref="B161:C161"/>
    <mergeCell ref="O161:T161"/>
    <mergeCell ref="B162:T162"/>
    <mergeCell ref="B185:C185"/>
    <mergeCell ref="O185:T185"/>
    <mergeCell ref="B186:T186"/>
    <mergeCell ref="B209:C209"/>
    <mergeCell ref="O209:T209"/>
    <mergeCell ref="B210:T210"/>
    <mergeCell ref="B233:C233"/>
    <mergeCell ref="O233:T233"/>
    <mergeCell ref="B234:T234"/>
    <mergeCell ref="B258:T258"/>
    <mergeCell ref="B259:C259"/>
    <mergeCell ref="O259:T259"/>
    <mergeCell ref="B282:C282"/>
    <mergeCell ref="O282:T282"/>
    <mergeCell ref="B283:T283"/>
    <mergeCell ref="B331:T331"/>
    <mergeCell ref="B354:C354"/>
    <mergeCell ref="O354:T354"/>
    <mergeCell ref="B355:T355"/>
    <mergeCell ref="B306:C306"/>
    <mergeCell ref="O306:T306"/>
    <mergeCell ref="B307:T307"/>
    <mergeCell ref="B330:C330"/>
    <mergeCell ref="O330:T330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7B39C3CE-BE99-4CFC-97BC-ACED82B7B616}">
          <x14:formula1>
            <xm:f>LISTAS!$D$5:$D$6</xm:f>
          </x14:formula1>
          <xm:sqref>F233 F259 F306 F282 F138 F354 F7 F5 F209 F185 F161 F330 F112 F88 F64 F40</xm:sqref>
        </x14:dataValidation>
        <x14:dataValidation type="list" allowBlank="1" showInputMessage="1" showErrorMessage="1" xr:uid="{19517638-B511-49F6-9A9A-F3551478478D}">
          <x14:formula1>
            <xm:f>LISTAS!$F$5:$F$204</xm:f>
          </x14:formula1>
          <xm:sqref>B357:B376 B333:B352 B261:B280 B236:B255 B212:B231 B164:B183 B91:B110 B67:B86 B43:B62 B309:B328 B115:B134 B140:B159 B188:B207 B285:B304 B9:B38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6FE35-6DC1-46C9-9C81-A3E1D6760CFA}">
  <dimension ref="A1:T604"/>
  <sheetViews>
    <sheetView showGridLines="0" topLeftCell="E1" zoomScale="85" zoomScaleNormal="85" workbookViewId="0">
      <selection activeCell="T356" sqref="T356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9.42578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s="1" customFormat="1" ht="60.75" customHeigh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9"/>
      <c r="E5" s="80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6" t="s">
        <v>33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/>
    </row>
    <row r="7" spans="1:20" ht="20.25" customHeight="1" x14ac:dyDescent="0.25">
      <c r="A7" s="2"/>
      <c r="B7" s="71" t="s">
        <v>12</v>
      </c>
      <c r="C7" s="72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3" t="s">
        <v>15</v>
      </c>
      <c r="P7" s="74"/>
      <c r="Q7" s="74"/>
      <c r="R7" s="74"/>
      <c r="S7" s="74"/>
      <c r="T7" s="75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 t="s">
        <v>197</v>
      </c>
      <c r="C9" s="22" t="str">
        <f>IF(B9="","",VLOOKUP(B9,LISTAS!$F$5:$I$1000,2,0))</f>
        <v>LICEU JARDIM</v>
      </c>
      <c r="D9" s="22" t="str">
        <f>IF(B9="","",VLOOKUP(B9,LISTAS!$F$5:$I$204,4,0))</f>
        <v>SUB 09</v>
      </c>
      <c r="E9" s="38">
        <v>6.8</v>
      </c>
      <c r="G9" s="34">
        <f t="shared" ref="G9:G28" si="0">IF(E9="","",E9+(ROW(E9)/10000))</f>
        <v>6.8008999999999995</v>
      </c>
      <c r="H9" s="35" t="str">
        <f t="shared" ref="H9:I15" si="1">IF($K9="","",IF(B9="","",B9))</f>
        <v>CATARINA GHIRELLI</v>
      </c>
      <c r="I9" s="35" t="str">
        <f t="shared" si="1"/>
        <v>LICEU JARDIM</v>
      </c>
      <c r="J9" s="34">
        <f t="shared" ref="J9:J28" si="2">IF($K9="","",E9)</f>
        <v>6.8</v>
      </c>
      <c r="K9" s="34">
        <f t="shared" ref="K9:K28" si="3">G9</f>
        <v>6.8008999999999995</v>
      </c>
      <c r="L9" s="34">
        <f>IF(K9="","",LARGE(G9:G28,M9))</f>
        <v>7.3010999999999999</v>
      </c>
      <c r="M9" s="46">
        <v>1</v>
      </c>
      <c r="N9" s="23"/>
      <c r="O9" s="47">
        <f>IF(R9&lt;&gt;"",_xlfn.RANK.EQ(R9,R9:R28,0),"")</f>
        <v>1</v>
      </c>
      <c r="P9" s="24" t="str">
        <f>IF(K9="","",VLOOKUP(L9,G9:J28,2,0))</f>
        <v>LAVÍNIA MARCONDES NAVARRO</v>
      </c>
      <c r="Q9" s="24" t="str">
        <f>IF(K9="","",VLOOKUP(P9,LISTAS!$F$5:$G$407,2,0))</f>
        <v>LICEU JARDIM</v>
      </c>
      <c r="R9" s="39">
        <f>IF(K9="","",VLOOKUP(L9,G9:J28,4,0))</f>
        <v>7.3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 t="shared" ref="T9:T28" si="4"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195</v>
      </c>
      <c r="C10" s="22" t="str">
        <f>IF(B10="","",VLOOKUP(B10,LISTAS!$F$5:$I$1000,2,0))</f>
        <v>LICEU JARDIM</v>
      </c>
      <c r="D10" s="22" t="str">
        <f>IF(B10="","",VLOOKUP(B10,LISTAS!$F$5:$I$204,4,0))</f>
        <v>SUB 09</v>
      </c>
      <c r="E10" s="38">
        <v>7.1</v>
      </c>
      <c r="G10" s="34">
        <f t="shared" si="0"/>
        <v>7.101</v>
      </c>
      <c r="H10" s="35" t="str">
        <f t="shared" si="1"/>
        <v>LAURA PAIVA BRANCALHÃO</v>
      </c>
      <c r="I10" s="35" t="str">
        <f t="shared" si="1"/>
        <v>LICEU JARDIM</v>
      </c>
      <c r="J10" s="34">
        <f t="shared" si="2"/>
        <v>7.1</v>
      </c>
      <c r="K10" s="34">
        <f t="shared" si="3"/>
        <v>7.101</v>
      </c>
      <c r="L10" s="34">
        <f>IF(K10="","",LARGE(G9:G28,M10))</f>
        <v>7.101</v>
      </c>
      <c r="M10" s="46">
        <v>2</v>
      </c>
      <c r="N10" s="27"/>
      <c r="O10" s="47">
        <f>IF(R10&lt;&gt;"",_xlfn.RANK.EQ(R10,R9:R28,0),"")</f>
        <v>2</v>
      </c>
      <c r="P10" s="24" t="str">
        <f>IF(K10="","",VLOOKUP(L10,G9:J28,2,0))</f>
        <v>LAURA PAIVA BRANCALHÃO</v>
      </c>
      <c r="Q10" s="24" t="str">
        <f>IF(K10="","",VLOOKUP(P10,LISTAS!$F$5:$G$407,2,0))</f>
        <v>LICEU JARDIM</v>
      </c>
      <c r="R10" s="39">
        <f>IF(K10="","",VLOOKUP(L10,G9:J28,4,0))</f>
        <v>7.1</v>
      </c>
      <c r="S10" s="25">
        <f t="shared" ref="S10:S28" si="5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si="4"/>
        <v>340</v>
      </c>
    </row>
    <row r="11" spans="1:20" s="5" customFormat="1" ht="18.75" customHeight="1" x14ac:dyDescent="0.3">
      <c r="B11" s="26" t="s">
        <v>400</v>
      </c>
      <c r="C11" s="22" t="str">
        <f>IF(B11="","",VLOOKUP(B11,LISTAS!$F$5:$I$1000,2,0))</f>
        <v>LICEU JARDIM</v>
      </c>
      <c r="D11" s="22"/>
      <c r="E11" s="38">
        <v>7.3</v>
      </c>
      <c r="G11" s="34">
        <f t="shared" si="0"/>
        <v>7.3010999999999999</v>
      </c>
      <c r="H11" s="35" t="str">
        <f t="shared" si="1"/>
        <v>LAVÍNIA MARCONDES NAVARRO</v>
      </c>
      <c r="I11" s="35" t="str">
        <f t="shared" si="1"/>
        <v>LICEU JARDIM</v>
      </c>
      <c r="J11" s="34">
        <f t="shared" si="2"/>
        <v>7.3</v>
      </c>
      <c r="K11" s="34">
        <f t="shared" si="3"/>
        <v>7.3010999999999999</v>
      </c>
      <c r="L11" s="34">
        <f>IF(K11="","",LARGE(G9:G28,M11))</f>
        <v>6.8008999999999995</v>
      </c>
      <c r="M11" s="46">
        <v>3</v>
      </c>
      <c r="N11" s="28"/>
      <c r="O11" s="47">
        <f>IF(R11&lt;&gt;"",_xlfn.RANK.EQ(R11,R9:R28,0),"")</f>
        <v>3</v>
      </c>
      <c r="P11" s="24" t="str">
        <f>IF(K11="","",VLOOKUP(L11,G9:J28,2,0))</f>
        <v>CATARINA GHIRELLI</v>
      </c>
      <c r="Q11" s="24" t="str">
        <f>IF(K11="","",VLOOKUP(P11,LISTAS!$F$5:$G$407,2,0))</f>
        <v>LICEU JARDIM</v>
      </c>
      <c r="R11" s="39">
        <f>IF(K11="","",VLOOKUP(L11,G9:J28,4,0))</f>
        <v>6.8</v>
      </c>
      <c r="S11" s="25">
        <f t="shared" si="5"/>
        <v>300</v>
      </c>
      <c r="T11" s="25">
        <f t="shared" si="4"/>
        <v>300</v>
      </c>
    </row>
    <row r="12" spans="1:20" s="5" customFormat="1" ht="18.75" customHeight="1" x14ac:dyDescent="0.3">
      <c r="B12" s="26"/>
      <c r="C12" s="22" t="str">
        <f>IF(B12="","",VLOOKUP(B12,LISTAS!$F$5:$I$1000,2,0))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5"/>
        <v/>
      </c>
      <c r="T12" s="25" t="str">
        <f t="shared" si="4"/>
        <v/>
      </c>
    </row>
    <row r="13" spans="1:20" s="5" customFormat="1" ht="18.75" customHeight="1" x14ac:dyDescent="0.3">
      <c r="B13" s="26"/>
      <c r="C13" s="22" t="str">
        <f>IF(B13="","",VLOOKUP(B13,LISTAS!$F$5:$I$1000,2,0))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5"/>
        <v/>
      </c>
      <c r="T13" s="25" t="str">
        <f t="shared" si="4"/>
        <v/>
      </c>
    </row>
    <row r="14" spans="1:20" s="5" customFormat="1" ht="18.75" customHeight="1" x14ac:dyDescent="0.3">
      <c r="B14" s="26"/>
      <c r="C14" s="22" t="str">
        <f>IF(B14="","",VLOOKUP(B14,LISTAS!$F$5:$I$1000,2,0))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5"/>
        <v/>
      </c>
      <c r="T14" s="25" t="str">
        <f t="shared" si="4"/>
        <v/>
      </c>
    </row>
    <row r="15" spans="1:20" s="5" customFormat="1" ht="18.75" customHeight="1" x14ac:dyDescent="0.3">
      <c r="B15" s="26"/>
      <c r="C15" s="22" t="str">
        <f>IF(B15="","",VLOOKUP(B15,LISTAS!$F$5:$I$1000,2,0))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5"/>
        <v/>
      </c>
      <c r="T15" s="25" t="str">
        <f t="shared" si="4"/>
        <v/>
      </c>
    </row>
    <row r="16" spans="1:20" s="5" customFormat="1" ht="18.75" customHeight="1" x14ac:dyDescent="0.3">
      <c r="B16" s="26"/>
      <c r="C16" s="22" t="str">
        <f>IF(B16="","",VLOOKUP(B16,LISTAS!$F$5:$I$1000,2,0))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5"/>
        <v/>
      </c>
      <c r="T16" s="25" t="str">
        <f t="shared" si="4"/>
        <v/>
      </c>
    </row>
    <row r="17" spans="1:20" s="5" customFormat="1" ht="18.75" customHeight="1" x14ac:dyDescent="0.3">
      <c r="B17" s="26"/>
      <c r="C17" s="22" t="str">
        <f>IF(B17="","",VLOOKUP(B17,LISTAS!$F$5:$I$1000,2,0))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5"/>
        <v/>
      </c>
      <c r="T17" s="25" t="str">
        <f t="shared" si="4"/>
        <v/>
      </c>
    </row>
    <row r="18" spans="1:20" s="5" customFormat="1" ht="18.75" customHeight="1" x14ac:dyDescent="0.3">
      <c r="B18" s="26"/>
      <c r="C18" s="22" t="str">
        <f>IF(B18="","",VLOOKUP(B18,LISTAS!$F$5:$I$1000,2,0))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5"/>
        <v/>
      </c>
      <c r="T18" s="25" t="str">
        <f t="shared" si="4"/>
        <v/>
      </c>
    </row>
    <row r="19" spans="1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5"/>
        <v/>
      </c>
      <c r="T19" s="25" t="str">
        <f t="shared" si="4"/>
        <v/>
      </c>
    </row>
    <row r="20" spans="1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5"/>
        <v/>
      </c>
      <c r="T20" s="25" t="str">
        <f t="shared" si="4"/>
        <v/>
      </c>
    </row>
    <row r="21" spans="1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5"/>
        <v/>
      </c>
      <c r="T21" s="25" t="str">
        <f t="shared" si="4"/>
        <v/>
      </c>
    </row>
    <row r="22" spans="1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5"/>
        <v/>
      </c>
      <c r="T22" s="25" t="str">
        <f t="shared" si="4"/>
        <v/>
      </c>
    </row>
    <row r="23" spans="1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5"/>
        <v/>
      </c>
      <c r="T23" s="25" t="str">
        <f t="shared" si="4"/>
        <v/>
      </c>
    </row>
    <row r="24" spans="1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5"/>
        <v/>
      </c>
      <c r="T24" s="25" t="str">
        <f t="shared" si="4"/>
        <v/>
      </c>
    </row>
    <row r="25" spans="1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5"/>
        <v/>
      </c>
      <c r="T25" s="25" t="str">
        <f t="shared" si="4"/>
        <v/>
      </c>
    </row>
    <row r="26" spans="1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5"/>
        <v/>
      </c>
      <c r="T26" s="25" t="str">
        <f t="shared" si="4"/>
        <v/>
      </c>
    </row>
    <row r="27" spans="1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5"/>
        <v/>
      </c>
      <c r="T27" s="25" t="str">
        <f t="shared" si="4"/>
        <v/>
      </c>
    </row>
    <row r="28" spans="1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5"/>
        <v/>
      </c>
      <c r="T28" s="25" t="str">
        <f t="shared" si="4"/>
        <v/>
      </c>
    </row>
    <row r="29" spans="1:20" ht="20.25" customHeight="1" x14ac:dyDescent="0.25"/>
    <row r="30" spans="1:20" ht="20.25" customHeight="1" x14ac:dyDescent="0.25">
      <c r="A30" s="2"/>
      <c r="B30" s="71" t="s">
        <v>24</v>
      </c>
      <c r="C30" s="72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3" t="s">
        <v>15</v>
      </c>
      <c r="P30" s="74"/>
      <c r="Q30" s="74"/>
      <c r="R30" s="74"/>
      <c r="S30" s="74"/>
      <c r="T30" s="75"/>
    </row>
    <row r="31" spans="1:20" ht="20.25" hidden="1" customHeight="1" x14ac:dyDescent="0.25">
      <c r="A31" s="2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70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84</v>
      </c>
      <c r="C33" s="22" t="str">
        <f>IF(B33="","",VLOOKUP(B33,LISTAS!$F$5:$I$1000,2,0))</f>
        <v>COLÉGIO ARBOS SÃO CAETANO DO SUL</v>
      </c>
      <c r="D33" s="22" t="str">
        <f>IF(B33="","",VLOOKUP(B33,LISTAS!$F$5:$I$204,4,0))</f>
        <v>SUB 11</v>
      </c>
      <c r="E33" s="38">
        <v>7.5</v>
      </c>
      <c r="G33" s="34">
        <f t="shared" ref="G33:G52" si="7">IF(E33="","",E33+(ROW(E33)/10000))</f>
        <v>7.5033000000000003</v>
      </c>
      <c r="H33" s="35" t="str">
        <f t="shared" ref="H33:I46" si="8">IF($K33="","",IF(B33="","",B33))</f>
        <v>BEATRIZ PASTORE MOYANO</v>
      </c>
      <c r="I33" s="35" t="str">
        <f t="shared" si="8"/>
        <v>COLÉGIO ARBOS SÃO CAETANO DO SUL</v>
      </c>
      <c r="J33" s="34">
        <f t="shared" ref="J33:J52" si="9">IF($K33="","",E33)</f>
        <v>7.5</v>
      </c>
      <c r="K33" s="34">
        <f t="shared" ref="K33:K52" si="10">G33</f>
        <v>7.5033000000000003</v>
      </c>
      <c r="L33" s="34">
        <f>IF(K33="","",LARGE(G33:G52,M33))</f>
        <v>8.1038999999999994</v>
      </c>
      <c r="M33" s="46">
        <v>1</v>
      </c>
      <c r="N33" s="23"/>
      <c r="O33" s="47">
        <f>IF(R33&lt;&gt;"",_xlfn.RANK.EQ(R33,R33:R52,0),"")</f>
        <v>1</v>
      </c>
      <c r="P33" s="24" t="str">
        <f>IF(K33="","",VLOOKUP(L33,G33:J52,2,0))</f>
        <v>JULIANA RIZZUTO TOPAL</v>
      </c>
      <c r="Q33" s="24" t="str">
        <f>IF(K33="","",VLOOKUP(P33,LISTAS!$F$5:$G$407,2,0))</f>
        <v>GRUPO FÊNIX DE EDUCAÇÃO</v>
      </c>
      <c r="R33" s="39">
        <f>IF(K33="","",VLOOKUP(L33,G33:J52,4,0))</f>
        <v>8.1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 t="s">
        <v>320</v>
      </c>
      <c r="C34" s="22" t="str">
        <f>IF(B34="","",VLOOKUP(B34,LISTAS!$F$5:$I$1000,2,0))</f>
        <v>COLÉGIO ARBOS SÃO CAETANO DO SUL</v>
      </c>
      <c r="D34" s="22"/>
      <c r="E34" s="38">
        <v>0</v>
      </c>
      <c r="G34" s="34">
        <f t="shared" si="7"/>
        <v>3.3999999999999998E-3</v>
      </c>
      <c r="H34" s="35" t="str">
        <f t="shared" si="8"/>
        <v>HELOISA MARTIN VOLPATO</v>
      </c>
      <c r="I34" s="35" t="str">
        <f t="shared" si="8"/>
        <v>COLÉGIO ARBOS SÃO CAETANO DO SUL</v>
      </c>
      <c r="J34" s="34">
        <f t="shared" si="9"/>
        <v>0</v>
      </c>
      <c r="K34" s="34">
        <f t="shared" si="10"/>
        <v>3.3999999999999998E-3</v>
      </c>
      <c r="L34" s="34">
        <f>IF(K34="","",LARGE(G33:G52,M34))</f>
        <v>8.1036000000000001</v>
      </c>
      <c r="M34" s="46">
        <v>2</v>
      </c>
      <c r="N34" s="27"/>
      <c r="O34" s="47">
        <f>IF(R34&lt;&gt;"",_xlfn.RANK.EQ(R34,R33:R52,0),"")</f>
        <v>1</v>
      </c>
      <c r="P34" s="24" t="str">
        <f>IF(K34="","",VLOOKUP(L34,G33:J52,2,0))</f>
        <v>MARIANA MATSUDA CARVALHO</v>
      </c>
      <c r="Q34" s="24" t="str">
        <f>IF(K34="","",VLOOKUP(P34,LISTAS!$F$5:$G$407,2,0))</f>
        <v>COLÉGIO ARBOS SÃO CAETANO DO SUL</v>
      </c>
      <c r="R34" s="39">
        <f>IF(K34="","",VLOOKUP(L34,G33:J52,4,0))</f>
        <v>8.1</v>
      </c>
      <c r="S34" s="25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400</v>
      </c>
      <c r="T34" s="25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400</v>
      </c>
    </row>
    <row r="35" spans="2:20" s="5" customFormat="1" ht="18.75" customHeight="1" x14ac:dyDescent="0.3">
      <c r="B35" s="26" t="s">
        <v>85</v>
      </c>
      <c r="C35" s="22" t="str">
        <f>IF(B35="","",VLOOKUP(B35,LISTAS!$F$5:$I$1000,2,0))</f>
        <v>COLÉGIO ARBOS SÃO CAETANO DO SUL</v>
      </c>
      <c r="D35" s="22"/>
      <c r="E35" s="38">
        <v>6.8</v>
      </c>
      <c r="G35" s="34">
        <f t="shared" si="7"/>
        <v>6.8034999999999997</v>
      </c>
      <c r="H35" s="35" t="str">
        <f t="shared" si="8"/>
        <v>MARIA CLARA VIEIRA MERIDA</v>
      </c>
      <c r="I35" s="35" t="str">
        <f t="shared" si="8"/>
        <v>COLÉGIO ARBOS SÃO CAETANO DO SUL</v>
      </c>
      <c r="J35" s="34">
        <f t="shared" si="9"/>
        <v>6.8</v>
      </c>
      <c r="K35" s="34">
        <f t="shared" si="10"/>
        <v>6.8034999999999997</v>
      </c>
      <c r="L35" s="34">
        <f>IF(K35="","",LARGE(G33:G52,M35))</f>
        <v>7.5033000000000003</v>
      </c>
      <c r="M35" s="46">
        <v>3</v>
      </c>
      <c r="N35" s="28"/>
      <c r="O35" s="47">
        <f>IF(R35&lt;&gt;"",_xlfn.RANK.EQ(R35,R33:R52,0),"")</f>
        <v>3</v>
      </c>
      <c r="P35" s="24" t="str">
        <f>IF(K35="","",VLOOKUP(L35,G33:J52,2,0))</f>
        <v>BEATRIZ PASTORE MOYANO</v>
      </c>
      <c r="Q35" s="24" t="str">
        <f>IF(K35="","",VLOOKUP(P35,LISTAS!$F$5:$G$407,2,0))</f>
        <v>COLÉGIO ARBOS SÃO CAETANO DO SUL</v>
      </c>
      <c r="R35" s="39">
        <f>IF(K35="","",VLOOKUP(L35,G33:J52,4,0))</f>
        <v>7.5</v>
      </c>
      <c r="S35" s="25">
        <f t="shared" si="11"/>
        <v>300</v>
      </c>
      <c r="T35" s="25">
        <f t="shared" si="12"/>
        <v>300</v>
      </c>
    </row>
    <row r="36" spans="2:20" s="5" customFormat="1" ht="18.75" customHeight="1" x14ac:dyDescent="0.3">
      <c r="B36" s="26" t="s">
        <v>86</v>
      </c>
      <c r="C36" s="22" t="str">
        <f>IF(B36="","",VLOOKUP(B36,LISTAS!$F$5:$I$1000,2,0))</f>
        <v>COLÉGIO ARBOS SÃO CAETANO DO SUL</v>
      </c>
      <c r="D36" s="22"/>
      <c r="E36" s="38">
        <v>8.1</v>
      </c>
      <c r="G36" s="34">
        <f t="shared" si="7"/>
        <v>8.1036000000000001</v>
      </c>
      <c r="H36" s="35" t="str">
        <f t="shared" si="8"/>
        <v>MARIANA MATSUDA CARVALHO</v>
      </c>
      <c r="I36" s="35" t="str">
        <f t="shared" si="8"/>
        <v>COLÉGIO ARBOS SÃO CAETANO DO SUL</v>
      </c>
      <c r="J36" s="34">
        <f t="shared" si="9"/>
        <v>8.1</v>
      </c>
      <c r="K36" s="34">
        <f t="shared" si="10"/>
        <v>8.1036000000000001</v>
      </c>
      <c r="L36" s="34">
        <f>IF(K36="","",LARGE(G33:G52,M36))</f>
        <v>7.3045</v>
      </c>
      <c r="M36" s="46">
        <v>4</v>
      </c>
      <c r="N36" s="28"/>
      <c r="O36" s="47">
        <f>IF(R36&lt;&gt;"",_xlfn.RANK.EQ(R36,R33:R52,0),"")</f>
        <v>4</v>
      </c>
      <c r="P36" s="24" t="str">
        <f>IF(K36="","",VLOOKUP(L36,G33:J52,2,0))</f>
        <v>VALENTINA DE LIMA COCCO</v>
      </c>
      <c r="Q36" s="24" t="str">
        <f>IF(K36="","",VLOOKUP(P36,LISTAS!$F$5:$G$407,2,0))</f>
        <v>LICEU JARDIM</v>
      </c>
      <c r="R36" s="39">
        <f>IF(K36="","",VLOOKUP(L36,G33:J52,4,0))</f>
        <v>7.3</v>
      </c>
      <c r="S36" s="25">
        <f t="shared" si="11"/>
        <v>280</v>
      </c>
      <c r="T36" s="25">
        <f t="shared" si="12"/>
        <v>280</v>
      </c>
    </row>
    <row r="37" spans="2:20" s="5" customFormat="1" ht="18.75" customHeight="1" x14ac:dyDescent="0.3">
      <c r="B37" s="26" t="s">
        <v>89</v>
      </c>
      <c r="C37" s="22" t="str">
        <f>IF(B37="","",VLOOKUP(B37,LISTAS!$F$5:$I$1000,2,0))</f>
        <v>GRUPO FÊNIX DE EDUCAÇÃO</v>
      </c>
      <c r="D37" s="22"/>
      <c r="E37" s="38">
        <v>6.7</v>
      </c>
      <c r="G37" s="34">
        <f t="shared" si="7"/>
        <v>6.7037000000000004</v>
      </c>
      <c r="H37" s="35" t="str">
        <f t="shared" si="8"/>
        <v>GIOVANNA APARECIDA PRADELLI</v>
      </c>
      <c r="I37" s="35" t="str">
        <f t="shared" si="8"/>
        <v>GRUPO FÊNIX DE EDUCAÇÃO</v>
      </c>
      <c r="J37" s="34">
        <f t="shared" si="9"/>
        <v>6.7</v>
      </c>
      <c r="K37" s="34">
        <f t="shared" si="10"/>
        <v>6.7037000000000004</v>
      </c>
      <c r="L37" s="34">
        <f>IF(K37="","",LARGE(G33:G52,M37))</f>
        <v>7.0038</v>
      </c>
      <c r="M37" s="46">
        <v>5</v>
      </c>
      <c r="N37" s="28"/>
      <c r="O37" s="47">
        <f>IF(R37&lt;&gt;"",_xlfn.RANK.EQ(R37,R33:R52,0),"")</f>
        <v>5</v>
      </c>
      <c r="P37" s="24" t="str">
        <f>IF(K37="","",VLOOKUP(L37,G33:J52,2,0))</f>
        <v>ISABELLA FERNANDES GONZALES</v>
      </c>
      <c r="Q37" s="24" t="str">
        <f>IF(K37="","",VLOOKUP(P37,LISTAS!$F$5:$G$407,2,0))</f>
        <v>COLÉGIO GRAN LEONE</v>
      </c>
      <c r="R37" s="39">
        <f>IF(K37="","",VLOOKUP(L37,G33:J52,4,0))</f>
        <v>7</v>
      </c>
      <c r="S37" s="25">
        <f t="shared" si="11"/>
        <v>270</v>
      </c>
      <c r="T37" s="25">
        <f t="shared" si="12"/>
        <v>270</v>
      </c>
    </row>
    <row r="38" spans="2:20" s="5" customFormat="1" ht="18.75" customHeight="1" x14ac:dyDescent="0.3">
      <c r="B38" s="26" t="s">
        <v>55</v>
      </c>
      <c r="C38" s="22" t="str">
        <f>IF(B38="","",VLOOKUP(B38,LISTAS!$F$5:$I$1000,2,0))</f>
        <v>COLÉGIO GRAN LEONE</v>
      </c>
      <c r="D38" s="22"/>
      <c r="E38" s="38">
        <v>7</v>
      </c>
      <c r="G38" s="34">
        <f t="shared" si="7"/>
        <v>7.0038</v>
      </c>
      <c r="H38" s="35" t="str">
        <f t="shared" si="8"/>
        <v>ISABELLA FERNANDES GONZALES</v>
      </c>
      <c r="I38" s="35" t="str">
        <f t="shared" si="8"/>
        <v>COLÉGIO GRAN LEONE</v>
      </c>
      <c r="J38" s="34">
        <f t="shared" si="9"/>
        <v>7</v>
      </c>
      <c r="K38" s="34">
        <f t="shared" si="10"/>
        <v>7.0038</v>
      </c>
      <c r="L38" s="34">
        <f>IF(K38="","",LARGE(G33:G52,M38))</f>
        <v>6.8039999999999994</v>
      </c>
      <c r="M38" s="46">
        <v>6</v>
      </c>
      <c r="N38" s="28"/>
      <c r="O38" s="47">
        <f>IF(R38&lt;&gt;"",_xlfn.RANK.EQ(R38,R33:R52,0),"")</f>
        <v>6</v>
      </c>
      <c r="P38" s="24" t="str">
        <f>IF(K38="","",VLOOKUP(L38,G33:J52,2,0))</f>
        <v>MANUELA MONEDA ZAREMBA</v>
      </c>
      <c r="Q38" s="24" t="str">
        <f>IF(K38="","",VLOOKUP(P38,LISTAS!$F$5:$G$407,2,0))</f>
        <v>COLÉGIO MONSENHOR ALEXANDRE</v>
      </c>
      <c r="R38" s="39">
        <f>IF(K38="","",VLOOKUP(L38,G33:J52,4,0))</f>
        <v>6.8</v>
      </c>
      <c r="S38" s="25">
        <f t="shared" si="11"/>
        <v>260</v>
      </c>
      <c r="T38" s="25">
        <f t="shared" si="12"/>
        <v>260</v>
      </c>
    </row>
    <row r="39" spans="2:20" s="5" customFormat="1" ht="18.75" customHeight="1" x14ac:dyDescent="0.3">
      <c r="B39" s="26" t="s">
        <v>59</v>
      </c>
      <c r="C39" s="22" t="str">
        <f>IF(B39="","",VLOOKUP(B39,LISTAS!$F$5:$I$1000,2,0))</f>
        <v>GRUPO FÊNIX DE EDUCAÇÃO</v>
      </c>
      <c r="D39" s="22"/>
      <c r="E39" s="38">
        <v>8.1</v>
      </c>
      <c r="G39" s="34">
        <f t="shared" si="7"/>
        <v>8.1038999999999994</v>
      </c>
      <c r="H39" s="35" t="str">
        <f t="shared" si="8"/>
        <v>JULIANA RIZZUTO TOPAL</v>
      </c>
      <c r="I39" s="35" t="str">
        <f t="shared" si="8"/>
        <v>GRUPO FÊNIX DE EDUCAÇÃO</v>
      </c>
      <c r="J39" s="34">
        <f t="shared" si="9"/>
        <v>8.1</v>
      </c>
      <c r="K39" s="34">
        <f t="shared" si="10"/>
        <v>8.1038999999999994</v>
      </c>
      <c r="L39" s="34">
        <f>IF(K39="","",LARGE(G33:G52,M39))</f>
        <v>6.8034999999999997</v>
      </c>
      <c r="M39" s="46">
        <v>7</v>
      </c>
      <c r="N39" s="28"/>
      <c r="O39" s="47">
        <f>IF(R39&lt;&gt;"",_xlfn.RANK.EQ(R39,R33:R52,0),"")</f>
        <v>6</v>
      </c>
      <c r="P39" s="24" t="str">
        <f>IF(K39="","",VLOOKUP(L39,G33:J52,2,0))</f>
        <v>MARIA CLARA VIEIRA MERIDA</v>
      </c>
      <c r="Q39" s="24" t="str">
        <f>IF(K39="","",VLOOKUP(P39,LISTAS!$F$5:$G$407,2,0))</f>
        <v>COLÉGIO ARBOS SÃO CAETANO DO SUL</v>
      </c>
      <c r="R39" s="39">
        <f>IF(K39="","",VLOOKUP(L39,G33:J52,4,0))</f>
        <v>6.8</v>
      </c>
      <c r="S39" s="25">
        <f t="shared" si="11"/>
        <v>260</v>
      </c>
      <c r="T39" s="25">
        <f t="shared" si="12"/>
        <v>260</v>
      </c>
    </row>
    <row r="40" spans="2:20" s="5" customFormat="1" ht="18.75" customHeight="1" x14ac:dyDescent="0.3">
      <c r="B40" s="26" t="s">
        <v>58</v>
      </c>
      <c r="C40" s="22" t="str">
        <f>IF(B40="","",VLOOKUP(B40,LISTAS!$F$5:$I$1000,2,0))</f>
        <v>COLÉGIO MONSENHOR ALEXANDRE</v>
      </c>
      <c r="D40" s="22"/>
      <c r="E40" s="38">
        <v>6.8</v>
      </c>
      <c r="G40" s="34">
        <f t="shared" si="7"/>
        <v>6.8039999999999994</v>
      </c>
      <c r="H40" s="35" t="str">
        <f t="shared" si="8"/>
        <v>MANUELA MONEDA ZAREMBA</v>
      </c>
      <c r="I40" s="35" t="str">
        <f t="shared" si="8"/>
        <v>COLÉGIO MONSENHOR ALEXANDRE</v>
      </c>
      <c r="J40" s="34">
        <f t="shared" si="9"/>
        <v>6.8</v>
      </c>
      <c r="K40" s="34">
        <f t="shared" si="10"/>
        <v>6.8039999999999994</v>
      </c>
      <c r="L40" s="34">
        <f>IF(K40="","",LARGE(G33:G52,M40))</f>
        <v>6.7042000000000002</v>
      </c>
      <c r="M40" s="46">
        <v>8</v>
      </c>
      <c r="N40" s="28"/>
      <c r="O40" s="47">
        <f>IF(R40&lt;&gt;"",_xlfn.RANK.EQ(R40,R33:R52,0),"")</f>
        <v>8</v>
      </c>
      <c r="P40" s="24" t="str">
        <f>IF(K40="","",VLOOKUP(L40,G33:J52,2,0))</f>
        <v>MARIA LUIZA MONTINI CANGANE</v>
      </c>
      <c r="Q40" s="24" t="str">
        <f>IF(K40="","",VLOOKUP(P40,LISTAS!$F$5:$G$407,2,0))</f>
        <v>LICEU JARDIM</v>
      </c>
      <c r="R40" s="39">
        <f>IF(K40="","",VLOOKUP(L40,G33:J52,4,0))</f>
        <v>6.7</v>
      </c>
      <c r="S40" s="25">
        <f t="shared" si="11"/>
        <v>240</v>
      </c>
      <c r="T40" s="25">
        <f t="shared" si="12"/>
        <v>240</v>
      </c>
    </row>
    <row r="41" spans="2:20" s="5" customFormat="1" ht="18.75" customHeight="1" x14ac:dyDescent="0.3">
      <c r="B41" s="26" t="s">
        <v>401</v>
      </c>
      <c r="C41" s="22" t="str">
        <f>IF(B41="","",VLOOKUP(B41,LISTAS!$F$5:$I$1000,2,0))</f>
        <v>LICEU JARDIM</v>
      </c>
      <c r="D41" s="22"/>
      <c r="E41" s="38">
        <v>6.4</v>
      </c>
      <c r="G41" s="34">
        <f t="shared" si="7"/>
        <v>6.4041000000000006</v>
      </c>
      <c r="H41" s="35" t="str">
        <f t="shared" si="8"/>
        <v>FERNANDA GONÇALVES FERNANDES</v>
      </c>
      <c r="I41" s="35" t="str">
        <f t="shared" si="8"/>
        <v>LICEU JARDIM</v>
      </c>
      <c r="J41" s="34">
        <f t="shared" si="9"/>
        <v>6.4</v>
      </c>
      <c r="K41" s="34">
        <f t="shared" si="10"/>
        <v>6.4041000000000006</v>
      </c>
      <c r="L41" s="34">
        <f>IF(K41="","",LARGE(G33:G52,M41))</f>
        <v>6.7037000000000004</v>
      </c>
      <c r="M41" s="46">
        <v>9</v>
      </c>
      <c r="N41" s="28"/>
      <c r="O41" s="47">
        <f>IF(R41&lt;&gt;"",_xlfn.RANK.EQ(R41,R33:R52,0),"")</f>
        <v>8</v>
      </c>
      <c r="P41" s="24" t="str">
        <f>IF(K41="","",VLOOKUP(L41,G33:J52,2,0))</f>
        <v>GIOVANNA APARECIDA PRADELLI</v>
      </c>
      <c r="Q41" s="24" t="str">
        <f>IF(K41="","",VLOOKUP(P41,LISTAS!$F$5:$G$407,2,0))</f>
        <v>GRUPO FÊNIX DE EDUCAÇÃO</v>
      </c>
      <c r="R41" s="39">
        <f>IF(K41="","",VLOOKUP(L41,G33:J52,4,0))</f>
        <v>6.7</v>
      </c>
      <c r="S41" s="25">
        <f t="shared" si="11"/>
        <v>240</v>
      </c>
      <c r="T41" s="25">
        <f t="shared" si="12"/>
        <v>240</v>
      </c>
    </row>
    <row r="42" spans="2:20" s="5" customFormat="1" ht="18.75" customHeight="1" x14ac:dyDescent="0.3">
      <c r="B42" s="26" t="s">
        <v>201</v>
      </c>
      <c r="C42" s="22" t="str">
        <f>IF(B42="","",VLOOKUP(B42,LISTAS!$F$5:$I$1000,2,0))</f>
        <v>LICEU JARDIM</v>
      </c>
      <c r="D42" s="22"/>
      <c r="E42" s="38">
        <v>6.7</v>
      </c>
      <c r="G42" s="34">
        <f t="shared" si="7"/>
        <v>6.7042000000000002</v>
      </c>
      <c r="H42" s="35" t="str">
        <f t="shared" si="8"/>
        <v>MARIA LUIZA MONTINI CANGANE</v>
      </c>
      <c r="I42" s="35" t="str">
        <f t="shared" si="8"/>
        <v>LICEU JARDIM</v>
      </c>
      <c r="J42" s="34">
        <f t="shared" si="9"/>
        <v>6.7</v>
      </c>
      <c r="K42" s="34">
        <f t="shared" si="10"/>
        <v>6.7042000000000002</v>
      </c>
      <c r="L42" s="34">
        <f>IF(K42="","",LARGE(G33:G52,M42))</f>
        <v>6.6044</v>
      </c>
      <c r="M42" s="46">
        <v>10</v>
      </c>
      <c r="N42" s="28"/>
      <c r="O42" s="47">
        <f>IF(R42&lt;&gt;"",_xlfn.RANK.EQ(R42,R33:R52,0),"")</f>
        <v>10</v>
      </c>
      <c r="P42" s="24" t="str">
        <f>IF(K42="","",VLOOKUP(L42,G33:J52,2,0))</f>
        <v>SOFIA ROMEIRO BUENO</v>
      </c>
      <c r="Q42" s="24" t="str">
        <f>IF(K42="","",VLOOKUP(P42,LISTAS!$F$5:$G$407,2,0))</f>
        <v>LICEU JARDIM</v>
      </c>
      <c r="R42" s="39">
        <f>IF(K42="","",VLOOKUP(L42,G33:J52,4,0))</f>
        <v>6.6</v>
      </c>
      <c r="S42" s="25">
        <f t="shared" si="11"/>
        <v>200</v>
      </c>
      <c r="T42" s="25">
        <f t="shared" si="12"/>
        <v>200</v>
      </c>
    </row>
    <row r="43" spans="2:20" s="5" customFormat="1" ht="18.75" customHeight="1" x14ac:dyDescent="0.3">
      <c r="B43" s="26" t="s">
        <v>200</v>
      </c>
      <c r="C43" s="22" t="str">
        <f>IF(B43="","",VLOOKUP(B43,LISTAS!$F$5:$I$1000,2,0))</f>
        <v>LICEU JARDIM</v>
      </c>
      <c r="D43" s="22"/>
      <c r="E43" s="38">
        <v>6.4</v>
      </c>
      <c r="G43" s="34">
        <f t="shared" si="7"/>
        <v>6.4043000000000001</v>
      </c>
      <c r="H43" s="35" t="str">
        <f t="shared" si="8"/>
        <v>RAFAELA SALVIATTO ANDREO</v>
      </c>
      <c r="I43" s="35" t="str">
        <f t="shared" si="8"/>
        <v>LICEU JARDIM</v>
      </c>
      <c r="J43" s="34">
        <f t="shared" si="9"/>
        <v>6.4</v>
      </c>
      <c r="K43" s="34">
        <f t="shared" si="10"/>
        <v>6.4043000000000001</v>
      </c>
      <c r="L43" s="34">
        <f>IF(K43="","",LARGE(G33:G52,M43))</f>
        <v>6.4043000000000001</v>
      </c>
      <c r="M43" s="46">
        <v>11</v>
      </c>
      <c r="N43" s="28"/>
      <c r="O43" s="47">
        <f>IF(R43&lt;&gt;"",_xlfn.RANK.EQ(R43,R33:R52,0),"")</f>
        <v>11</v>
      </c>
      <c r="P43" s="24" t="str">
        <f>IF(K43="","",VLOOKUP(L43,G33:J52,2,0))</f>
        <v>RAFAELA SALVIATTO ANDREO</v>
      </c>
      <c r="Q43" s="24" t="str">
        <f>IF(K43="","",VLOOKUP(P43,LISTAS!$F$5:$G$407,2,0))</f>
        <v>LICEU JARDIM</v>
      </c>
      <c r="R43" s="39">
        <f>IF(K43="","",VLOOKUP(L43,G33:J52,4,0))</f>
        <v>6.4</v>
      </c>
      <c r="S43" s="25">
        <f t="shared" si="11"/>
        <v>200</v>
      </c>
      <c r="T43" s="25">
        <f t="shared" si="12"/>
        <v>200</v>
      </c>
    </row>
    <row r="44" spans="2:20" s="5" customFormat="1" ht="18.75" customHeight="1" x14ac:dyDescent="0.3">
      <c r="B44" s="26" t="s">
        <v>199</v>
      </c>
      <c r="C44" s="22" t="str">
        <f>IF(B44="","",VLOOKUP(B44,LISTAS!$F$5:$I$1000,2,0))</f>
        <v>LICEU JARDIM</v>
      </c>
      <c r="D44" s="22"/>
      <c r="E44" s="38">
        <v>6.6</v>
      </c>
      <c r="G44" s="34">
        <f t="shared" si="7"/>
        <v>6.6044</v>
      </c>
      <c r="H44" s="35" t="str">
        <f t="shared" si="8"/>
        <v>SOFIA ROMEIRO BUENO</v>
      </c>
      <c r="I44" s="35" t="str">
        <f t="shared" si="8"/>
        <v>LICEU JARDIM</v>
      </c>
      <c r="J44" s="34">
        <f t="shared" si="9"/>
        <v>6.6</v>
      </c>
      <c r="K44" s="34">
        <f t="shared" si="10"/>
        <v>6.6044</v>
      </c>
      <c r="L44" s="34">
        <f>IF(K44="","",LARGE(G33:G52,M44))</f>
        <v>6.4041000000000006</v>
      </c>
      <c r="M44" s="46">
        <v>12</v>
      </c>
      <c r="N44" s="28"/>
      <c r="O44" s="47">
        <f>IF(R44&lt;&gt;"",_xlfn.RANK.EQ(R44,R33:R52,0),"")</f>
        <v>11</v>
      </c>
      <c r="P44" s="24" t="str">
        <f>IF(K44="","",VLOOKUP(L44,G33:J52,2,0))</f>
        <v>FERNANDA GONÇALVES FERNANDES</v>
      </c>
      <c r="Q44" s="24" t="str">
        <f>IF(K44="","",VLOOKUP(P44,LISTAS!$F$5:$G$407,2,0))</f>
        <v>LICEU JARDIM</v>
      </c>
      <c r="R44" s="39">
        <f>IF(K44="","",VLOOKUP(L44,G33:J52,4,0))</f>
        <v>6.4</v>
      </c>
      <c r="S44" s="25">
        <f t="shared" si="11"/>
        <v>200</v>
      </c>
      <c r="T44" s="25">
        <f t="shared" si="12"/>
        <v>200</v>
      </c>
    </row>
    <row r="45" spans="2:20" s="5" customFormat="1" ht="18.75" customHeight="1" x14ac:dyDescent="0.3">
      <c r="B45" s="26" t="s">
        <v>178</v>
      </c>
      <c r="C45" s="22" t="str">
        <f>IF(B45="","",VLOOKUP(B45,LISTAS!$F$5:$I$1000,2,0))</f>
        <v>LICEU JARDIM</v>
      </c>
      <c r="D45" s="22"/>
      <c r="E45" s="38">
        <v>7.3</v>
      </c>
      <c r="G45" s="34">
        <f t="shared" si="7"/>
        <v>7.3045</v>
      </c>
      <c r="H45" s="35" t="str">
        <f t="shared" si="8"/>
        <v>VALENTINA DE LIMA COCCO</v>
      </c>
      <c r="I45" s="35" t="str">
        <f t="shared" si="8"/>
        <v>LICEU JARDIM</v>
      </c>
      <c r="J45" s="34">
        <f t="shared" si="9"/>
        <v>7.3</v>
      </c>
      <c r="K45" s="34">
        <f t="shared" si="10"/>
        <v>7.3045</v>
      </c>
      <c r="L45" s="34">
        <f>IF(K45="","",LARGE(G33:G52,M45))</f>
        <v>6.1045999999999996</v>
      </c>
      <c r="M45" s="46">
        <v>13</v>
      </c>
      <c r="N45" s="28"/>
      <c r="O45" s="47">
        <f>IF(R45&lt;&gt;"",_xlfn.RANK.EQ(R45,R33:R52,0),"")</f>
        <v>13</v>
      </c>
      <c r="P45" s="24" t="str">
        <f>IF(K45="","",VLOOKUP(L45,G33:J52,2,0))</f>
        <v>CATARINA AZEVEDO</v>
      </c>
      <c r="Q45" s="24" t="str">
        <f>IF(K45="","",VLOOKUP(P45,LISTAS!$F$5:$G$407,2,0))</f>
        <v>LICEU JARDIM</v>
      </c>
      <c r="R45" s="39">
        <f>IF(K45="","",VLOOKUP(L45,G33:J52,4,0))</f>
        <v>6.1</v>
      </c>
      <c r="S45" s="25">
        <f t="shared" si="11"/>
        <v>200</v>
      </c>
      <c r="T45" s="25">
        <f t="shared" ref="T45" si="13">IF(O45="","",IF($F$7="NÃO","",IF(O45=1,400,IF(O45=2,340,IF(O45=3,300,IF(O45=4,280,IF(O45=5,270,IF(O45=6,260,IF(O45=7,250,IF(O45=8,240,IF(O45=9,200,IF(O45=10,200,IF(O45=11,200,IF(O45=12,200,IF(O45=13,200,IF(O45=14,200,IF(O45=15,200,IF(O45=16,200,IF(O45&gt;16,"","")))))))))))))))))))</f>
        <v>200</v>
      </c>
    </row>
    <row r="46" spans="2:20" s="5" customFormat="1" ht="18.75" customHeight="1" x14ac:dyDescent="0.3">
      <c r="B46" s="26" t="s">
        <v>469</v>
      </c>
      <c r="C46" s="22" t="str">
        <f>IF(B46="","",VLOOKUP(B46,LISTAS!$F$5:$I$1000,2,0))</f>
        <v>LICEU JARDIM</v>
      </c>
      <c r="D46" s="22" t="e">
        <f>IF(B46="","",VLOOKUP(B46,LISTAS!$F$5:$I$204,4,0))</f>
        <v>#N/A</v>
      </c>
      <c r="E46" s="38">
        <v>6.1</v>
      </c>
      <c r="G46" s="34">
        <f t="shared" si="7"/>
        <v>6.1045999999999996</v>
      </c>
      <c r="H46" s="35" t="str">
        <f t="shared" si="8"/>
        <v>CATARINA AZEVEDO</v>
      </c>
      <c r="I46" s="35" t="str">
        <f t="shared" si="8"/>
        <v>LICEU JARDIM</v>
      </c>
      <c r="J46" s="34">
        <f t="shared" si="9"/>
        <v>6.1</v>
      </c>
      <c r="K46" s="34">
        <f t="shared" si="10"/>
        <v>6.1045999999999996</v>
      </c>
      <c r="L46" s="34">
        <f>IF(K46="","",LARGE(G33:G52,M46))</f>
        <v>3.3999999999999998E-3</v>
      </c>
      <c r="M46" s="46">
        <v>14</v>
      </c>
      <c r="N46" s="28"/>
      <c r="O46" s="47">
        <f>IF(R46&lt;&gt;"",_xlfn.RANK.EQ(R46,R33:R52,0),"")</f>
        <v>14</v>
      </c>
      <c r="P46" s="24" t="str">
        <f>IF(K46="","",VLOOKUP(L46,G33:J52,2,0))</f>
        <v>HELOISA MARTIN VOLPATO</v>
      </c>
      <c r="Q46" s="24" t="str">
        <f>IF(K46="","",VLOOKUP(P46,LISTAS!$F$5:$G$407,2,0))</f>
        <v>COLÉGIO ARBOS SÃO CAETANO DO SUL</v>
      </c>
      <c r="R46" s="39">
        <f>IF(K46="","",VLOOKUP(L46,G33:J52,4,0))</f>
        <v>0</v>
      </c>
      <c r="S46" s="25"/>
      <c r="T46" s="25"/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4">IF($K49="","",IF(B49="","",B49))</f>
        <v/>
      </c>
      <c r="I49" s="35" t="str">
        <f t="shared" si="14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4"/>
        <v/>
      </c>
      <c r="I50" s="35" t="str">
        <f t="shared" si="14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4"/>
        <v/>
      </c>
      <c r="I52" s="35" t="str">
        <f t="shared" si="14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71" t="s">
        <v>25</v>
      </c>
      <c r="C54" s="72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73" t="s">
        <v>15</v>
      </c>
      <c r="P54" s="74"/>
      <c r="Q54" s="74"/>
      <c r="R54" s="74"/>
      <c r="S54" s="74"/>
      <c r="T54" s="75"/>
    </row>
    <row r="55" spans="1:20" ht="20.25" hidden="1" customHeight="1" x14ac:dyDescent="0.25">
      <c r="A55" s="2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70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 t="s">
        <v>380</v>
      </c>
      <c r="C57" s="22" t="str">
        <f>IF(B57="","",VLOOKUP(B57,LISTAS!$F$5:$I$1000,2,0))</f>
        <v>INLIFE ESCOLA BILINGUE</v>
      </c>
      <c r="D57" s="22"/>
      <c r="E57" s="38">
        <v>9</v>
      </c>
      <c r="G57" s="34">
        <f t="shared" ref="G57:G76" si="15">IF(E57="","",E57+(ROW(E57)/10000))</f>
        <v>9.0056999999999992</v>
      </c>
      <c r="H57" s="35" t="str">
        <f t="shared" ref="H57:I64" si="16">IF($K57="","",IF(B57="","",B57))</f>
        <v>AYSHA NUNES SILVA</v>
      </c>
      <c r="I57" s="35" t="str">
        <f t="shared" si="16"/>
        <v>INLIFE ESCOLA BILINGUE</v>
      </c>
      <c r="J57" s="34">
        <f t="shared" ref="J57:J76" si="17">IF($K57="","",E57)</f>
        <v>9</v>
      </c>
      <c r="K57" s="34">
        <f t="shared" ref="K57:K76" si="18">G57</f>
        <v>9.0056999999999992</v>
      </c>
      <c r="L57" s="34">
        <f>IF(K57="","",LARGE(G57:G76,M57))</f>
        <v>9.0056999999999992</v>
      </c>
      <c r="M57" s="46">
        <v>1</v>
      </c>
      <c r="N57" s="23"/>
      <c r="O57" s="47">
        <f>IF(R57&lt;&gt;"",_xlfn.RANK.EQ(R57,R57:R76,0),"")</f>
        <v>1</v>
      </c>
      <c r="P57" s="24" t="str">
        <f>IF(K57="","",VLOOKUP(L57,G57:J76,2,0))</f>
        <v>AYSHA NUNES SILVA</v>
      </c>
      <c r="Q57" s="24" t="str">
        <f>IF(K57="","",VLOOKUP(P57,LISTAS!$F$5:$G$407,2,0))</f>
        <v>INLIFE ESCOLA BILINGUE</v>
      </c>
      <c r="R57" s="39">
        <f>IF(K57="","",VLOOKUP(L57,G57:J76,4,0))</f>
        <v>9</v>
      </c>
      <c r="S57" s="25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5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6" t="s">
        <v>205</v>
      </c>
      <c r="C58" s="22" t="str">
        <f>IF(B58="","",VLOOKUP(B58,LISTAS!$F$5:$I$1000,2,0))</f>
        <v>LICEU JARDIM</v>
      </c>
      <c r="D58" s="22"/>
      <c r="E58" s="38">
        <v>8.1999999999999993</v>
      </c>
      <c r="G58" s="34">
        <f t="shared" si="15"/>
        <v>8.2058</v>
      </c>
      <c r="H58" s="35" t="str">
        <f t="shared" si="16"/>
        <v>PAOLA DE GENNARO ROCHA</v>
      </c>
      <c r="I58" s="35" t="str">
        <f t="shared" si="16"/>
        <v>LICEU JARDIM</v>
      </c>
      <c r="J58" s="34">
        <f t="shared" si="17"/>
        <v>8.1999999999999993</v>
      </c>
      <c r="K58" s="34">
        <f t="shared" si="18"/>
        <v>8.2058</v>
      </c>
      <c r="L58" s="34">
        <f>IF(K58="","",LARGE(G57:G76,M58))</f>
        <v>8.2058</v>
      </c>
      <c r="M58" s="46">
        <v>2</v>
      </c>
      <c r="N58" s="27"/>
      <c r="O58" s="47">
        <f>IF(R58&lt;&gt;"",_xlfn.RANK.EQ(R58,R57:R76,0),"")</f>
        <v>2</v>
      </c>
      <c r="P58" s="24" t="str">
        <f t="shared" ref="P58:P64" si="19">IF(K58="","",VLOOKUP(L58,G58:J77,2,0))</f>
        <v>PAOLA DE GENNARO ROCHA</v>
      </c>
      <c r="Q58" s="24" t="str">
        <f>IF(K58="","",VLOOKUP(P58,LISTAS!$F$5:$G$407,2,0))</f>
        <v>LICEU JARDIM</v>
      </c>
      <c r="R58" s="39">
        <f>IF(K58="","",VLOOKUP(L58,G57:J76,4,0))</f>
        <v>8.1999999999999993</v>
      </c>
      <c r="S58" s="25">
        <f t="shared" ref="S58:S76" si="20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>340</v>
      </c>
      <c r="T58" s="25">
        <f t="shared" ref="T58:T76" si="21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>340</v>
      </c>
    </row>
    <row r="59" spans="1:20" s="5" customFormat="1" ht="18.75" customHeight="1" x14ac:dyDescent="0.3">
      <c r="B59" s="26" t="s">
        <v>62</v>
      </c>
      <c r="C59" s="22" t="str">
        <f>IF(B59="","",VLOOKUP(B59,LISTAS!$F$5:$I$1000,2,0))</f>
        <v>COLÉGIO GRAN LEONE</v>
      </c>
      <c r="D59" s="22"/>
      <c r="E59" s="38">
        <v>8</v>
      </c>
      <c r="G59" s="34">
        <f t="shared" si="15"/>
        <v>8.0059000000000005</v>
      </c>
      <c r="H59" s="35" t="str">
        <f t="shared" si="16"/>
        <v>RAFAELLA MANTOVANI MARTINS</v>
      </c>
      <c r="I59" s="35" t="str">
        <f t="shared" si="16"/>
        <v>COLÉGIO GRAN LEONE</v>
      </c>
      <c r="J59" s="34">
        <f t="shared" si="17"/>
        <v>8</v>
      </c>
      <c r="K59" s="34">
        <f t="shared" si="18"/>
        <v>8.0059000000000005</v>
      </c>
      <c r="L59" s="34">
        <f>IF(K59="","",LARGE(G57:G76,M59))</f>
        <v>8.0059000000000005</v>
      </c>
      <c r="M59" s="46">
        <v>3</v>
      </c>
      <c r="N59" s="28"/>
      <c r="O59" s="47">
        <f>IF(R59&lt;&gt;"",_xlfn.RANK.EQ(R59,R57:R76,0),"")</f>
        <v>3</v>
      </c>
      <c r="P59" s="24" t="str">
        <f t="shared" si="19"/>
        <v>RAFAELLA MANTOVANI MARTINS</v>
      </c>
      <c r="Q59" s="24" t="str">
        <f>IF(K59="","",VLOOKUP(P59,LISTAS!$F$5:$G$407,2,0))</f>
        <v>COLÉGIO GRAN LEONE</v>
      </c>
      <c r="R59" s="39">
        <f>IF(K59="","",VLOOKUP(L59,G57:J76,4,0))</f>
        <v>8</v>
      </c>
      <c r="S59" s="25">
        <f t="shared" si="20"/>
        <v>300</v>
      </c>
      <c r="T59" s="25">
        <f t="shared" si="21"/>
        <v>300</v>
      </c>
    </row>
    <row r="60" spans="1:20" s="5" customFormat="1" ht="18.75" customHeight="1" x14ac:dyDescent="0.3">
      <c r="B60" s="26" t="s">
        <v>64</v>
      </c>
      <c r="C60" s="22" t="str">
        <f>IF(B60="","",VLOOKUP(B60,LISTAS!$F$5:$I$1000,2,0))</f>
        <v>COLEGIO AMORIM</v>
      </c>
      <c r="D60" s="22" t="str">
        <f>IF(B60="","",VLOOKUP(B60,LISTAS!$F$5:$I$204,4,0))</f>
        <v>SUB 13</v>
      </c>
      <c r="E60" s="38">
        <v>7.6</v>
      </c>
      <c r="G60" s="34">
        <f t="shared" si="15"/>
        <v>7.6059999999999999</v>
      </c>
      <c r="H60" s="35" t="str">
        <f t="shared" si="16"/>
        <v>GIOVANNA LARANJEIRA MONTANHER</v>
      </c>
      <c r="I60" s="35" t="str">
        <f t="shared" si="16"/>
        <v>COLEGIO AMORIM</v>
      </c>
      <c r="J60" s="34">
        <f t="shared" si="17"/>
        <v>7.6</v>
      </c>
      <c r="K60" s="34">
        <f t="shared" si="18"/>
        <v>7.6059999999999999</v>
      </c>
      <c r="L60" s="34">
        <f>IF(K60="","",LARGE(G57:G76,M60))</f>
        <v>7.6060999999999996</v>
      </c>
      <c r="M60" s="46">
        <v>4</v>
      </c>
      <c r="N60" s="28"/>
      <c r="O60" s="47">
        <f>IF(R60&lt;&gt;"",_xlfn.RANK.EQ(R60,R57:R76,0),"")</f>
        <v>4</v>
      </c>
      <c r="P60" s="24" t="str">
        <f t="shared" si="19"/>
        <v>EMILLY ISADORA DA SILVA SANTOS</v>
      </c>
      <c r="Q60" s="24" t="str">
        <f>IF(K60="","",VLOOKUP(P60,LISTAS!$F$5:$G$407,2,0))</f>
        <v>LICEU JARDIM</v>
      </c>
      <c r="R60" s="39">
        <f>IF(K60="","",VLOOKUP(L60,G57:J76,4,0))</f>
        <v>7.6</v>
      </c>
      <c r="S60" s="25">
        <f t="shared" si="20"/>
        <v>280</v>
      </c>
      <c r="T60" s="25">
        <f t="shared" si="21"/>
        <v>280</v>
      </c>
    </row>
    <row r="61" spans="1:20" s="5" customFormat="1" ht="18.75" customHeight="1" x14ac:dyDescent="0.3">
      <c r="B61" s="26" t="s">
        <v>402</v>
      </c>
      <c r="C61" s="22" t="str">
        <f>IF(B61="","",VLOOKUP(B61,LISTAS!$F$5:$I$1000,2,0))</f>
        <v>LICEU JARDIM</v>
      </c>
      <c r="D61" s="22" t="str">
        <f>IF(B61="","",VLOOKUP(B61,LISTAS!$F$5:$I$204,4,0))</f>
        <v>SUB 13</v>
      </c>
      <c r="E61" s="38">
        <v>7.6</v>
      </c>
      <c r="G61" s="34">
        <f t="shared" si="15"/>
        <v>7.6060999999999996</v>
      </c>
      <c r="H61" s="35" t="str">
        <f t="shared" si="16"/>
        <v>EMILLY ISADORA DA SILVA SANTOS</v>
      </c>
      <c r="I61" s="35" t="str">
        <f t="shared" si="16"/>
        <v>LICEU JARDIM</v>
      </c>
      <c r="J61" s="34">
        <f t="shared" si="17"/>
        <v>7.6</v>
      </c>
      <c r="K61" s="34">
        <f t="shared" si="18"/>
        <v>7.6060999999999996</v>
      </c>
      <c r="L61" s="34">
        <f>IF(K61="","",LARGE(G57:G76,M61))</f>
        <v>7.6059999999999999</v>
      </c>
      <c r="M61" s="46">
        <v>5</v>
      </c>
      <c r="N61" s="28"/>
      <c r="O61" s="47">
        <f>IF(R61&lt;&gt;"",_xlfn.RANK.EQ(R61,R57:R76,0),"")</f>
        <v>4</v>
      </c>
      <c r="P61" s="24" t="s">
        <v>64</v>
      </c>
      <c r="Q61" s="24" t="s">
        <v>219</v>
      </c>
      <c r="R61" s="39">
        <f>IF(K61="","",VLOOKUP(L61,G57:J76,4,0))</f>
        <v>7.6</v>
      </c>
      <c r="S61" s="25">
        <f t="shared" si="20"/>
        <v>280</v>
      </c>
      <c r="T61" s="25">
        <f t="shared" si="21"/>
        <v>280</v>
      </c>
    </row>
    <row r="62" spans="1:20" s="5" customFormat="1" ht="18.75" customHeight="1" x14ac:dyDescent="0.3">
      <c r="B62" s="26" t="s">
        <v>372</v>
      </c>
      <c r="C62" s="22" t="str">
        <f>IF(B62="","",VLOOKUP(B62,LISTAS!$F$5:$I$1000,2,0))</f>
        <v>GRUPO FÊNIX DE EDUCAÇÃO</v>
      </c>
      <c r="D62" s="22"/>
      <c r="E62" s="38">
        <v>7.5</v>
      </c>
      <c r="G62" s="34">
        <f t="shared" si="15"/>
        <v>7.5061999999999998</v>
      </c>
      <c r="H62" s="35" t="str">
        <f t="shared" si="16"/>
        <v>MARIA CLARA VILLANI DE ALBUQUERQUE</v>
      </c>
      <c r="I62" s="35" t="str">
        <f t="shared" si="16"/>
        <v>GRUPO FÊNIX DE EDUCAÇÃO</v>
      </c>
      <c r="J62" s="34">
        <f t="shared" si="17"/>
        <v>7.5</v>
      </c>
      <c r="K62" s="34">
        <f t="shared" si="18"/>
        <v>7.5061999999999998</v>
      </c>
      <c r="L62" s="34">
        <f>IF(K62="","",LARGE(G57:G76,M62))</f>
        <v>7.5061999999999998</v>
      </c>
      <c r="M62" s="46">
        <v>6</v>
      </c>
      <c r="N62" s="28"/>
      <c r="O62" s="47">
        <f>IF(R62&lt;&gt;"",_xlfn.RANK.EQ(R62,R57:R76,0),"")</f>
        <v>6</v>
      </c>
      <c r="P62" s="24" t="str">
        <f t="shared" si="19"/>
        <v>MARIA CLARA VILLANI DE ALBUQUERQUE</v>
      </c>
      <c r="Q62" s="24" t="str">
        <f>IF(K62="","",VLOOKUP(P62,LISTAS!$F$5:$G$407,2,0))</f>
        <v>GRUPO FÊNIX DE EDUCAÇÃO</v>
      </c>
      <c r="R62" s="39">
        <f t="shared" ref="R62:R70" si="22">IF(K62="","",VLOOKUP(L62,G58:J77,4,0))</f>
        <v>7.5</v>
      </c>
      <c r="S62" s="25">
        <f t="shared" si="20"/>
        <v>260</v>
      </c>
      <c r="T62" s="25">
        <f t="shared" si="21"/>
        <v>260</v>
      </c>
    </row>
    <row r="63" spans="1:20" s="5" customFormat="1" ht="18.75" customHeight="1" x14ac:dyDescent="0.3">
      <c r="B63" s="26" t="s">
        <v>94</v>
      </c>
      <c r="C63" s="22" t="str">
        <f>IF(B63="","",VLOOKUP(B63,LISTAS!$F$5:$I$1000,2,0))</f>
        <v>COLÉGIO MONSENHOR ALEXANDRE</v>
      </c>
      <c r="D63" s="22" t="e">
        <f>IF(B63="","",VLOOKUP(B63,LISTAS!$F$5:$I$204,4,0))</f>
        <v>#N/A</v>
      </c>
      <c r="E63" s="38">
        <v>6.7</v>
      </c>
      <c r="G63" s="34">
        <f t="shared" si="15"/>
        <v>6.7063000000000006</v>
      </c>
      <c r="H63" s="35" t="str">
        <f t="shared" si="16"/>
        <v>MELISSA CIPRIANO SILVA</v>
      </c>
      <c r="I63" s="35" t="str">
        <f t="shared" si="16"/>
        <v>COLÉGIO MONSENHOR ALEXANDRE</v>
      </c>
      <c r="J63" s="34">
        <f t="shared" si="17"/>
        <v>6.7</v>
      </c>
      <c r="K63" s="34">
        <f t="shared" si="18"/>
        <v>6.7063000000000006</v>
      </c>
      <c r="L63" s="34">
        <f>IF(K63="","",LARGE(G57:G76,M63))</f>
        <v>6.7063000000000006</v>
      </c>
      <c r="M63" s="46">
        <v>7</v>
      </c>
      <c r="N63" s="28"/>
      <c r="O63" s="47">
        <f>IF(R63&lt;&gt;"",_xlfn.RANK.EQ(R63,R57:R76,0),"")</f>
        <v>7</v>
      </c>
      <c r="P63" s="24" t="str">
        <f t="shared" si="19"/>
        <v>MELISSA CIPRIANO SILVA</v>
      </c>
      <c r="Q63" s="24" t="str">
        <f>IF(K63="","",VLOOKUP(P63,LISTAS!$F$5:$G$407,2,0))</f>
        <v>COLÉGIO MONSENHOR ALEXANDRE</v>
      </c>
      <c r="R63" s="39">
        <f t="shared" si="22"/>
        <v>6.7</v>
      </c>
      <c r="S63" s="25">
        <f t="shared" si="20"/>
        <v>250</v>
      </c>
      <c r="T63" s="25">
        <f t="shared" si="21"/>
        <v>250</v>
      </c>
    </row>
    <row r="64" spans="1:20" s="5" customFormat="1" ht="18.75" customHeight="1" x14ac:dyDescent="0.3">
      <c r="B64" s="26" t="s">
        <v>468</v>
      </c>
      <c r="C64" s="22" t="str">
        <f>IF(B64="","",VLOOKUP(B64,LISTAS!$F$5:$I$1000,2,0))</f>
        <v>LICEU JARDIM</v>
      </c>
      <c r="D64" s="22"/>
      <c r="E64" s="38">
        <v>6.5</v>
      </c>
      <c r="G64" s="34">
        <f t="shared" si="15"/>
        <v>6.5064000000000002</v>
      </c>
      <c r="H64" s="35" t="str">
        <f t="shared" si="16"/>
        <v>LUIZA AMARAL</v>
      </c>
      <c r="I64" s="35" t="str">
        <f t="shared" si="16"/>
        <v>LICEU JARDIM</v>
      </c>
      <c r="J64" s="34">
        <f t="shared" si="17"/>
        <v>6.5</v>
      </c>
      <c r="K64" s="34">
        <f t="shared" si="18"/>
        <v>6.5064000000000002</v>
      </c>
      <c r="L64" s="34">
        <f>IF(K64="","",LARGE(G57:G76,M64))</f>
        <v>6.5064000000000002</v>
      </c>
      <c r="M64" s="46">
        <v>8</v>
      </c>
      <c r="N64" s="28"/>
      <c r="O64" s="47">
        <f>IF(R64&lt;&gt;"",_xlfn.RANK.EQ(R64,R57:R76,0),"")</f>
        <v>8</v>
      </c>
      <c r="P64" s="24" t="str">
        <f t="shared" si="19"/>
        <v>LUIZA AMARAL</v>
      </c>
      <c r="Q64" s="24" t="str">
        <f>IF(K64="","",VLOOKUP(P64,LISTAS!$F$5:$G$407,2,0))</f>
        <v>LICEU JARDIM</v>
      </c>
      <c r="R64" s="39">
        <f t="shared" si="22"/>
        <v>6.5</v>
      </c>
      <c r="S64" s="25">
        <f t="shared" si="20"/>
        <v>240</v>
      </c>
      <c r="T64" s="25">
        <f t="shared" si="21"/>
        <v>240</v>
      </c>
    </row>
    <row r="65" spans="1:20" s="5" customFormat="1" ht="18.75" customHeight="1" x14ac:dyDescent="0.3">
      <c r="B65" s="26"/>
      <c r="C65" s="22" t="str">
        <f>IF(B65="","",VLOOKUP(B65,LISTAS!$F$5:$I$1000,2,0))</f>
        <v/>
      </c>
      <c r="D65" s="22"/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 t="str">
        <f t="shared" ref="P65:P70" si="23">IF(K65="","",VLOOKUP(L65,G63:J82,2,0))</f>
        <v/>
      </c>
      <c r="Q65" s="24" t="str">
        <f>IF(K65="","",VLOOKUP(P65,LISTAS!$F$5:$G$407,2,0))</f>
        <v/>
      </c>
      <c r="R65" s="39" t="str">
        <f t="shared" si="22"/>
        <v/>
      </c>
      <c r="S65" s="25" t="str">
        <f t="shared" si="20"/>
        <v/>
      </c>
      <c r="T65" s="25" t="str">
        <f t="shared" si="21"/>
        <v/>
      </c>
    </row>
    <row r="66" spans="1:20" s="5" customFormat="1" ht="18.75" customHeight="1" x14ac:dyDescent="0.3">
      <c r="B66" s="26"/>
      <c r="C66" s="22" t="str">
        <f>IF(B66="","",VLOOKUP(B66,LISTAS!$F$5:$I$1000,2,0))</f>
        <v/>
      </c>
      <c r="D66" s="22"/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 t="str">
        <f t="shared" si="23"/>
        <v/>
      </c>
      <c r="Q66" s="24" t="str">
        <f>IF(K66="","",VLOOKUP(P66,LISTAS!$F$5:$G$407,2,0))</f>
        <v/>
      </c>
      <c r="R66" s="39" t="str">
        <f t="shared" si="22"/>
        <v/>
      </c>
      <c r="S66" s="25" t="str">
        <f t="shared" si="20"/>
        <v/>
      </c>
      <c r="T66" s="25" t="str">
        <f t="shared" si="21"/>
        <v/>
      </c>
    </row>
    <row r="67" spans="1:20" s="5" customFormat="1" ht="18.75" customHeight="1" x14ac:dyDescent="0.3">
      <c r="B67" s="26"/>
      <c r="C67" s="22" t="str">
        <f>IF(B67="","",VLOOKUP(B67,LISTAS!$F$5:$I$1000,2,0))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 t="str">
        <f t="shared" si="23"/>
        <v/>
      </c>
      <c r="Q67" s="24" t="str">
        <f>IF(K67="","",VLOOKUP(P67,LISTAS!$F$5:$G$407,2,0))</f>
        <v/>
      </c>
      <c r="R67" s="39" t="str">
        <f t="shared" si="22"/>
        <v/>
      </c>
      <c r="S67" s="25" t="str">
        <f t="shared" si="20"/>
        <v/>
      </c>
      <c r="T67" s="25" t="str">
        <f t="shared" si="21"/>
        <v/>
      </c>
    </row>
    <row r="68" spans="1:20" s="5" customFormat="1" ht="18.75" customHeight="1" x14ac:dyDescent="0.3">
      <c r="B68" s="26"/>
      <c r="C68" s="22" t="str">
        <f>IF(B68="","",VLOOKUP(B68,LISTAS!$F$5:$I$1000,2,0))</f>
        <v/>
      </c>
      <c r="D68" s="22"/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 t="str">
        <f t="shared" si="23"/>
        <v/>
      </c>
      <c r="Q68" s="24" t="str">
        <f>IF(K68="","",VLOOKUP(P68,LISTAS!$F$5:$G$407,2,0))</f>
        <v/>
      </c>
      <c r="R68" s="39" t="str">
        <f t="shared" si="22"/>
        <v/>
      </c>
      <c r="S68" s="25" t="str">
        <f t="shared" si="20"/>
        <v/>
      </c>
      <c r="T68" s="25" t="str">
        <f t="shared" si="21"/>
        <v/>
      </c>
    </row>
    <row r="69" spans="1:20" s="5" customFormat="1" ht="18.75" customHeight="1" x14ac:dyDescent="0.3">
      <c r="B69" s="26"/>
      <c r="C69" s="22" t="str">
        <f>IF(B69="","",VLOOKUP(B69,LISTAS!$F$5:$I$1000,2,0))</f>
        <v/>
      </c>
      <c r="D69" s="22"/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 t="str">
        <f t="shared" si="23"/>
        <v/>
      </c>
      <c r="Q69" s="24" t="str">
        <f>IF(K69="","",VLOOKUP(P69,LISTAS!$F$5:$G$407,2,0))</f>
        <v/>
      </c>
      <c r="R69" s="39" t="str">
        <f t="shared" si="22"/>
        <v/>
      </c>
      <c r="S69" s="25" t="str">
        <f t="shared" si="20"/>
        <v/>
      </c>
      <c r="T69" s="25" t="str">
        <f t="shared" si="21"/>
        <v/>
      </c>
    </row>
    <row r="70" spans="1:20" s="5" customFormat="1" ht="18.75" customHeight="1" x14ac:dyDescent="0.3">
      <c r="B70" s="26"/>
      <c r="C70" s="22" t="str">
        <f>IF(B70="","",VLOOKUP(B70,LISTAS!$F$5:$I$1000,2,0))</f>
        <v/>
      </c>
      <c r="D70" s="22"/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 t="str">
        <f t="shared" si="23"/>
        <v/>
      </c>
      <c r="Q70" s="24" t="str">
        <f>IF(K70="","",VLOOKUP(P70,LISTAS!$F$5:$G$407,2,0))</f>
        <v/>
      </c>
      <c r="R70" s="39" t="str">
        <f t="shared" si="22"/>
        <v/>
      </c>
      <c r="S70" s="25" t="str">
        <f t="shared" si="20"/>
        <v/>
      </c>
      <c r="T70" s="25" t="str">
        <f t="shared" si="21"/>
        <v/>
      </c>
    </row>
    <row r="71" spans="1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20"/>
        <v/>
      </c>
      <c r="T71" s="25" t="str">
        <f t="shared" si="21"/>
        <v/>
      </c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20"/>
        <v/>
      </c>
      <c r="T72" s="25" t="str">
        <f t="shared" si="21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15"/>
        <v/>
      </c>
      <c r="H73" s="35" t="str">
        <f t="shared" ref="H73:I76" si="24">IF($K73="","",IF(B73="","",B73))</f>
        <v/>
      </c>
      <c r="I73" s="35" t="str">
        <f t="shared" si="24"/>
        <v/>
      </c>
      <c r="J73" s="34" t="str">
        <f t="shared" si="17"/>
        <v/>
      </c>
      <c r="K73" s="34" t="str">
        <f t="shared" si="18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20"/>
        <v/>
      </c>
      <c r="T73" s="25" t="str">
        <f t="shared" si="21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 t="str">
        <f t="shared" si="15"/>
        <v/>
      </c>
      <c r="H74" s="35" t="str">
        <f t="shared" si="24"/>
        <v/>
      </c>
      <c r="I74" s="35" t="str">
        <f t="shared" si="24"/>
        <v/>
      </c>
      <c r="J74" s="34" t="str">
        <f t="shared" si="17"/>
        <v/>
      </c>
      <c r="K74" s="34" t="str">
        <f t="shared" si="18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20"/>
        <v/>
      </c>
      <c r="T74" s="25" t="str">
        <f t="shared" si="21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20"/>
        <v/>
      </c>
      <c r="T75" s="25" t="str">
        <f t="shared" si="21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 t="str">
        <f t="shared" si="15"/>
        <v/>
      </c>
      <c r="H76" s="35" t="str">
        <f t="shared" si="24"/>
        <v/>
      </c>
      <c r="I76" s="35" t="str">
        <f t="shared" si="24"/>
        <v/>
      </c>
      <c r="J76" s="34" t="str">
        <f t="shared" si="17"/>
        <v/>
      </c>
      <c r="K76" s="34" t="str">
        <f t="shared" si="18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20"/>
        <v/>
      </c>
      <c r="T76" s="25" t="str">
        <f t="shared" si="21"/>
        <v/>
      </c>
    </row>
    <row r="77" spans="1:20" ht="20.25" customHeight="1" x14ac:dyDescent="0.25"/>
    <row r="78" spans="1:20" ht="20.25" customHeight="1" x14ac:dyDescent="0.25">
      <c r="A78" s="2"/>
      <c r="B78" s="71" t="s">
        <v>26</v>
      </c>
      <c r="C78" s="72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73" t="s">
        <v>15</v>
      </c>
      <c r="P78" s="74"/>
      <c r="Q78" s="74"/>
      <c r="R78" s="74"/>
      <c r="S78" s="74"/>
      <c r="T78" s="75"/>
    </row>
    <row r="79" spans="1:20" ht="20.25" hidden="1" customHeight="1" x14ac:dyDescent="0.25">
      <c r="A79" s="2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70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 t="s">
        <v>182</v>
      </c>
      <c r="C81" s="22" t="str">
        <f>IF(B81="","",VLOOKUP(B81,LISTAS!$F$5:$I$1000,2,0))</f>
        <v>LICEU JARDIM</v>
      </c>
      <c r="D81" s="22" t="str">
        <f>IF(B81="","",VLOOKUP(B81,LISTAS!$F$5:$I$204,4,0))</f>
        <v>SUB 15</v>
      </c>
      <c r="E81" s="38">
        <v>7.8</v>
      </c>
      <c r="G81" s="34">
        <f t="shared" ref="G81:G100" si="25">IF(E81="","",E81+(ROW(E81)/10000))</f>
        <v>7.8080999999999996</v>
      </c>
      <c r="H81" s="35" t="str">
        <f t="shared" ref="H81:I87" si="26">IF($K81="","",IF(B81="","",B81))</f>
        <v>ISABELLA XAVIER MONTESANI</v>
      </c>
      <c r="I81" s="35" t="str">
        <f t="shared" si="26"/>
        <v>LICEU JARDIM</v>
      </c>
      <c r="J81" s="34">
        <f t="shared" ref="J81:J100" si="27">IF($K81="","",E81)</f>
        <v>7.8</v>
      </c>
      <c r="K81" s="34">
        <f t="shared" ref="K81:K100" si="28">G81</f>
        <v>7.8080999999999996</v>
      </c>
      <c r="L81" s="34">
        <f>IF(K81="","",LARGE(G81:G100,M81))</f>
        <v>8.208499999999999</v>
      </c>
      <c r="M81" s="46">
        <v>1</v>
      </c>
      <c r="N81" s="23"/>
      <c r="O81" s="47">
        <f>IF(R81&lt;&gt;"",_xlfn.RANK.EQ(R81,R81:R100,0),"")</f>
        <v>1</v>
      </c>
      <c r="P81" s="24" t="str">
        <f>IF(K81="","",VLOOKUP(L81,G81:J100,2,0))</f>
        <v>MANUELLA GOMES SANTOS</v>
      </c>
      <c r="Q81" s="24" t="str">
        <f>IF(K81="","",VLOOKUP(P81,LISTAS!$F$5:$G$407,2,0))</f>
        <v>COLEGIO AMORIM</v>
      </c>
      <c r="R81" s="39">
        <f>IF(K81="","",VLOOKUP(L81,G81:J100,4,0))</f>
        <v>8.1999999999999993</v>
      </c>
      <c r="S81" s="25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>400</v>
      </c>
      <c r="T81" s="25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>400</v>
      </c>
    </row>
    <row r="82" spans="2:20" s="5" customFormat="1" ht="18.75" customHeight="1" x14ac:dyDescent="0.25">
      <c r="B82" s="26" t="s">
        <v>403</v>
      </c>
      <c r="C82" s="22" t="str">
        <f>IF(B82="","",VLOOKUP(B82,LISTAS!$F$5:$I$1000,2,0))</f>
        <v>LICEU JARDIM</v>
      </c>
      <c r="D82" s="22" t="e">
        <f>IF(B82="","",VLOOKUP(B82,LISTAS!$F$5:$I$204,4,0))</f>
        <v>#N/A</v>
      </c>
      <c r="E82" s="38">
        <v>0</v>
      </c>
      <c r="G82" s="34">
        <f t="shared" si="25"/>
        <v>8.2000000000000007E-3</v>
      </c>
      <c r="H82" s="35" t="str">
        <f t="shared" si="26"/>
        <v>LUÍZA AMARAL DE SANT'ANA</v>
      </c>
      <c r="I82" s="35" t="str">
        <f t="shared" si="26"/>
        <v>LICEU JARDIM</v>
      </c>
      <c r="J82" s="34">
        <f t="shared" si="27"/>
        <v>0</v>
      </c>
      <c r="K82" s="34">
        <f t="shared" si="28"/>
        <v>8.2000000000000007E-3</v>
      </c>
      <c r="L82" s="34">
        <f>IF(K82="","",LARGE(G81:G100,M82))</f>
        <v>7.8080999999999996</v>
      </c>
      <c r="M82" s="46">
        <v>2</v>
      </c>
      <c r="N82" s="27"/>
      <c r="O82" s="47">
        <f>IF(R82&lt;&gt;"",_xlfn.RANK.EQ(R82,R81:R100,0),"")</f>
        <v>2</v>
      </c>
      <c r="P82" s="24" t="str">
        <f>IF(K82="","",VLOOKUP(L82,G81:J100,2,0))</f>
        <v>ISABELLA XAVIER MONTESANI</v>
      </c>
      <c r="Q82" s="24" t="str">
        <f>IF(K82="","",VLOOKUP(P82,LISTAS!$F$5:$G$407,2,0))</f>
        <v>LICEU JARDIM</v>
      </c>
      <c r="R82" s="39">
        <f>IF(K82="","",VLOOKUP(L82,G81:J100,4,0))</f>
        <v>7.8</v>
      </c>
      <c r="S82" s="25">
        <f t="shared" ref="S82:S100" si="29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>340</v>
      </c>
      <c r="T82" s="25">
        <f t="shared" ref="T82:T100" si="30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>340</v>
      </c>
    </row>
    <row r="83" spans="2:20" s="5" customFormat="1" ht="18.75" customHeight="1" x14ac:dyDescent="0.3">
      <c r="B83" s="26" t="s">
        <v>207</v>
      </c>
      <c r="C83" s="22" t="str">
        <f>IF(B83="","",VLOOKUP(B83,LISTAS!$F$5:$I$1000,2,0))</f>
        <v>LICEU JARDIM</v>
      </c>
      <c r="D83" s="22"/>
      <c r="E83" s="38">
        <v>7.3</v>
      </c>
      <c r="G83" s="34">
        <f t="shared" si="25"/>
        <v>7.3083</v>
      </c>
      <c r="H83" s="35" t="str">
        <f t="shared" si="26"/>
        <v>YASMIN DIAS URRA</v>
      </c>
      <c r="I83" s="35" t="str">
        <f t="shared" si="26"/>
        <v>LICEU JARDIM</v>
      </c>
      <c r="J83" s="34">
        <f t="shared" si="27"/>
        <v>7.3</v>
      </c>
      <c r="K83" s="34">
        <f t="shared" si="28"/>
        <v>7.3083</v>
      </c>
      <c r="L83" s="34">
        <f>IF(K83="","",LARGE(G81:G100,M83))</f>
        <v>7.3586</v>
      </c>
      <c r="M83" s="46">
        <v>3</v>
      </c>
      <c r="N83" s="28"/>
      <c r="O83" s="47">
        <f>IF(R83&lt;&gt;"",_xlfn.RANK.EQ(R83,R81:R100,0),"")</f>
        <v>3</v>
      </c>
      <c r="P83" s="24" t="str">
        <f>IF(K83="","",VLOOKUP(L83,G81:J100,2,0))</f>
        <v>MARIANA DE OLIVEIRA RAFFO</v>
      </c>
      <c r="Q83" s="24" t="str">
        <f>IF(K83="","",VLOOKUP(P83,LISTAS!$F$5:$G$407,2,0))</f>
        <v>COLEGIO AMORIM</v>
      </c>
      <c r="R83" s="39">
        <f>IF(K83="","",VLOOKUP(L83,G81:J100,4,0))</f>
        <v>7.35</v>
      </c>
      <c r="S83" s="25">
        <f t="shared" si="29"/>
        <v>300</v>
      </c>
      <c r="T83" s="25">
        <f t="shared" si="30"/>
        <v>300</v>
      </c>
    </row>
    <row r="84" spans="2:20" s="5" customFormat="1" ht="18.75" customHeight="1" x14ac:dyDescent="0.3">
      <c r="B84" s="26" t="s">
        <v>63</v>
      </c>
      <c r="C84" s="22" t="str">
        <f>IF(B84="","",VLOOKUP(B84,LISTAS!$F$5:$I$1000,2,0))</f>
        <v>COLEGIO AMORIM</v>
      </c>
      <c r="D84" s="22"/>
      <c r="E84" s="38">
        <v>7.3</v>
      </c>
      <c r="G84" s="34">
        <f t="shared" si="25"/>
        <v>7.3083999999999998</v>
      </c>
      <c r="H84" s="35" t="str">
        <f t="shared" si="26"/>
        <v>CATHERINE FABBRI</v>
      </c>
      <c r="I84" s="35" t="str">
        <f t="shared" si="26"/>
        <v>COLEGIO AMORIM</v>
      </c>
      <c r="J84" s="34">
        <f t="shared" si="27"/>
        <v>7.3</v>
      </c>
      <c r="K84" s="34">
        <f t="shared" si="28"/>
        <v>7.3083999999999998</v>
      </c>
      <c r="L84" s="34">
        <f>IF(K84="","",LARGE(G81:G100,M84))</f>
        <v>7.3083999999999998</v>
      </c>
      <c r="M84" s="46">
        <v>4</v>
      </c>
      <c r="N84" s="28"/>
      <c r="O84" s="47">
        <f>IF(R84&lt;&gt;"",_xlfn.RANK.EQ(R84,R81:R100,0),"")</f>
        <v>4</v>
      </c>
      <c r="P84" s="24" t="str">
        <f>IF(K84="","",VLOOKUP(L84,G81:J100,2,0))</f>
        <v>CATHERINE FABBRI</v>
      </c>
      <c r="Q84" s="24" t="str">
        <f>IF(K84="","",VLOOKUP(P84,LISTAS!$F$5:$G$407,2,0))</f>
        <v>COLEGIO AMORIM</v>
      </c>
      <c r="R84" s="39">
        <f>IF(K84="","",VLOOKUP(L84,G81:J100,4,0))</f>
        <v>7.3</v>
      </c>
      <c r="S84" s="25">
        <f t="shared" si="29"/>
        <v>280</v>
      </c>
      <c r="T84" s="25">
        <f t="shared" si="30"/>
        <v>280</v>
      </c>
    </row>
    <row r="85" spans="2:20" s="5" customFormat="1" ht="18.75" customHeight="1" x14ac:dyDescent="0.3">
      <c r="B85" s="26" t="s">
        <v>264</v>
      </c>
      <c r="C85" s="22" t="str">
        <f>IF(B85="","",VLOOKUP(B85,LISTAS!$F$5:$I$1000,2,0))</f>
        <v>COLEGIO AMORIM</v>
      </c>
      <c r="D85" s="22" t="e">
        <f>IF(B85="","",VLOOKUP(B85,LISTAS!$F$5:$I$204,4,0))</f>
        <v>#N/A</v>
      </c>
      <c r="E85" s="38">
        <v>8.1999999999999993</v>
      </c>
      <c r="G85" s="34">
        <f t="shared" si="25"/>
        <v>8.208499999999999</v>
      </c>
      <c r="H85" s="35" t="str">
        <f t="shared" si="26"/>
        <v>MANUELLA GOMES SANTOS</v>
      </c>
      <c r="I85" s="35" t="str">
        <f t="shared" si="26"/>
        <v>COLEGIO AMORIM</v>
      </c>
      <c r="J85" s="34">
        <f t="shared" si="27"/>
        <v>8.1999999999999993</v>
      </c>
      <c r="K85" s="34">
        <f t="shared" si="28"/>
        <v>8.208499999999999</v>
      </c>
      <c r="L85" s="34">
        <f>IF(K85="","",LARGE(G81:G100,M85))</f>
        <v>7.3083</v>
      </c>
      <c r="M85" s="46">
        <v>5</v>
      </c>
      <c r="N85" s="28"/>
      <c r="O85" s="47">
        <f>IF(R85&lt;&gt;"",_xlfn.RANK.EQ(R85,R81:R100,0),"")</f>
        <v>4</v>
      </c>
      <c r="P85" s="24" t="str">
        <f>IF(K85="","",VLOOKUP(L85,G81:J100,2,0))</f>
        <v>YASMIN DIAS URRA</v>
      </c>
      <c r="Q85" s="24" t="str">
        <f>IF(K85="","",VLOOKUP(P85,LISTAS!$F$5:$G$407,2,0))</f>
        <v>LICEU JARDIM</v>
      </c>
      <c r="R85" s="39">
        <f>IF(K85="","",VLOOKUP(L85,G81:J100,4,0))</f>
        <v>7.3</v>
      </c>
      <c r="S85" s="25">
        <f t="shared" si="29"/>
        <v>280</v>
      </c>
      <c r="T85" s="25">
        <f t="shared" si="30"/>
        <v>280</v>
      </c>
    </row>
    <row r="86" spans="2:20" s="5" customFormat="1" ht="18.75" customHeight="1" x14ac:dyDescent="0.3">
      <c r="B86" s="26" t="s">
        <v>265</v>
      </c>
      <c r="C86" s="22" t="str">
        <f>IF(B86="","",VLOOKUP(B86,LISTAS!$F$5:$I$1000,2,0))</f>
        <v>COLEGIO AMORIM</v>
      </c>
      <c r="D86" s="22" t="e">
        <f>IF(B86="","",VLOOKUP(B86,LISTAS!$F$5:$I$204,4,0))</f>
        <v>#N/A</v>
      </c>
      <c r="E86" s="38">
        <v>7.35</v>
      </c>
      <c r="G86" s="34">
        <f t="shared" si="25"/>
        <v>7.3586</v>
      </c>
      <c r="H86" s="35" t="str">
        <f t="shared" si="26"/>
        <v>MARIANA DE OLIVEIRA RAFFO</v>
      </c>
      <c r="I86" s="35" t="str">
        <f t="shared" si="26"/>
        <v>COLEGIO AMORIM</v>
      </c>
      <c r="J86" s="34">
        <f t="shared" si="27"/>
        <v>7.35</v>
      </c>
      <c r="K86" s="34">
        <f t="shared" si="28"/>
        <v>7.3586</v>
      </c>
      <c r="L86" s="34">
        <f>IF(K86="","",LARGE(G81:G100,M86))</f>
        <v>7.2087000000000003</v>
      </c>
      <c r="M86" s="46">
        <v>6</v>
      </c>
      <c r="N86" s="28"/>
      <c r="O86" s="47">
        <f>IF(R86&lt;&gt;"",_xlfn.RANK.EQ(R86,R81:R100,0),"")</f>
        <v>6</v>
      </c>
      <c r="P86" s="24" t="str">
        <f>IF(K86="","",VLOOKUP(L86,G81:J100,2,0))</f>
        <v>NATHALIA GARCIA DE ANDRADE</v>
      </c>
      <c r="Q86" s="24" t="str">
        <f>IF(K86="","",VLOOKUP(P86,LISTAS!$F$5:$G$407,2,0))</f>
        <v>COLEGIO AMORIM</v>
      </c>
      <c r="R86" s="39">
        <f>IF(K86="","",VLOOKUP(L86,G81:J100,4,0))</f>
        <v>7.2</v>
      </c>
      <c r="S86" s="25">
        <f t="shared" si="29"/>
        <v>260</v>
      </c>
      <c r="T86" s="25">
        <f t="shared" si="30"/>
        <v>260</v>
      </c>
    </row>
    <row r="87" spans="2:20" s="5" customFormat="1" ht="18.75" customHeight="1" x14ac:dyDescent="0.3">
      <c r="B87" s="26" t="s">
        <v>65</v>
      </c>
      <c r="C87" s="22" t="str">
        <f>IF(B87="","",VLOOKUP(B87,LISTAS!$F$5:$I$1000,2,0))</f>
        <v>COLEGIO AMORIM</v>
      </c>
      <c r="D87" s="22" t="e">
        <f>IF(B87="","",VLOOKUP(B87,LISTAS!$F$5:$I$204,4,0))</f>
        <v>#N/A</v>
      </c>
      <c r="E87" s="38">
        <v>7.2</v>
      </c>
      <c r="G87" s="34">
        <f t="shared" si="25"/>
        <v>7.2087000000000003</v>
      </c>
      <c r="H87" s="35" t="str">
        <f t="shared" si="26"/>
        <v>NATHALIA GARCIA DE ANDRADE</v>
      </c>
      <c r="I87" s="35" t="str">
        <f t="shared" si="26"/>
        <v>COLEGIO AMORIM</v>
      </c>
      <c r="J87" s="34">
        <f t="shared" si="27"/>
        <v>7.2</v>
      </c>
      <c r="K87" s="34">
        <f t="shared" si="28"/>
        <v>7.2087000000000003</v>
      </c>
      <c r="L87" s="34">
        <f>IF(K87="","",LARGE(G81:G100,M87))</f>
        <v>8.2000000000000007E-3</v>
      </c>
      <c r="M87" s="46">
        <v>7</v>
      </c>
      <c r="N87" s="28"/>
      <c r="O87" s="47">
        <f>IF(R87&lt;&gt;"",_xlfn.RANK.EQ(R87,R81:R100,0),"")</f>
        <v>7</v>
      </c>
      <c r="P87" s="24" t="str">
        <f>IF(K87="","",VLOOKUP(L87,G81:J100,2,0))</f>
        <v>LUÍZA AMARAL DE SANT'ANA</v>
      </c>
      <c r="Q87" s="24" t="str">
        <f>IF(K87="","",VLOOKUP(P87,LISTAS!$F$5:$G$407,2,0))</f>
        <v>LICEU JARDIM</v>
      </c>
      <c r="R87" s="39">
        <f>IF(K87="","",VLOOKUP(L87,G81:J100,4,0))</f>
        <v>0</v>
      </c>
      <c r="S87" s="25"/>
      <c r="T87" s="25"/>
    </row>
    <row r="88" spans="2:20" s="5" customFormat="1" ht="18.75" customHeight="1" x14ac:dyDescent="0.3">
      <c r="B88" s="26"/>
      <c r="C88" s="22" t="str">
        <f>IF(B88="","",VLOOKUP(B88,LISTAS!$F$5:$I$1000,2,0))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9"/>
        <v/>
      </c>
      <c r="T88" s="25" t="str">
        <f t="shared" si="30"/>
        <v/>
      </c>
    </row>
    <row r="89" spans="2:20" s="5" customFormat="1" ht="18.75" customHeight="1" x14ac:dyDescent="0.3">
      <c r="B89" s="26"/>
      <c r="C89" s="22" t="str">
        <f>IF(B89="","",VLOOKUP(B89,LISTAS!$F$5:$I$1000,2,0))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9"/>
        <v/>
      </c>
      <c r="T89" s="25" t="str">
        <f t="shared" si="30"/>
        <v/>
      </c>
    </row>
    <row r="90" spans="2:20" s="5" customFormat="1" ht="18.75" customHeight="1" x14ac:dyDescent="0.3">
      <c r="B90" s="26"/>
      <c r="C90" s="22" t="str">
        <f>IF(B90="","",VLOOKUP(B90,LISTAS!$F$5:$I$1000,2,0))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9"/>
        <v/>
      </c>
      <c r="T90" s="25" t="str">
        <f t="shared" si="30"/>
        <v/>
      </c>
    </row>
    <row r="91" spans="2:20" s="5" customFormat="1" ht="18.75" customHeight="1" x14ac:dyDescent="0.3">
      <c r="B91" s="26"/>
      <c r="C91" s="22" t="str">
        <f>IF(B91="","",VLOOKUP(B91,LISTAS!$F$5:$I$1000,2,0))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9"/>
        <v/>
      </c>
      <c r="T91" s="25" t="str">
        <f t="shared" si="30"/>
        <v/>
      </c>
    </row>
    <row r="92" spans="2:20" s="5" customFormat="1" ht="18.75" customHeight="1" x14ac:dyDescent="0.3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9"/>
        <v/>
      </c>
      <c r="T92" s="25" t="str">
        <f t="shared" si="30"/>
        <v/>
      </c>
    </row>
    <row r="93" spans="2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9"/>
        <v/>
      </c>
      <c r="T93" s="25" t="str">
        <f t="shared" si="30"/>
        <v/>
      </c>
    </row>
    <row r="94" spans="2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9"/>
        <v/>
      </c>
      <c r="T94" s="25" t="str">
        <f t="shared" si="30"/>
        <v/>
      </c>
    </row>
    <row r="95" spans="2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9"/>
        <v/>
      </c>
      <c r="T95" s="25" t="str">
        <f t="shared" si="30"/>
        <v/>
      </c>
    </row>
    <row r="96" spans="2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9"/>
        <v/>
      </c>
      <c r="T96" s="25" t="str">
        <f t="shared" si="30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25"/>
        <v/>
      </c>
      <c r="H97" s="35" t="str">
        <f t="shared" ref="H97:I100" si="31">IF($K97="","",IF(B97="","",B97))</f>
        <v/>
      </c>
      <c r="I97" s="35" t="str">
        <f t="shared" si="31"/>
        <v/>
      </c>
      <c r="J97" s="34" t="str">
        <f t="shared" si="27"/>
        <v/>
      </c>
      <c r="K97" s="34" t="str">
        <f t="shared" si="28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9"/>
        <v/>
      </c>
      <c r="T97" s="25" t="str">
        <f t="shared" si="30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 t="str">
        <f t="shared" si="25"/>
        <v/>
      </c>
      <c r="H98" s="35" t="str">
        <f t="shared" si="31"/>
        <v/>
      </c>
      <c r="I98" s="35" t="str">
        <f t="shared" si="31"/>
        <v/>
      </c>
      <c r="J98" s="34" t="str">
        <f t="shared" si="27"/>
        <v/>
      </c>
      <c r="K98" s="34" t="str">
        <f t="shared" si="28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9"/>
        <v/>
      </c>
      <c r="T98" s="25" t="str">
        <f t="shared" si="30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9"/>
        <v/>
      </c>
      <c r="T99" s="25" t="str">
        <f t="shared" si="30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 t="str">
        <f t="shared" si="25"/>
        <v/>
      </c>
      <c r="H100" s="35" t="str">
        <f t="shared" si="31"/>
        <v/>
      </c>
      <c r="I100" s="35" t="str">
        <f t="shared" si="31"/>
        <v/>
      </c>
      <c r="J100" s="34" t="str">
        <f t="shared" si="27"/>
        <v/>
      </c>
      <c r="K100" s="34" t="str">
        <f t="shared" si="28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9"/>
        <v/>
      </c>
      <c r="T100" s="25" t="str">
        <f t="shared" si="30"/>
        <v/>
      </c>
    </row>
    <row r="101" spans="1:20" ht="20.25" customHeight="1" x14ac:dyDescent="0.25"/>
    <row r="102" spans="1:20" ht="20.25" customHeight="1" x14ac:dyDescent="0.25">
      <c r="A102" s="2"/>
      <c r="B102" s="71" t="s">
        <v>27</v>
      </c>
      <c r="C102" s="72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73" t="s">
        <v>15</v>
      </c>
      <c r="P102" s="74"/>
      <c r="Q102" s="74"/>
      <c r="R102" s="74"/>
      <c r="S102" s="74"/>
      <c r="T102" s="75"/>
    </row>
    <row r="103" spans="1:20" ht="20.25" hidden="1" customHeight="1" x14ac:dyDescent="0.25">
      <c r="A103" s="2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70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 t="s">
        <v>67</v>
      </c>
      <c r="C105" s="22" t="str">
        <f>IF(B105="","",VLOOKUP(B105,LISTAS!$F$5:$I$1000,2,0))</f>
        <v>COLEGIO AMORIM</v>
      </c>
      <c r="D105" s="22" t="str">
        <f>IF(B105="","",VLOOKUP(B105,LISTAS!$F$5:$I$204,4,0))</f>
        <v>SUB 18</v>
      </c>
      <c r="E105" s="38">
        <v>7</v>
      </c>
      <c r="G105" s="34">
        <f t="shared" ref="G105:G124" si="32">IF(E105="","",E105+(ROW(E105)/10000))</f>
        <v>7.0105000000000004</v>
      </c>
      <c r="H105" s="35" t="str">
        <f t="shared" ref="H105:I111" si="33">IF($K105="","",IF(B105="","",B105))</f>
        <v>ALINE RUFINO</v>
      </c>
      <c r="I105" s="35" t="str">
        <f t="shared" si="33"/>
        <v>COLEGIO AMORIM</v>
      </c>
      <c r="J105" s="34">
        <f t="shared" ref="J105:J124" si="34">IF($K105="","",E105)</f>
        <v>7</v>
      </c>
      <c r="K105" s="34">
        <f t="shared" ref="K105:K124" si="35">G105</f>
        <v>7.0105000000000004</v>
      </c>
      <c r="L105" s="34">
        <f>IF(K105="","",LARGE(G105:G124,M105))</f>
        <v>8.3106000000000009</v>
      </c>
      <c r="M105" s="46">
        <v>1</v>
      </c>
      <c r="N105" s="23"/>
      <c r="O105" s="47">
        <f>IF(R105&lt;&gt;"",_xlfn.RANK.EQ(R105,R105:R124,0),"")</f>
        <v>1</v>
      </c>
      <c r="P105" s="24" t="str">
        <f>IF(K105="","",VLOOKUP(L105,G105:J124,2,0))</f>
        <v>MARCELLA FREITAS CALDA</v>
      </c>
      <c r="Q105" s="24" t="str">
        <f>IF(K105="","",VLOOKUP(P105,LISTAS!$F$5:$G$407,2,0))</f>
        <v>COLEGIO AMORIM</v>
      </c>
      <c r="R105" s="39">
        <f>IF(K105="","",VLOOKUP(L105,G105:J124,4,0))</f>
        <v>8.3000000000000007</v>
      </c>
      <c r="S105" s="25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>400</v>
      </c>
      <c r="T105" s="25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>400</v>
      </c>
    </row>
    <row r="106" spans="1:20" s="5" customFormat="1" ht="18.75" customHeight="1" x14ac:dyDescent="0.25">
      <c r="B106" s="26" t="s">
        <v>68</v>
      </c>
      <c r="C106" s="22" t="str">
        <f>IF(B106="","",VLOOKUP(B106,LISTAS!$F$5:$I$1000,2,0))</f>
        <v>COLEGIO AMORIM</v>
      </c>
      <c r="D106" s="22" t="e">
        <f>IF(B106="","",VLOOKUP(B106,LISTAS!$F$5:$I$204,4,0))</f>
        <v>#N/A</v>
      </c>
      <c r="E106" s="38">
        <v>8.3000000000000007</v>
      </c>
      <c r="G106" s="34">
        <f t="shared" si="32"/>
        <v>8.3106000000000009</v>
      </c>
      <c r="H106" s="35" t="str">
        <f t="shared" si="33"/>
        <v>MARCELLA FREITAS CALDA</v>
      </c>
      <c r="I106" s="35" t="str">
        <f t="shared" si="33"/>
        <v>COLEGIO AMORIM</v>
      </c>
      <c r="J106" s="34">
        <f t="shared" si="34"/>
        <v>8.3000000000000007</v>
      </c>
      <c r="K106" s="34">
        <f t="shared" si="35"/>
        <v>8.3106000000000009</v>
      </c>
      <c r="L106" s="34">
        <f>IF(K106="","",LARGE(G105:G124,M106))</f>
        <v>7.7107000000000001</v>
      </c>
      <c r="M106" s="46">
        <v>2</v>
      </c>
      <c r="N106" s="27"/>
      <c r="O106" s="47">
        <f>IF(R106&lt;&gt;"",_xlfn.RANK.EQ(R106,R105:R124,0),"")</f>
        <v>2</v>
      </c>
      <c r="P106" s="24" t="str">
        <f>IF(K106="","",VLOOKUP(L106,G105:J124,2,0))</f>
        <v>LARISSA GUAGUNINI</v>
      </c>
      <c r="Q106" s="24" t="str">
        <f>IF(K106="","",VLOOKUP(P106,LISTAS!$F$5:$G$407,2,0))</f>
        <v>COLEGIO AMORIM</v>
      </c>
      <c r="R106" s="39">
        <f>IF(K106="","",VLOOKUP(L106,G105:J124,4,0))</f>
        <v>7.7</v>
      </c>
      <c r="S106" s="25">
        <f t="shared" ref="S106:S124" si="36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>340</v>
      </c>
      <c r="T106" s="25">
        <f t="shared" ref="T106:T124" si="37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>340</v>
      </c>
    </row>
    <row r="107" spans="1:20" s="5" customFormat="1" ht="18.75" customHeight="1" x14ac:dyDescent="0.3">
      <c r="B107" s="26" t="s">
        <v>470</v>
      </c>
      <c r="C107" s="22" t="str">
        <f>IF(B107="","",VLOOKUP(B107,LISTAS!$F$5:$I$1000,2,0))</f>
        <v>COLEGIO AMORIM</v>
      </c>
      <c r="D107" s="22" t="e">
        <f>IF(B107="","",VLOOKUP(B107,LISTAS!$F$5:$I$204,4,0))</f>
        <v>#N/A</v>
      </c>
      <c r="E107" s="38">
        <v>7.7</v>
      </c>
      <c r="G107" s="34">
        <f t="shared" si="32"/>
        <v>7.7107000000000001</v>
      </c>
      <c r="H107" s="35" t="str">
        <f t="shared" si="33"/>
        <v>LARISSA GUAGUNINI</v>
      </c>
      <c r="I107" s="35" t="str">
        <f t="shared" si="33"/>
        <v>COLEGIO AMORIM</v>
      </c>
      <c r="J107" s="34">
        <f t="shared" si="34"/>
        <v>7.7</v>
      </c>
      <c r="K107" s="34">
        <f t="shared" si="35"/>
        <v>7.7107000000000001</v>
      </c>
      <c r="L107" s="34">
        <f>IF(K107="","",LARGE(G105:G124,M107))</f>
        <v>7.0105000000000004</v>
      </c>
      <c r="M107" s="46">
        <v>3</v>
      </c>
      <c r="N107" s="28"/>
      <c r="O107" s="47">
        <f>IF(R107&lt;&gt;"",_xlfn.RANK.EQ(R107,R105:R124,0),"")</f>
        <v>3</v>
      </c>
      <c r="P107" s="24" t="str">
        <f>IF(K107="","",VLOOKUP(L107,G105:J124,2,0))</f>
        <v>ALINE RUFINO</v>
      </c>
      <c r="Q107" s="24" t="str">
        <f>IF(K107="","",VLOOKUP(P107,LISTAS!$F$5:$G$407,2,0))</f>
        <v>COLEGIO AMORIM</v>
      </c>
      <c r="R107" s="39">
        <f>IF(K107="","",VLOOKUP(L107,G105:J124,4,0))</f>
        <v>7</v>
      </c>
      <c r="S107" s="25">
        <f t="shared" si="36"/>
        <v>300</v>
      </c>
      <c r="T107" s="25">
        <f t="shared" si="37"/>
        <v>300</v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32"/>
        <v/>
      </c>
      <c r="H108" s="35" t="str">
        <f t="shared" si="33"/>
        <v/>
      </c>
      <c r="I108" s="35" t="str">
        <f t="shared" si="33"/>
        <v/>
      </c>
      <c r="J108" s="34" t="str">
        <f t="shared" si="34"/>
        <v/>
      </c>
      <c r="K108" s="34" t="str">
        <f t="shared" si="35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6"/>
        <v/>
      </c>
      <c r="T108" s="25" t="str">
        <f t="shared" si="37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 t="str">
        <f t="shared" si="32"/>
        <v/>
      </c>
      <c r="H109" s="35" t="str">
        <f t="shared" si="33"/>
        <v/>
      </c>
      <c r="I109" s="35" t="str">
        <f t="shared" si="33"/>
        <v/>
      </c>
      <c r="J109" s="34" t="str">
        <f t="shared" si="34"/>
        <v/>
      </c>
      <c r="K109" s="34" t="str">
        <f t="shared" si="35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6"/>
        <v/>
      </c>
      <c r="T109" s="25" t="str">
        <f t="shared" si="37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si="32"/>
        <v/>
      </c>
      <c r="H110" s="35" t="str">
        <f t="shared" si="33"/>
        <v/>
      </c>
      <c r="I110" s="35" t="str">
        <f t="shared" si="33"/>
        <v/>
      </c>
      <c r="J110" s="34" t="str">
        <f t="shared" si="34"/>
        <v/>
      </c>
      <c r="K110" s="34" t="str">
        <f t="shared" si="35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6"/>
        <v/>
      </c>
      <c r="T110" s="25" t="str">
        <f t="shared" si="37"/>
        <v/>
      </c>
    </row>
    <row r="111" spans="1:20" s="5" customFormat="1" ht="18.75" customHeight="1" x14ac:dyDescent="0.3">
      <c r="B111" s="26"/>
      <c r="C111" s="22" t="str">
        <f>IF(B111="","",VLOOKUP(B111,LISTAS!$F$5:$I$1000,2,0))</f>
        <v/>
      </c>
      <c r="D111" s="22" t="str">
        <f>IF(B111="","",VLOOKUP(B111,LISTAS!$F$5:$I$204,4,0))</f>
        <v/>
      </c>
      <c r="E111" s="38"/>
      <c r="G111" s="34" t="str">
        <f t="shared" si="32"/>
        <v/>
      </c>
      <c r="H111" s="35" t="str">
        <f t="shared" si="33"/>
        <v/>
      </c>
      <c r="I111" s="35" t="str">
        <f t="shared" si="33"/>
        <v/>
      </c>
      <c r="J111" s="34" t="str">
        <f t="shared" si="34"/>
        <v/>
      </c>
      <c r="K111" s="34" t="str">
        <f t="shared" si="35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6"/>
        <v/>
      </c>
      <c r="T111" s="25" t="str">
        <f t="shared" si="37"/>
        <v/>
      </c>
    </row>
    <row r="112" spans="1:20" s="5" customFormat="1" ht="18.75" customHeight="1" x14ac:dyDescent="0.3">
      <c r="B112" s="26"/>
      <c r="C112" s="22" t="str">
        <f>IF(B112="","",VLOOKUP(B112,LISTAS!$F$5:$I$1000,2,0))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6"/>
        <v/>
      </c>
      <c r="T112" s="25" t="str">
        <f t="shared" si="37"/>
        <v/>
      </c>
    </row>
    <row r="113" spans="1:20" s="5" customFormat="1" ht="18.75" customHeight="1" x14ac:dyDescent="0.3">
      <c r="B113" s="26"/>
      <c r="C113" s="22" t="str">
        <f>IF(B113="","",VLOOKUP(B113,LISTAS!$F$5:$I$1000,2,0))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6"/>
        <v/>
      </c>
      <c r="T113" s="25" t="str">
        <f t="shared" si="37"/>
        <v/>
      </c>
    </row>
    <row r="114" spans="1:20" s="5" customFormat="1" ht="18.75" customHeight="1" x14ac:dyDescent="0.3">
      <c r="B114" s="26"/>
      <c r="C114" s="22" t="str">
        <f>IF(B114="","",VLOOKUP(B114,LISTAS!$F$5:$I$1000,2,0))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6"/>
        <v/>
      </c>
      <c r="T114" s="25" t="str">
        <f t="shared" si="37"/>
        <v/>
      </c>
    </row>
    <row r="115" spans="1:20" s="5" customFormat="1" ht="18.75" customHeight="1" x14ac:dyDescent="0.3">
      <c r="B115" s="26"/>
      <c r="C115" s="22" t="str">
        <f>IF(B115="","",VLOOKUP(B115,LISTAS!$F$5:$I$204,2,0))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6"/>
        <v/>
      </c>
      <c r="T115" s="25" t="str">
        <f t="shared" si="37"/>
        <v/>
      </c>
    </row>
    <row r="116" spans="1:20" s="5" customFormat="1" ht="18.75" customHeight="1" x14ac:dyDescent="0.3">
      <c r="B116" s="26"/>
      <c r="C116" s="22" t="str">
        <f>IF(B116="","",VLOOKUP(B116,LISTAS!$F$5:$I$204,2,0))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6"/>
        <v/>
      </c>
      <c r="T116" s="25" t="str">
        <f t="shared" si="37"/>
        <v/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6"/>
        <v/>
      </c>
      <c r="T117" s="25" t="str">
        <f t="shared" si="37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6"/>
        <v/>
      </c>
      <c r="T118" s="25" t="str">
        <f t="shared" si="37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6"/>
        <v/>
      </c>
      <c r="T119" s="25" t="str">
        <f t="shared" si="37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6"/>
        <v/>
      </c>
      <c r="T120" s="25" t="str">
        <f t="shared" si="37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32"/>
        <v/>
      </c>
      <c r="H121" s="35" t="str">
        <f t="shared" ref="H121:I124" si="38">IF($K121="","",IF(B121="","",B121))</f>
        <v/>
      </c>
      <c r="I121" s="35" t="str">
        <f t="shared" si="38"/>
        <v/>
      </c>
      <c r="J121" s="34" t="str">
        <f t="shared" si="34"/>
        <v/>
      </c>
      <c r="K121" s="34" t="str">
        <f t="shared" si="35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6"/>
        <v/>
      </c>
      <c r="T121" s="25" t="str">
        <f t="shared" si="37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 t="str">
        <f t="shared" si="32"/>
        <v/>
      </c>
      <c r="H122" s="35" t="str">
        <f t="shared" si="38"/>
        <v/>
      </c>
      <c r="I122" s="35" t="str">
        <f t="shared" si="38"/>
        <v/>
      </c>
      <c r="J122" s="34" t="str">
        <f t="shared" si="34"/>
        <v/>
      </c>
      <c r="K122" s="34" t="str">
        <f t="shared" si="35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6"/>
        <v/>
      </c>
      <c r="T122" s="25" t="str">
        <f t="shared" si="37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6"/>
        <v/>
      </c>
      <c r="T123" s="25" t="str">
        <f t="shared" si="37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 t="str">
        <f t="shared" si="32"/>
        <v/>
      </c>
      <c r="H124" s="35" t="str">
        <f t="shared" si="38"/>
        <v/>
      </c>
      <c r="I124" s="35" t="str">
        <f t="shared" si="38"/>
        <v/>
      </c>
      <c r="J124" s="34" t="str">
        <f t="shared" si="34"/>
        <v/>
      </c>
      <c r="K124" s="34" t="str">
        <f t="shared" si="35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6"/>
        <v/>
      </c>
      <c r="T124" s="25" t="str">
        <f t="shared" si="37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6" t="s">
        <v>34</v>
      </c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8"/>
    </row>
    <row r="128" spans="1:20" ht="20.25" customHeight="1" x14ac:dyDescent="0.25">
      <c r="A128" s="2"/>
      <c r="B128" s="71" t="s">
        <v>12</v>
      </c>
      <c r="C128" s="72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73" t="s">
        <v>15</v>
      </c>
      <c r="P128" s="74"/>
      <c r="Q128" s="74"/>
      <c r="R128" s="74"/>
      <c r="S128" s="74"/>
      <c r="T128" s="75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IF(B130="","",VLOOKUP(B130,LISTAS!$F$5:$I$1000,2,0))</f>
        <v/>
      </c>
      <c r="D130" s="22"/>
      <c r="E130" s="38"/>
      <c r="G130" s="34" t="str">
        <f t="shared" ref="G130:G149" si="39">IF(E130="","",E130+(ROW(E130)/10000))</f>
        <v/>
      </c>
      <c r="H130" s="35" t="str">
        <f t="shared" ref="H130:I136" si="40">IF($K130="","",IF(B130="","",B130))</f>
        <v/>
      </c>
      <c r="I130" s="35" t="str">
        <f t="shared" si="40"/>
        <v/>
      </c>
      <c r="J130" s="34" t="str">
        <f t="shared" ref="J130:J149" si="41">IF($K130="","",E130)</f>
        <v/>
      </c>
      <c r="K130" s="34" t="str">
        <f t="shared" ref="K130:K149" si="42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IF(B131="","",VLOOKUP(B131,LISTAS!$F$5:$I$1000,2,0))</f>
        <v/>
      </c>
      <c r="D131" s="22"/>
      <c r="E131" s="38"/>
      <c r="G131" s="34" t="str">
        <f t="shared" si="39"/>
        <v/>
      </c>
      <c r="H131" s="35" t="str">
        <f t="shared" si="40"/>
        <v/>
      </c>
      <c r="I131" s="35" t="str">
        <f t="shared" si="40"/>
        <v/>
      </c>
      <c r="J131" s="34" t="str">
        <f t="shared" si="41"/>
        <v/>
      </c>
      <c r="K131" s="34" t="str">
        <f t="shared" si="42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43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4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IF(B132="","",VLOOKUP(B132,LISTAS!$F$5:$I$1000,2,0))</f>
        <v/>
      </c>
      <c r="D132" s="22" t="s">
        <v>249</v>
      </c>
      <c r="E132" s="38"/>
      <c r="G132" s="34" t="str">
        <f t="shared" si="39"/>
        <v/>
      </c>
      <c r="H132" s="35" t="str">
        <f t="shared" si="40"/>
        <v/>
      </c>
      <c r="I132" s="35" t="str">
        <f t="shared" si="40"/>
        <v/>
      </c>
      <c r="J132" s="34" t="str">
        <f t="shared" si="41"/>
        <v/>
      </c>
      <c r="K132" s="34" t="str">
        <f t="shared" si="42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43"/>
        <v/>
      </c>
      <c r="T132" s="25" t="str">
        <f t="shared" si="44"/>
        <v/>
      </c>
    </row>
    <row r="133" spans="2:20" s="5" customFormat="1" ht="18.75" customHeight="1" x14ac:dyDescent="0.3">
      <c r="B133" s="26"/>
      <c r="C133" s="22" t="str">
        <f>IF(B133="","",VLOOKUP(B133,LISTAS!$F$5:$I$1000,2,0))</f>
        <v/>
      </c>
      <c r="D133" s="22" t="str">
        <f>IF(B133="","",VLOOKUP(B133,LISTAS!$F$5:$I$204,4,0))</f>
        <v/>
      </c>
      <c r="E133" s="38"/>
      <c r="G133" s="34" t="str">
        <f t="shared" si="39"/>
        <v/>
      </c>
      <c r="H133" s="35" t="str">
        <f t="shared" si="40"/>
        <v/>
      </c>
      <c r="I133" s="35" t="str">
        <f t="shared" si="40"/>
        <v/>
      </c>
      <c r="J133" s="34" t="str">
        <f t="shared" si="41"/>
        <v/>
      </c>
      <c r="K133" s="34" t="str">
        <f t="shared" si="42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43"/>
        <v/>
      </c>
      <c r="T133" s="25" t="str">
        <f t="shared" si="44"/>
        <v/>
      </c>
    </row>
    <row r="134" spans="2:20" s="5" customFormat="1" ht="18.75" customHeight="1" x14ac:dyDescent="0.3">
      <c r="B134" s="26"/>
      <c r="C134" s="22" t="str">
        <f>IF(B134="","",VLOOKUP(B134,LISTAS!$F$5:$I$1000,2,0))</f>
        <v/>
      </c>
      <c r="D134" s="22" t="str">
        <f>IF(B134="","",VLOOKUP(B134,LISTAS!$F$5:$I$204,4,0))</f>
        <v/>
      </c>
      <c r="E134" s="38"/>
      <c r="G134" s="34" t="str">
        <f t="shared" si="39"/>
        <v/>
      </c>
      <c r="H134" s="35" t="str">
        <f t="shared" si="40"/>
        <v/>
      </c>
      <c r="I134" s="35" t="str">
        <f t="shared" si="40"/>
        <v/>
      </c>
      <c r="J134" s="34" t="str">
        <f t="shared" si="41"/>
        <v/>
      </c>
      <c r="K134" s="34" t="str">
        <f t="shared" si="42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43"/>
        <v/>
      </c>
      <c r="T134" s="25" t="str">
        <f t="shared" si="44"/>
        <v/>
      </c>
    </row>
    <row r="135" spans="2:20" s="5" customFormat="1" ht="18.75" customHeight="1" x14ac:dyDescent="0.3">
      <c r="B135" s="26"/>
      <c r="C135" s="22" t="str">
        <f>IF(B135="","",VLOOKUP(B135,LISTAS!$F$5:$I$1000,2,0))</f>
        <v/>
      </c>
      <c r="D135" s="22" t="str">
        <f>IF(B135="","",VLOOKUP(B135,LISTAS!$F$5:$I$204,4,0))</f>
        <v/>
      </c>
      <c r="E135" s="38"/>
      <c r="G135" s="34" t="str">
        <f t="shared" si="39"/>
        <v/>
      </c>
      <c r="H135" s="35" t="str">
        <f t="shared" si="40"/>
        <v/>
      </c>
      <c r="I135" s="35" t="str">
        <f t="shared" si="40"/>
        <v/>
      </c>
      <c r="J135" s="34" t="str">
        <f t="shared" si="41"/>
        <v/>
      </c>
      <c r="K135" s="34" t="str">
        <f t="shared" si="42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43"/>
        <v/>
      </c>
      <c r="T135" s="25" t="str">
        <f t="shared" si="44"/>
        <v/>
      </c>
    </row>
    <row r="136" spans="2:20" s="5" customFormat="1" ht="18.75" customHeight="1" x14ac:dyDescent="0.3">
      <c r="B136" s="26"/>
      <c r="C136" s="22" t="str">
        <f>IF(B136="","",VLOOKUP(B136,LISTAS!$F$5:$I$1000,2,0))</f>
        <v/>
      </c>
      <c r="D136" s="22" t="str">
        <f>IF(B136="","",VLOOKUP(B136,LISTAS!$F$5:$I$204,4,0))</f>
        <v/>
      </c>
      <c r="E136" s="38"/>
      <c r="G136" s="34" t="str">
        <f t="shared" si="39"/>
        <v/>
      </c>
      <c r="H136" s="35" t="str">
        <f t="shared" si="40"/>
        <v/>
      </c>
      <c r="I136" s="35" t="str">
        <f t="shared" si="40"/>
        <v/>
      </c>
      <c r="J136" s="34" t="str">
        <f t="shared" si="41"/>
        <v/>
      </c>
      <c r="K136" s="34" t="str">
        <f t="shared" si="42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43"/>
        <v/>
      </c>
      <c r="T136" s="25" t="str">
        <f t="shared" si="44"/>
        <v/>
      </c>
    </row>
    <row r="137" spans="2:20" s="5" customFormat="1" ht="18.75" customHeight="1" x14ac:dyDescent="0.3">
      <c r="B137" s="26"/>
      <c r="C137" s="22" t="str">
        <f>IF(B137="","",VLOOKUP(B137,LISTAS!$F$5:$I$1000,2,0))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43"/>
        <v/>
      </c>
      <c r="T137" s="25" t="str">
        <f t="shared" si="44"/>
        <v/>
      </c>
    </row>
    <row r="138" spans="2:20" s="5" customFormat="1" ht="18.75" customHeight="1" x14ac:dyDescent="0.3">
      <c r="B138" s="26"/>
      <c r="C138" s="22" t="str">
        <f>IF(B138="","",VLOOKUP(B138,LISTAS!$F$5:$I$1000,2,0))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43"/>
        <v/>
      </c>
      <c r="T138" s="25" t="str">
        <f t="shared" si="44"/>
        <v/>
      </c>
    </row>
    <row r="139" spans="2:20" s="5" customFormat="1" ht="18.75" customHeight="1" x14ac:dyDescent="0.3">
      <c r="B139" s="26"/>
      <c r="C139" s="22" t="str">
        <f>IF(B139="","",VLOOKUP(B139,LISTAS!$F$5:$I$1000,2,0))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43"/>
        <v/>
      </c>
      <c r="T139" s="25" t="str">
        <f t="shared" si="44"/>
        <v/>
      </c>
    </row>
    <row r="140" spans="2:20" s="5" customFormat="1" ht="18.75" customHeight="1" x14ac:dyDescent="0.3">
      <c r="B140" s="26"/>
      <c r="C140" s="22" t="str">
        <f>IF(B140="","",VLOOKUP(B140,LISTAS!$F$5:$I$1000,2,0))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43"/>
        <v/>
      </c>
      <c r="T140" s="25" t="str">
        <f t="shared" si="44"/>
        <v/>
      </c>
    </row>
    <row r="141" spans="2:20" s="5" customFormat="1" ht="18.75" customHeight="1" x14ac:dyDescent="0.3">
      <c r="B141" s="26"/>
      <c r="C141" s="22" t="str">
        <f>IF(B141="","",VLOOKUP(B141,LISTAS!$F$5:$I$1000,2,0))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43"/>
        <v/>
      </c>
      <c r="T141" s="25" t="str">
        <f t="shared" si="44"/>
        <v/>
      </c>
    </row>
    <row r="142" spans="2:20" s="5" customFormat="1" ht="18.75" customHeight="1" x14ac:dyDescent="0.3">
      <c r="B142" s="26"/>
      <c r="C142" s="22" t="str">
        <f>IF(B142="","",VLOOKUP(B142,LISTAS!$F$5:$I$1000,2,0))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43"/>
        <v/>
      </c>
      <c r="T142" s="25" t="str">
        <f t="shared" si="44"/>
        <v/>
      </c>
    </row>
    <row r="143" spans="2:20" s="5" customFormat="1" ht="18.75" customHeight="1" x14ac:dyDescent="0.3">
      <c r="B143" s="26"/>
      <c r="C143" s="22" t="str">
        <f>IF(B143="","",VLOOKUP(B143,LISTAS!$F$5:$I$1000,2,0))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43"/>
        <v/>
      </c>
      <c r="T143" s="25" t="str">
        <f t="shared" si="44"/>
        <v/>
      </c>
    </row>
    <row r="144" spans="2:20" s="5" customFormat="1" ht="18.75" customHeight="1" x14ac:dyDescent="0.3">
      <c r="B144" s="26"/>
      <c r="C144" s="22" t="str">
        <f>IF(B144="","",VLOOKUP(B144,LISTAS!$F$5:$I$1000,2,0))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43"/>
        <v/>
      </c>
      <c r="T144" s="25" t="str">
        <f t="shared" si="44"/>
        <v/>
      </c>
    </row>
    <row r="145" spans="1:20" s="5" customFormat="1" ht="18.75" customHeight="1" x14ac:dyDescent="0.3">
      <c r="B145" s="26"/>
      <c r="C145" s="22" t="str">
        <f>IF(B145="","",VLOOKUP(B145,LISTAS!$F$5:$I$1000,2,0))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43"/>
        <v/>
      </c>
      <c r="T145" s="25" t="str">
        <f t="shared" si="44"/>
        <v/>
      </c>
    </row>
    <row r="146" spans="1:20" s="5" customFormat="1" ht="18.75" customHeight="1" x14ac:dyDescent="0.3">
      <c r="B146" s="26"/>
      <c r="C146" s="22" t="str">
        <f>IF(B146="","",VLOOKUP(B146,LISTAS!$F$5:$I$1000,2,0))</f>
        <v/>
      </c>
      <c r="D146" s="22" t="str">
        <f>IF(B146="","",VLOOKUP(B146,LISTAS!$F$5:$I$204,4,0))</f>
        <v/>
      </c>
      <c r="E146" s="38"/>
      <c r="G146" s="34" t="str">
        <f t="shared" si="39"/>
        <v/>
      </c>
      <c r="H146" s="35" t="str">
        <f t="shared" ref="H146:I149" si="45">IF($K146="","",IF(B146="","",B146))</f>
        <v/>
      </c>
      <c r="I146" s="35" t="str">
        <f t="shared" si="45"/>
        <v/>
      </c>
      <c r="J146" s="34" t="str">
        <f t="shared" si="41"/>
        <v/>
      </c>
      <c r="K146" s="34" t="str">
        <f t="shared" si="42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43"/>
        <v/>
      </c>
      <c r="T146" s="25" t="str">
        <f t="shared" si="44"/>
        <v/>
      </c>
    </row>
    <row r="147" spans="1:20" s="5" customFormat="1" ht="18.75" customHeight="1" x14ac:dyDescent="0.3">
      <c r="B147" s="26"/>
      <c r="C147" s="22" t="str">
        <f>IF(B147="","",VLOOKUP(B147,LISTAS!$F$5:$I$1000,2,0))</f>
        <v/>
      </c>
      <c r="D147" s="22" t="str">
        <f>IF(B147="","",VLOOKUP(B147,LISTAS!$F$5:$I$204,4,0))</f>
        <v/>
      </c>
      <c r="E147" s="38"/>
      <c r="G147" s="34" t="str">
        <f t="shared" si="39"/>
        <v/>
      </c>
      <c r="H147" s="35" t="str">
        <f t="shared" si="45"/>
        <v/>
      </c>
      <c r="I147" s="35" t="str">
        <f t="shared" si="45"/>
        <v/>
      </c>
      <c r="J147" s="34" t="str">
        <f t="shared" si="41"/>
        <v/>
      </c>
      <c r="K147" s="34" t="str">
        <f t="shared" si="42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43"/>
        <v/>
      </c>
      <c r="T147" s="25" t="str">
        <f t="shared" si="44"/>
        <v/>
      </c>
    </row>
    <row r="148" spans="1:20" s="5" customFormat="1" ht="18.75" customHeight="1" x14ac:dyDescent="0.3">
      <c r="B148" s="26"/>
      <c r="C148" s="22" t="str">
        <f>IF(B148="","",VLOOKUP(B148,LISTAS!$F$5:$I$1000,2,0))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43"/>
        <v/>
      </c>
      <c r="T148" s="25" t="str">
        <f t="shared" si="44"/>
        <v/>
      </c>
    </row>
    <row r="149" spans="1:20" s="5" customFormat="1" ht="18.75" customHeight="1" x14ac:dyDescent="0.3">
      <c r="B149" s="26"/>
      <c r="C149" s="22" t="str">
        <f>IF(B149="","",VLOOKUP(B149,LISTAS!$F$5:$I$1000,2,0))</f>
        <v/>
      </c>
      <c r="D149" s="22" t="str">
        <f>IF(B149="","",VLOOKUP(B149,LISTAS!$F$5:$I$204,4,0))</f>
        <v/>
      </c>
      <c r="E149" s="38"/>
      <c r="G149" s="34" t="str">
        <f t="shared" si="39"/>
        <v/>
      </c>
      <c r="H149" s="35" t="str">
        <f t="shared" si="45"/>
        <v/>
      </c>
      <c r="I149" s="35" t="str">
        <f t="shared" si="45"/>
        <v/>
      </c>
      <c r="J149" s="34" t="str">
        <f t="shared" si="41"/>
        <v/>
      </c>
      <c r="K149" s="34" t="str">
        <f t="shared" si="42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43"/>
        <v/>
      </c>
      <c r="T149" s="25" t="str">
        <f t="shared" si="44"/>
        <v/>
      </c>
    </row>
    <row r="150" spans="1:20" ht="20.25" customHeight="1" x14ac:dyDescent="0.25"/>
    <row r="151" spans="1:20" ht="20.25" customHeight="1" x14ac:dyDescent="0.25">
      <c r="A151" s="2"/>
      <c r="B151" s="71" t="s">
        <v>24</v>
      </c>
      <c r="C151" s="72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73" t="s">
        <v>15</v>
      </c>
      <c r="P151" s="74"/>
      <c r="Q151" s="74"/>
      <c r="R151" s="74"/>
      <c r="S151" s="74"/>
      <c r="T151" s="75"/>
    </row>
    <row r="152" spans="1:20" ht="20.25" hidden="1" customHeight="1" x14ac:dyDescent="0.25">
      <c r="A152" s="2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70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 t="s">
        <v>70</v>
      </c>
      <c r="C154" s="22" t="str">
        <f>IF(B154="","",VLOOKUP(B154,LISTAS!$F$5:$I$1000,2,0))</f>
        <v>GRUPO FÊNIX DE EDUCAÇÃO</v>
      </c>
      <c r="D154" s="22" t="str">
        <f>IF(B154="","",VLOOKUP(B154,LISTAS!$F$5:$I$204,4,0))</f>
        <v>SUB 11</v>
      </c>
      <c r="E154" s="38">
        <v>7.8</v>
      </c>
      <c r="G154" s="34">
        <f t="shared" ref="G154:G173" si="46">IF(E154="","",E154+(ROW(E154)/10000))</f>
        <v>7.8153999999999995</v>
      </c>
      <c r="H154" s="35" t="str">
        <f t="shared" ref="H154:I160" si="47">IF($K154="","",IF(B154="","",B154))</f>
        <v>CECILIA CANHIZARES FRACAPPANI</v>
      </c>
      <c r="I154" s="35" t="str">
        <f t="shared" si="47"/>
        <v>GRUPO FÊNIX DE EDUCAÇÃO</v>
      </c>
      <c r="J154" s="34">
        <f t="shared" ref="J154:J173" si="48">IF($K154="","",E154)</f>
        <v>7.8</v>
      </c>
      <c r="K154" s="34">
        <f t="shared" ref="K154:K173" si="49">G154</f>
        <v>7.8153999999999995</v>
      </c>
      <c r="L154" s="34">
        <f>IF(K154="","",LARGE(G154:G173,M154))</f>
        <v>9.2155999999999985</v>
      </c>
      <c r="M154" s="46">
        <v>1</v>
      </c>
      <c r="N154" s="23"/>
      <c r="O154" s="47">
        <f>IF(R154&lt;&gt;"",_xlfn.RANK.EQ(R154,R154:R173,0),"")</f>
        <v>1</v>
      </c>
      <c r="P154" s="24" t="str">
        <f>IF(K154="","",VLOOKUP(L154,G154:J173,2,0))</f>
        <v>LAURA DE SOUZA TAVARES</v>
      </c>
      <c r="Q154" s="24" t="str">
        <f>IF(K154="","",VLOOKUP(P154,LISTAS!$F$5:$G$407,2,0))</f>
        <v>COLEGIO AMORIM</v>
      </c>
      <c r="R154" s="39">
        <f>IF(K154="","",VLOOKUP(L154,G154:J173,4,0))</f>
        <v>9.1999999999999993</v>
      </c>
      <c r="S154" s="25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>400</v>
      </c>
      <c r="T154" s="25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>400</v>
      </c>
    </row>
    <row r="155" spans="1:20" s="5" customFormat="1" ht="18.75" customHeight="1" x14ac:dyDescent="0.25">
      <c r="B155" s="26" t="s">
        <v>71</v>
      </c>
      <c r="C155" s="22" t="str">
        <f>IF(B155="","",VLOOKUP(B155,LISTAS!$F$5:$I$1000,2,0))</f>
        <v>AMERICAN ACADEMY SCS</v>
      </c>
      <c r="D155" s="22" t="str">
        <f>IF(B155="","",VLOOKUP(B155,LISTAS!$F$5:$I$204,4,0))</f>
        <v>SUB 11</v>
      </c>
      <c r="E155" s="38">
        <v>8.9</v>
      </c>
      <c r="G155" s="34">
        <f t="shared" si="46"/>
        <v>8.9154999999999998</v>
      </c>
      <c r="H155" s="35" t="str">
        <f t="shared" si="47"/>
        <v>LARA FUSCO MEIRELLES</v>
      </c>
      <c r="I155" s="35" t="str">
        <f t="shared" si="47"/>
        <v>AMERICAN ACADEMY SCS</v>
      </c>
      <c r="J155" s="34">
        <f t="shared" si="48"/>
        <v>8.9</v>
      </c>
      <c r="K155" s="34">
        <f t="shared" si="49"/>
        <v>8.9154999999999998</v>
      </c>
      <c r="L155" s="34">
        <f>IF(K155="","",LARGE(G154:G173,M155))</f>
        <v>9.0157000000000007</v>
      </c>
      <c r="M155" s="46">
        <v>2</v>
      </c>
      <c r="N155" s="27"/>
      <c r="O155" s="47">
        <f>IF(R155&lt;&gt;"",_xlfn.RANK.EQ(R155,R154:R173,0),"")</f>
        <v>2</v>
      </c>
      <c r="P155" s="24" t="str">
        <f>IF(K155="","",VLOOKUP(L155,G154:J173,2,0))</f>
        <v>MARIA LUIZA FLOSE JARDIM</v>
      </c>
      <c r="Q155" s="24" t="str">
        <f>IF(K155="","",VLOOKUP(P155,LISTAS!$F$5:$G$407,2,0))</f>
        <v>COLÉGIO ARBOS SÃO CAETANO DO SUL</v>
      </c>
      <c r="R155" s="39">
        <f>IF(K155="","",VLOOKUP(L155,G154:J173,4,0))</f>
        <v>9</v>
      </c>
      <c r="S155" s="25">
        <f t="shared" ref="S155:S173" si="50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>340</v>
      </c>
      <c r="T155" s="25">
        <f t="shared" ref="T155:T173" si="51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>340</v>
      </c>
    </row>
    <row r="156" spans="1:20" s="5" customFormat="1" ht="18.75" customHeight="1" x14ac:dyDescent="0.3">
      <c r="B156" s="26" t="s">
        <v>69</v>
      </c>
      <c r="C156" s="22" t="str">
        <f>IF(B156="","",VLOOKUP(B156,LISTAS!$F$5:$I$1000,2,0))</f>
        <v>COLEGIO AMORIM</v>
      </c>
      <c r="D156" s="22" t="str">
        <f>IF(B156="","",VLOOKUP(B156,LISTAS!$F$5:$I$204,4,0))</f>
        <v>SUB 11</v>
      </c>
      <c r="E156" s="38">
        <v>9.1999999999999993</v>
      </c>
      <c r="G156" s="34">
        <f t="shared" si="46"/>
        <v>9.2155999999999985</v>
      </c>
      <c r="H156" s="35" t="str">
        <f t="shared" si="47"/>
        <v>LAURA DE SOUZA TAVARES</v>
      </c>
      <c r="I156" s="35" t="str">
        <f t="shared" si="47"/>
        <v>COLEGIO AMORIM</v>
      </c>
      <c r="J156" s="34">
        <f t="shared" si="48"/>
        <v>9.1999999999999993</v>
      </c>
      <c r="K156" s="34">
        <f t="shared" si="49"/>
        <v>9.2155999999999985</v>
      </c>
      <c r="L156" s="34">
        <f>IF(K156="","",LARGE(G154:G173,M156))</f>
        <v>8.9154999999999998</v>
      </c>
      <c r="M156" s="46">
        <v>3</v>
      </c>
      <c r="N156" s="28"/>
      <c r="O156" s="47">
        <f>IF(R156&lt;&gt;"",_xlfn.RANK.EQ(R156,R154:R173,0),"")</f>
        <v>3</v>
      </c>
      <c r="P156" s="24" t="str">
        <f>IF(K156="","",VLOOKUP(L156,G154:J173,2,0))</f>
        <v>LARA FUSCO MEIRELLES</v>
      </c>
      <c r="Q156" s="24" t="str">
        <f>IF(K156="","",VLOOKUP(P156,LISTAS!$F$5:$G$407,2,0))</f>
        <v>AMERICAN ACADEMY SCS</v>
      </c>
      <c r="R156" s="39">
        <f>IF(K156="","",VLOOKUP(L156,G154:J173,4,0))</f>
        <v>8.9</v>
      </c>
      <c r="S156" s="25">
        <f t="shared" si="50"/>
        <v>300</v>
      </c>
      <c r="T156" s="25">
        <f t="shared" si="51"/>
        <v>300</v>
      </c>
    </row>
    <row r="157" spans="1:20" s="5" customFormat="1" ht="18.75" customHeight="1" x14ac:dyDescent="0.3">
      <c r="B157" s="26" t="s">
        <v>54</v>
      </c>
      <c r="C157" s="22" t="str">
        <f>IF(B157="","",VLOOKUP(B157,LISTAS!$F$5:$I$1000,2,0))</f>
        <v>COLÉGIO ARBOS SÃO CAETANO DO SUL</v>
      </c>
      <c r="D157" s="22" t="e">
        <f>IF(B157="","",VLOOKUP(B157,LISTAS!$F$5:$I$204,4,0))</f>
        <v>#N/A</v>
      </c>
      <c r="E157" s="38">
        <v>9</v>
      </c>
      <c r="G157" s="34">
        <f t="shared" si="46"/>
        <v>9.0157000000000007</v>
      </c>
      <c r="H157" s="35" t="str">
        <f t="shared" si="47"/>
        <v>MARIA LUIZA FLOSE JARDIM</v>
      </c>
      <c r="I157" s="35" t="str">
        <f t="shared" si="47"/>
        <v>COLÉGIO ARBOS SÃO CAETANO DO SUL</v>
      </c>
      <c r="J157" s="34">
        <f t="shared" si="48"/>
        <v>9</v>
      </c>
      <c r="K157" s="34">
        <f t="shared" si="49"/>
        <v>9.0157000000000007</v>
      </c>
      <c r="L157" s="34">
        <f>IF(K157="","",LARGE(G154:G173,M157))</f>
        <v>7.8153999999999995</v>
      </c>
      <c r="M157" s="46">
        <v>4</v>
      </c>
      <c r="N157" s="28"/>
      <c r="O157" s="47">
        <f>IF(R157&lt;&gt;"",_xlfn.RANK.EQ(R157,R154:R173,0),"")</f>
        <v>4</v>
      </c>
      <c r="P157" s="24" t="str">
        <f>IF(K157="","",VLOOKUP(L157,G154:J173,2,0))</f>
        <v>CECILIA CANHIZARES FRACAPPANI</v>
      </c>
      <c r="Q157" s="24" t="str">
        <f>IF(K157="","",VLOOKUP(P157,LISTAS!$F$5:$G$407,2,0))</f>
        <v>GRUPO FÊNIX DE EDUCAÇÃO</v>
      </c>
      <c r="R157" s="39">
        <f>IF(K157="","",VLOOKUP(L157,G154:J173,4,0))</f>
        <v>7.8</v>
      </c>
      <c r="S157" s="25">
        <f t="shared" si="50"/>
        <v>280</v>
      </c>
      <c r="T157" s="25">
        <f t="shared" si="51"/>
        <v>280</v>
      </c>
    </row>
    <row r="158" spans="1:20" s="5" customFormat="1" ht="18.75" customHeight="1" x14ac:dyDescent="0.3">
      <c r="B158" s="26"/>
      <c r="C158" s="22" t="str">
        <f>IF(B158="","",VLOOKUP(B158,LISTAS!$F$5:$I$1000,2,0))</f>
        <v/>
      </c>
      <c r="D158" s="22" t="str">
        <f>IF(B158="","",VLOOKUP(B158,LISTAS!$F$5:$I$204,4,0))</f>
        <v/>
      </c>
      <c r="E158" s="38"/>
      <c r="G158" s="34" t="str">
        <f t="shared" si="46"/>
        <v/>
      </c>
      <c r="H158" s="35" t="str">
        <f t="shared" si="47"/>
        <v/>
      </c>
      <c r="I158" s="35" t="str">
        <f t="shared" si="47"/>
        <v/>
      </c>
      <c r="J158" s="34" t="str">
        <f t="shared" si="48"/>
        <v/>
      </c>
      <c r="K158" s="34" t="str">
        <f t="shared" si="49"/>
        <v/>
      </c>
      <c r="L158" s="34" t="str">
        <f>IF(K158="","",LARGE(G154:G173,M158))</f>
        <v/>
      </c>
      <c r="M158" s="46">
        <v>5</v>
      </c>
      <c r="N158" s="28"/>
      <c r="O158" s="47" t="str">
        <f>IF(R158&lt;&gt;"",_xlfn.RANK.EQ(R158,R154:R173,0),"")</f>
        <v/>
      </c>
      <c r="P158" s="24" t="str">
        <f>IF(K158="","",VLOOKUP(L158,G154:J173,2,0))</f>
        <v/>
      </c>
      <c r="Q158" s="24" t="str">
        <f>IF(K158="","",VLOOKUP(P158,LISTAS!$F$5:$G$407,2,0))</f>
        <v/>
      </c>
      <c r="R158" s="39" t="str">
        <f>IF(K158="","",VLOOKUP(L158,G154:J173,4,0))</f>
        <v/>
      </c>
      <c r="S158" s="25" t="str">
        <f t="shared" si="50"/>
        <v/>
      </c>
      <c r="T158" s="25" t="str">
        <f t="shared" si="51"/>
        <v/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6"/>
        <v/>
      </c>
      <c r="H159" s="35" t="str">
        <f t="shared" si="47"/>
        <v/>
      </c>
      <c r="I159" s="35" t="str">
        <f t="shared" si="47"/>
        <v/>
      </c>
      <c r="J159" s="34" t="str">
        <f t="shared" si="48"/>
        <v/>
      </c>
      <c r="K159" s="34" t="str">
        <f t="shared" si="49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50"/>
        <v/>
      </c>
      <c r="T159" s="25" t="str">
        <f t="shared" si="51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6"/>
        <v/>
      </c>
      <c r="H160" s="35" t="str">
        <f t="shared" si="47"/>
        <v/>
      </c>
      <c r="I160" s="35" t="str">
        <f t="shared" si="47"/>
        <v/>
      </c>
      <c r="J160" s="34" t="str">
        <f t="shared" si="48"/>
        <v/>
      </c>
      <c r="K160" s="34" t="str">
        <f t="shared" si="49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50"/>
        <v/>
      </c>
      <c r="T160" s="25" t="str">
        <f t="shared" si="51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50"/>
        <v/>
      </c>
      <c r="T161" s="25" t="str">
        <f t="shared" si="51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50"/>
        <v/>
      </c>
      <c r="T162" s="25" t="str">
        <f t="shared" si="51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50"/>
        <v/>
      </c>
      <c r="T163" s="25" t="str">
        <f t="shared" si="51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50"/>
        <v/>
      </c>
      <c r="T164" s="25" t="str">
        <f t="shared" si="51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50"/>
        <v/>
      </c>
      <c r="T165" s="25" t="str">
        <f t="shared" si="51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50"/>
        <v/>
      </c>
      <c r="T166" s="25" t="str">
        <f t="shared" si="51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50"/>
        <v/>
      </c>
      <c r="T167" s="25" t="str">
        <f t="shared" si="51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50"/>
        <v/>
      </c>
      <c r="T168" s="25" t="str">
        <f t="shared" si="51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50"/>
        <v/>
      </c>
      <c r="T169" s="25" t="str">
        <f t="shared" si="51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6"/>
        <v/>
      </c>
      <c r="H170" s="35" t="str">
        <f t="shared" ref="H170:I173" si="52">IF($K170="","",IF(B170="","",B170))</f>
        <v/>
      </c>
      <c r="I170" s="35" t="str">
        <f t="shared" si="52"/>
        <v/>
      </c>
      <c r="J170" s="34" t="str">
        <f t="shared" si="48"/>
        <v/>
      </c>
      <c r="K170" s="34" t="str">
        <f t="shared" si="49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50"/>
        <v/>
      </c>
      <c r="T170" s="25" t="str">
        <f t="shared" si="51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6"/>
        <v/>
      </c>
      <c r="H171" s="35" t="str">
        <f t="shared" si="52"/>
        <v/>
      </c>
      <c r="I171" s="35" t="str">
        <f t="shared" si="52"/>
        <v/>
      </c>
      <c r="J171" s="34" t="str">
        <f t="shared" si="48"/>
        <v/>
      </c>
      <c r="K171" s="34" t="str">
        <f t="shared" si="49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50"/>
        <v/>
      </c>
      <c r="T171" s="25" t="str">
        <f t="shared" si="51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50"/>
        <v/>
      </c>
      <c r="T172" s="25" t="str">
        <f t="shared" si="51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6"/>
        <v/>
      </c>
      <c r="H173" s="35" t="str">
        <f t="shared" si="52"/>
        <v/>
      </c>
      <c r="I173" s="35" t="str">
        <f t="shared" si="52"/>
        <v/>
      </c>
      <c r="J173" s="34" t="str">
        <f t="shared" si="48"/>
        <v/>
      </c>
      <c r="K173" s="34" t="str">
        <f t="shared" si="49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50"/>
        <v/>
      </c>
      <c r="T173" s="25" t="str">
        <f t="shared" si="51"/>
        <v/>
      </c>
    </row>
    <row r="174" spans="1:20" ht="20.25" customHeight="1" x14ac:dyDescent="0.25"/>
    <row r="175" spans="1:20" ht="20.25" customHeight="1" x14ac:dyDescent="0.25">
      <c r="A175" s="2"/>
      <c r="B175" s="71" t="s">
        <v>464</v>
      </c>
      <c r="C175" s="72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73" t="s">
        <v>15</v>
      </c>
      <c r="P175" s="74"/>
      <c r="Q175" s="74"/>
      <c r="R175" s="74"/>
      <c r="S175" s="74"/>
      <c r="T175" s="75"/>
    </row>
    <row r="176" spans="1:20" ht="20.25" hidden="1" customHeight="1" x14ac:dyDescent="0.25">
      <c r="A176" s="2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70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 t="s">
        <v>77</v>
      </c>
      <c r="C178" s="22" t="str">
        <f>IF(B178="","",VLOOKUP(B178,LISTAS!$F$5:$I$204,2,0))</f>
        <v>GRUPO FÊNIX DE EDUCAÇÃO</v>
      </c>
      <c r="D178" s="22" t="str">
        <f>IF(B178="","",VLOOKUP(B178,LISTAS!$F$5:$I$204,4,0))</f>
        <v>SUB 13</v>
      </c>
      <c r="E178" s="38">
        <v>0</v>
      </c>
      <c r="G178" s="34">
        <f t="shared" ref="G178:G197" si="53">IF(E178="","",E178+(ROW(E178)/10000))</f>
        <v>1.78E-2</v>
      </c>
      <c r="H178" s="35" t="str">
        <f t="shared" ref="H178:I184" si="54">IF($K178="","",IF(B178="","",B178))</f>
        <v>HELOISA PINHEIRO DE SOUZA</v>
      </c>
      <c r="I178" s="35" t="str">
        <f t="shared" si="54"/>
        <v>GRUPO FÊNIX DE EDUCAÇÃO</v>
      </c>
      <c r="J178" s="34">
        <f t="shared" ref="J178:J197" si="55">IF($K178="","",E178)</f>
        <v>0</v>
      </c>
      <c r="K178" s="34">
        <f t="shared" ref="K178:K197" si="56">G178</f>
        <v>1.78E-2</v>
      </c>
      <c r="L178" s="34">
        <f>IF(K178="","",LARGE(G178:G197,M178))</f>
        <v>1.78E-2</v>
      </c>
      <c r="M178" s="46">
        <v>1</v>
      </c>
      <c r="N178" s="23"/>
      <c r="O178" s="47">
        <f>IF(R178&lt;&gt;"",_xlfn.RANK.EQ(R178,R178:R197,0),"")</f>
        <v>1</v>
      </c>
      <c r="P178" s="24" t="str">
        <f>IF(K178="","",VLOOKUP(L178,G178:J197,2,0))</f>
        <v>HELOISA PINHEIRO DE SOUZA</v>
      </c>
      <c r="Q178" s="24" t="str">
        <f>IF(K178="","",VLOOKUP(P178,LISTAS!$F$5:$G$407,2,0))</f>
        <v>GRUPO FÊNIX DE EDUCAÇÃO</v>
      </c>
      <c r="R178" s="39">
        <f>IF(K178="","",VLOOKUP(L178,G178:J197,4,0))</f>
        <v>0</v>
      </c>
      <c r="S178" s="25"/>
      <c r="T178" s="25"/>
    </row>
    <row r="179" spans="2:20" s="5" customFormat="1" ht="18.75" customHeight="1" x14ac:dyDescent="0.25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 t="str">
        <f t="shared" si="53"/>
        <v/>
      </c>
      <c r="H179" s="35" t="str">
        <f t="shared" si="54"/>
        <v/>
      </c>
      <c r="I179" s="35" t="str">
        <f t="shared" si="54"/>
        <v/>
      </c>
      <c r="J179" s="34" t="str">
        <f t="shared" si="55"/>
        <v/>
      </c>
      <c r="K179" s="34" t="str">
        <f t="shared" si="56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7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8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53"/>
        <v/>
      </c>
      <c r="H180" s="35" t="str">
        <f t="shared" si="54"/>
        <v/>
      </c>
      <c r="I180" s="35" t="str">
        <f t="shared" si="54"/>
        <v/>
      </c>
      <c r="J180" s="34" t="str">
        <f t="shared" si="55"/>
        <v/>
      </c>
      <c r="K180" s="34" t="str">
        <f t="shared" si="56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7"/>
        <v/>
      </c>
      <c r="T180" s="25" t="str">
        <f t="shared" si="58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 t="str">
        <f t="shared" si="53"/>
        <v/>
      </c>
      <c r="H181" s="35" t="str">
        <f t="shared" si="54"/>
        <v/>
      </c>
      <c r="I181" s="35" t="str">
        <f t="shared" si="54"/>
        <v/>
      </c>
      <c r="J181" s="34" t="str">
        <f t="shared" si="55"/>
        <v/>
      </c>
      <c r="K181" s="34" t="str">
        <f t="shared" si="56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7"/>
        <v/>
      </c>
      <c r="T181" s="25" t="str">
        <f t="shared" si="58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 t="str">
        <f t="shared" si="53"/>
        <v/>
      </c>
      <c r="H182" s="35" t="str">
        <f t="shared" si="54"/>
        <v/>
      </c>
      <c r="I182" s="35" t="str">
        <f t="shared" si="54"/>
        <v/>
      </c>
      <c r="J182" s="34" t="str">
        <f t="shared" si="55"/>
        <v/>
      </c>
      <c r="K182" s="34" t="str">
        <f t="shared" si="56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7"/>
        <v/>
      </c>
      <c r="T182" s="25" t="str">
        <f t="shared" si="58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 t="str">
        <f t="shared" si="53"/>
        <v/>
      </c>
      <c r="H183" s="35" t="str">
        <f t="shared" si="54"/>
        <v/>
      </c>
      <c r="I183" s="35" t="str">
        <f t="shared" si="54"/>
        <v/>
      </c>
      <c r="J183" s="34" t="str">
        <f t="shared" si="55"/>
        <v/>
      </c>
      <c r="K183" s="34" t="str">
        <f t="shared" si="56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7"/>
        <v/>
      </c>
      <c r="T183" s="25" t="str">
        <f t="shared" si="58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 t="str">
        <f t="shared" si="53"/>
        <v/>
      </c>
      <c r="H184" s="35" t="str">
        <f t="shared" si="54"/>
        <v/>
      </c>
      <c r="I184" s="35" t="str">
        <f t="shared" si="54"/>
        <v/>
      </c>
      <c r="J184" s="34" t="str">
        <f t="shared" si="55"/>
        <v/>
      </c>
      <c r="K184" s="34" t="str">
        <f t="shared" si="56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7"/>
        <v/>
      </c>
      <c r="T184" s="25" t="str">
        <f t="shared" si="58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7"/>
        <v/>
      </c>
      <c r="T185" s="25" t="str">
        <f t="shared" si="58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7"/>
        <v/>
      </c>
      <c r="T186" s="25" t="str">
        <f t="shared" si="58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7"/>
        <v/>
      </c>
      <c r="T187" s="25" t="str">
        <f t="shared" si="58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7"/>
        <v/>
      </c>
      <c r="T188" s="25" t="str">
        <f t="shared" si="58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7"/>
        <v/>
      </c>
      <c r="T189" s="25" t="str">
        <f t="shared" si="58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7"/>
        <v/>
      </c>
      <c r="T190" s="25" t="str">
        <f t="shared" si="58"/>
        <v/>
      </c>
    </row>
    <row r="191" spans="2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7"/>
        <v/>
      </c>
      <c r="T191" s="25" t="str">
        <f t="shared" si="58"/>
        <v/>
      </c>
    </row>
    <row r="192" spans="2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7"/>
        <v/>
      </c>
      <c r="T192" s="25" t="str">
        <f t="shared" si="58"/>
        <v/>
      </c>
    </row>
    <row r="193" spans="1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7"/>
        <v/>
      </c>
      <c r="T193" s="25" t="str">
        <f t="shared" si="58"/>
        <v/>
      </c>
    </row>
    <row r="194" spans="1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53"/>
        <v/>
      </c>
      <c r="H194" s="35" t="str">
        <f t="shared" ref="H194:I197" si="59">IF($K194="","",IF(B194="","",B194))</f>
        <v/>
      </c>
      <c r="I194" s="35" t="str">
        <f t="shared" si="59"/>
        <v/>
      </c>
      <c r="J194" s="34" t="str">
        <f t="shared" si="55"/>
        <v/>
      </c>
      <c r="K194" s="34" t="str">
        <f t="shared" si="56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7"/>
        <v/>
      </c>
      <c r="T194" s="25" t="str">
        <f t="shared" si="58"/>
        <v/>
      </c>
    </row>
    <row r="195" spans="1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 t="str">
        <f t="shared" si="53"/>
        <v/>
      </c>
      <c r="H195" s="35" t="str">
        <f t="shared" si="59"/>
        <v/>
      </c>
      <c r="I195" s="35" t="str">
        <f t="shared" si="59"/>
        <v/>
      </c>
      <c r="J195" s="34" t="str">
        <f t="shared" si="55"/>
        <v/>
      </c>
      <c r="K195" s="34" t="str">
        <f t="shared" si="56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7"/>
        <v/>
      </c>
      <c r="T195" s="25" t="str">
        <f t="shared" si="58"/>
        <v/>
      </c>
    </row>
    <row r="196" spans="1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7"/>
        <v/>
      </c>
      <c r="T196" s="25" t="str">
        <f t="shared" si="58"/>
        <v/>
      </c>
    </row>
    <row r="197" spans="1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 t="str">
        <f t="shared" si="53"/>
        <v/>
      </c>
      <c r="H197" s="35" t="str">
        <f t="shared" si="59"/>
        <v/>
      </c>
      <c r="I197" s="35" t="str">
        <f t="shared" si="59"/>
        <v/>
      </c>
      <c r="J197" s="34" t="str">
        <f t="shared" si="55"/>
        <v/>
      </c>
      <c r="K197" s="34" t="str">
        <f t="shared" si="56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7"/>
        <v/>
      </c>
      <c r="T197" s="25" t="str">
        <f t="shared" si="58"/>
        <v/>
      </c>
    </row>
    <row r="198" spans="1:20" ht="20.25" customHeight="1" x14ac:dyDescent="0.25"/>
    <row r="199" spans="1:20" ht="20.25" customHeight="1" x14ac:dyDescent="0.25">
      <c r="A199" s="2"/>
      <c r="B199" s="71" t="s">
        <v>465</v>
      </c>
      <c r="C199" s="72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73" t="s">
        <v>15</v>
      </c>
      <c r="P199" s="74"/>
      <c r="Q199" s="74"/>
      <c r="R199" s="74"/>
      <c r="S199" s="74"/>
      <c r="T199" s="75"/>
    </row>
    <row r="200" spans="1:20" ht="20.25" hidden="1" customHeight="1" x14ac:dyDescent="0.25">
      <c r="A200" s="2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70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 t="s">
        <v>76</v>
      </c>
      <c r="C202" s="22" t="str">
        <f>IF(B202="","",VLOOKUP(B202,LISTAS!$F$5:$I$204,2,0))</f>
        <v>COLEGIO AMORIM</v>
      </c>
      <c r="D202" s="22" t="str">
        <f>IF(B202="","",VLOOKUP(B202,LISTAS!$F$5:$I$204,4,0))</f>
        <v>SUB 15</v>
      </c>
      <c r="E202" s="38">
        <v>9</v>
      </c>
      <c r="G202" s="34">
        <f t="shared" ref="G202:G221" si="60">IF(E202="","",E202+(ROW(E202)/10000))</f>
        <v>9.0202000000000009</v>
      </c>
      <c r="H202" s="35" t="str">
        <f t="shared" ref="H202:I208" si="61">IF($K202="","",IF(B202="","",B202))</f>
        <v>LARA LIMA HUTTER</v>
      </c>
      <c r="I202" s="35" t="str">
        <f t="shared" si="61"/>
        <v>COLEGIO AMORIM</v>
      </c>
      <c r="J202" s="34">
        <f t="shared" ref="J202:J221" si="62">IF($K202="","",E202)</f>
        <v>9</v>
      </c>
      <c r="K202" s="34">
        <f t="shared" ref="K202:K221" si="63">G202</f>
        <v>9.0202000000000009</v>
      </c>
      <c r="L202" s="34">
        <f>IF(K202="","",LARGE(G202:G221,M202))</f>
        <v>9.0202000000000009</v>
      </c>
      <c r="M202" s="46">
        <v>1</v>
      </c>
      <c r="N202" s="23"/>
      <c r="O202" s="47">
        <f>IF(R202&lt;&gt;"",_xlfn.RANK.EQ(R202,R202:R221,0),"")</f>
        <v>1</v>
      </c>
      <c r="P202" s="24" t="str">
        <f>IF(K202="","",VLOOKUP(L202,G202:J221,2,0))</f>
        <v>LARA LIMA HUTTER</v>
      </c>
      <c r="Q202" s="24" t="str">
        <f>IF(K202="","",VLOOKUP(P202,LISTAS!$F$5:$G$407,2,0))</f>
        <v>COLEGIO AMORIM</v>
      </c>
      <c r="R202" s="39">
        <f>IF(K202="","",VLOOKUP(L202,G202:J221,4,0))</f>
        <v>9</v>
      </c>
      <c r="S202" s="25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>400</v>
      </c>
      <c r="T202" s="25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>400</v>
      </c>
    </row>
    <row r="203" spans="1:20" s="5" customFormat="1" ht="18.75" customHeight="1" x14ac:dyDescent="0.25">
      <c r="B203" s="26"/>
      <c r="C203" s="22" t="str">
        <f>IF(B203="","",VLOOKUP(B203,LISTAS!$F$5:$I$204,2,0))</f>
        <v/>
      </c>
      <c r="D203" s="22" t="str">
        <f>IF(B203="","",VLOOKUP(B203,LISTAS!$F$5:$I$204,4,0))</f>
        <v/>
      </c>
      <c r="E203" s="38"/>
      <c r="G203" s="34" t="str">
        <f t="shared" si="60"/>
        <v/>
      </c>
      <c r="H203" s="35" t="str">
        <f t="shared" si="61"/>
        <v/>
      </c>
      <c r="I203" s="35" t="str">
        <f t="shared" si="61"/>
        <v/>
      </c>
      <c r="J203" s="34" t="str">
        <f t="shared" si="62"/>
        <v/>
      </c>
      <c r="K203" s="34" t="str">
        <f t="shared" si="63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4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5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IF(B204="","",VLOOKUP(B204,LISTAS!$F$5:$I$204,2,0))</f>
        <v/>
      </c>
      <c r="D204" s="22" t="str">
        <f>IF(B204="","",VLOOKUP(B204,LISTAS!$F$5:$I$204,4,0))</f>
        <v/>
      </c>
      <c r="E204" s="38"/>
      <c r="G204" s="34" t="str">
        <f t="shared" si="60"/>
        <v/>
      </c>
      <c r="H204" s="35" t="str">
        <f t="shared" si="61"/>
        <v/>
      </c>
      <c r="I204" s="35" t="str">
        <f t="shared" si="61"/>
        <v/>
      </c>
      <c r="J204" s="34" t="str">
        <f t="shared" si="62"/>
        <v/>
      </c>
      <c r="K204" s="34" t="str">
        <f t="shared" si="63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4"/>
        <v/>
      </c>
      <c r="T204" s="25" t="str">
        <f t="shared" si="65"/>
        <v/>
      </c>
    </row>
    <row r="205" spans="1:20" s="5" customFormat="1" ht="18.75" customHeight="1" x14ac:dyDescent="0.3">
      <c r="B205" s="26"/>
      <c r="C205" s="22" t="str">
        <f>IF(B205="","",VLOOKUP(B205,LISTAS!$F$5:$I$204,2,0))</f>
        <v/>
      </c>
      <c r="D205" s="22" t="str">
        <f>IF(B205="","",VLOOKUP(B205,LISTAS!$F$5:$I$204,4,0))</f>
        <v/>
      </c>
      <c r="E205" s="38"/>
      <c r="G205" s="34" t="str">
        <f t="shared" si="60"/>
        <v/>
      </c>
      <c r="H205" s="35" t="str">
        <f t="shared" si="61"/>
        <v/>
      </c>
      <c r="I205" s="35" t="str">
        <f t="shared" si="61"/>
        <v/>
      </c>
      <c r="J205" s="34" t="str">
        <f t="shared" si="62"/>
        <v/>
      </c>
      <c r="K205" s="34" t="str">
        <f t="shared" si="63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4"/>
        <v/>
      </c>
      <c r="T205" s="25" t="str">
        <f t="shared" si="65"/>
        <v/>
      </c>
    </row>
    <row r="206" spans="1:20" s="5" customFormat="1" ht="18.75" customHeight="1" x14ac:dyDescent="0.3">
      <c r="B206" s="26"/>
      <c r="C206" s="22" t="str">
        <f>IF(B206="","",VLOOKUP(B206,LISTAS!$F$5:$I$204,2,0))</f>
        <v/>
      </c>
      <c r="D206" s="22" t="str">
        <f>IF(B206="","",VLOOKUP(B206,LISTAS!$F$5:$I$204,4,0))</f>
        <v/>
      </c>
      <c r="E206" s="38"/>
      <c r="G206" s="34" t="str">
        <f t="shared" si="60"/>
        <v/>
      </c>
      <c r="H206" s="35" t="str">
        <f t="shared" si="61"/>
        <v/>
      </c>
      <c r="I206" s="35" t="str">
        <f t="shared" si="61"/>
        <v/>
      </c>
      <c r="J206" s="34" t="str">
        <f t="shared" si="62"/>
        <v/>
      </c>
      <c r="K206" s="34" t="str">
        <f t="shared" si="63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4"/>
        <v/>
      </c>
      <c r="T206" s="25" t="str">
        <f t="shared" si="65"/>
        <v/>
      </c>
    </row>
    <row r="207" spans="1:20" s="5" customFormat="1" ht="18.75" customHeight="1" x14ac:dyDescent="0.3">
      <c r="B207" s="26"/>
      <c r="C207" s="22" t="str">
        <f>IF(B207="","",VLOOKUP(B207,LISTAS!$F$5:$I$204,2,0))</f>
        <v/>
      </c>
      <c r="D207" s="22" t="str">
        <f>IF(B207="","",VLOOKUP(B207,LISTAS!$F$5:$I$204,4,0))</f>
        <v/>
      </c>
      <c r="E207" s="38"/>
      <c r="G207" s="34" t="str">
        <f t="shared" si="60"/>
        <v/>
      </c>
      <c r="H207" s="35" t="str">
        <f t="shared" si="61"/>
        <v/>
      </c>
      <c r="I207" s="35" t="str">
        <f t="shared" si="61"/>
        <v/>
      </c>
      <c r="J207" s="34" t="str">
        <f t="shared" si="62"/>
        <v/>
      </c>
      <c r="K207" s="34" t="str">
        <f t="shared" si="63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4"/>
        <v/>
      </c>
      <c r="T207" s="25" t="str">
        <f t="shared" si="65"/>
        <v/>
      </c>
    </row>
    <row r="208" spans="1:20" s="5" customFormat="1" ht="18.75" customHeight="1" x14ac:dyDescent="0.3">
      <c r="B208" s="26"/>
      <c r="C208" s="22" t="str">
        <f>IF(B208="","",VLOOKUP(B208,LISTAS!$F$5:$I$204,2,0))</f>
        <v/>
      </c>
      <c r="D208" s="22" t="str">
        <f>IF(B208="","",VLOOKUP(B208,LISTAS!$F$5:$I$204,4,0))</f>
        <v/>
      </c>
      <c r="E208" s="38"/>
      <c r="G208" s="34" t="str">
        <f t="shared" si="60"/>
        <v/>
      </c>
      <c r="H208" s="35" t="str">
        <f t="shared" si="61"/>
        <v/>
      </c>
      <c r="I208" s="35" t="str">
        <f t="shared" si="61"/>
        <v/>
      </c>
      <c r="J208" s="34" t="str">
        <f t="shared" si="62"/>
        <v/>
      </c>
      <c r="K208" s="34" t="str">
        <f t="shared" si="63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4"/>
        <v/>
      </c>
      <c r="T208" s="25" t="str">
        <f t="shared" si="65"/>
        <v/>
      </c>
    </row>
    <row r="209" spans="1:20" s="5" customFormat="1" ht="18.75" customHeight="1" x14ac:dyDescent="0.3">
      <c r="B209" s="26"/>
      <c r="C209" s="22" t="str">
        <f>IF(B209="","",VLOOKUP(B209,LISTAS!$F$5:$I$204,2,0))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4"/>
        <v/>
      </c>
      <c r="T209" s="25" t="str">
        <f t="shared" si="65"/>
        <v/>
      </c>
    </row>
    <row r="210" spans="1:20" s="5" customFormat="1" ht="18.75" customHeight="1" x14ac:dyDescent="0.3">
      <c r="B210" s="26"/>
      <c r="C210" s="22" t="str">
        <f>IF(B210="","",VLOOKUP(B210,LISTAS!$F$5:$I$204,2,0))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4"/>
        <v/>
      </c>
      <c r="T210" s="25" t="str">
        <f t="shared" si="65"/>
        <v/>
      </c>
    </row>
    <row r="211" spans="1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4"/>
        <v/>
      </c>
      <c r="T211" s="25" t="str">
        <f t="shared" si="65"/>
        <v/>
      </c>
    </row>
    <row r="212" spans="1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4"/>
        <v/>
      </c>
      <c r="T212" s="25" t="str">
        <f t="shared" si="65"/>
        <v/>
      </c>
    </row>
    <row r="213" spans="1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4"/>
        <v/>
      </c>
      <c r="T213" s="25" t="str">
        <f t="shared" si="65"/>
        <v/>
      </c>
    </row>
    <row r="214" spans="1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4"/>
        <v/>
      </c>
      <c r="T214" s="25" t="str">
        <f t="shared" si="65"/>
        <v/>
      </c>
    </row>
    <row r="215" spans="1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4"/>
        <v/>
      </c>
      <c r="T215" s="25" t="str">
        <f t="shared" si="65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4"/>
        <v/>
      </c>
      <c r="T216" s="25" t="str">
        <f t="shared" si="65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4"/>
        <v/>
      </c>
      <c r="T217" s="25" t="str">
        <f t="shared" si="65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60"/>
        <v/>
      </c>
      <c r="H218" s="35" t="str">
        <f t="shared" ref="H218:I221" si="66">IF($K218="","",IF(B218="","",B218))</f>
        <v/>
      </c>
      <c r="I218" s="35" t="str">
        <f t="shared" si="66"/>
        <v/>
      </c>
      <c r="J218" s="34" t="str">
        <f t="shared" si="62"/>
        <v/>
      </c>
      <c r="K218" s="34" t="str">
        <f t="shared" si="63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4"/>
        <v/>
      </c>
      <c r="T218" s="25" t="str">
        <f t="shared" si="65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 t="str">
        <f t="shared" si="60"/>
        <v/>
      </c>
      <c r="H219" s="35" t="str">
        <f t="shared" si="66"/>
        <v/>
      </c>
      <c r="I219" s="35" t="str">
        <f t="shared" si="66"/>
        <v/>
      </c>
      <c r="J219" s="34" t="str">
        <f t="shared" si="62"/>
        <v/>
      </c>
      <c r="K219" s="34" t="str">
        <f t="shared" si="63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4"/>
        <v/>
      </c>
      <c r="T219" s="25" t="str">
        <f t="shared" si="65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4"/>
        <v/>
      </c>
      <c r="T220" s="25" t="str">
        <f t="shared" si="65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 t="str">
        <f t="shared" si="60"/>
        <v/>
      </c>
      <c r="H221" s="35" t="str">
        <f t="shared" si="66"/>
        <v/>
      </c>
      <c r="I221" s="35" t="str">
        <f t="shared" si="66"/>
        <v/>
      </c>
      <c r="J221" s="34" t="str">
        <f t="shared" si="62"/>
        <v/>
      </c>
      <c r="K221" s="34" t="str">
        <f t="shared" si="63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4"/>
        <v/>
      </c>
      <c r="T221" s="25" t="str">
        <f t="shared" si="65"/>
        <v/>
      </c>
    </row>
    <row r="222" spans="1:20" ht="20.25" customHeight="1" x14ac:dyDescent="0.25"/>
    <row r="223" spans="1:20" ht="20.25" customHeight="1" x14ac:dyDescent="0.25">
      <c r="A223" s="2"/>
      <c r="B223" s="71" t="s">
        <v>466</v>
      </c>
      <c r="C223" s="72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73" t="s">
        <v>15</v>
      </c>
      <c r="P223" s="74"/>
      <c r="Q223" s="74"/>
      <c r="R223" s="74"/>
      <c r="S223" s="74"/>
      <c r="T223" s="75"/>
    </row>
    <row r="224" spans="1:20" ht="20.25" hidden="1" customHeight="1" x14ac:dyDescent="0.25">
      <c r="A224" s="2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70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 t="s">
        <v>78</v>
      </c>
      <c r="C226" s="22" t="str">
        <f>IF(B226="","",VLOOKUP(B226,LISTAS!$F$5:$I$1000,2,0))</f>
        <v>COLEGIO AMORIM</v>
      </c>
      <c r="D226" s="22" t="e">
        <f>IF(B226="","",VLOOKUP(B226,LISTAS!$F$5:$I$204,4,0))</f>
        <v>#N/A</v>
      </c>
      <c r="E226" s="38">
        <v>9</v>
      </c>
      <c r="G226" s="34">
        <f t="shared" ref="G226:G245" si="67">IF(E226="","",E226+(ROW(E226)/10000))</f>
        <v>9.0226000000000006</v>
      </c>
      <c r="H226" s="35" t="str">
        <f t="shared" ref="H226:I232" si="68">IF($K226="","",IF(B226="","",B226))</f>
        <v>MARIA EDUARDA NOGUEIRA OLIVEIRA</v>
      </c>
      <c r="I226" s="35" t="str">
        <f t="shared" si="68"/>
        <v>COLEGIO AMORIM</v>
      </c>
      <c r="J226" s="34">
        <f t="shared" ref="J226:J245" si="69">IF($K226="","",E226)</f>
        <v>9</v>
      </c>
      <c r="K226" s="34">
        <f t="shared" ref="K226:K245" si="70">G226</f>
        <v>9.0226000000000006</v>
      </c>
      <c r="L226" s="34">
        <f>IF(K226="","",LARGE(G226:G245,M226))</f>
        <v>9.6228999999999996</v>
      </c>
      <c r="M226" s="46">
        <v>1</v>
      </c>
      <c r="N226" s="23"/>
      <c r="O226" s="47">
        <f>IF(R226&lt;&gt;"",_xlfn.RANK.EQ(R226,R226:R245,0),"")</f>
        <v>1</v>
      </c>
      <c r="P226" s="24" t="str">
        <f>IF(K226="","",VLOOKUP(L226,G226:J245,2,0))</f>
        <v>NICOLE BENEDINI COUTO</v>
      </c>
      <c r="Q226" s="24" t="str">
        <f>IF(K226="","",VLOOKUP(P226,LISTAS!$F$5:$G$407,2,0))</f>
        <v>COLÉGIO ARBOS SÃO CAETANO DO SUL</v>
      </c>
      <c r="R226" s="39">
        <f>IF(K226="","",VLOOKUP(L226,G226:J245,4,0))</f>
        <v>9.6</v>
      </c>
      <c r="S226" s="25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>400</v>
      </c>
      <c r="T226" s="25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>400</v>
      </c>
    </row>
    <row r="227" spans="2:20" s="5" customFormat="1" ht="18.75" customHeight="1" x14ac:dyDescent="0.25">
      <c r="B227" s="26" t="s">
        <v>79</v>
      </c>
      <c r="C227" s="22" t="str">
        <f>IF(B227="","",VLOOKUP(B227,LISTAS!$F$5:$I$1000,2,0))</f>
        <v>COLEGIO AMORIM</v>
      </c>
      <c r="D227" s="22" t="e">
        <f>IF(B227="","",VLOOKUP(B227,LISTAS!$F$5:$I$204,4,0))</f>
        <v>#N/A</v>
      </c>
      <c r="E227" s="38">
        <v>9.5</v>
      </c>
      <c r="G227" s="34">
        <f t="shared" si="67"/>
        <v>9.5227000000000004</v>
      </c>
      <c r="H227" s="35" t="str">
        <f t="shared" si="68"/>
        <v>YASMIM KRUPAVICIUS ALVES</v>
      </c>
      <c r="I227" s="35" t="str">
        <f t="shared" si="68"/>
        <v>COLEGIO AMORIM</v>
      </c>
      <c r="J227" s="34">
        <f t="shared" si="69"/>
        <v>9.5</v>
      </c>
      <c r="K227" s="34">
        <f t="shared" si="70"/>
        <v>9.5227000000000004</v>
      </c>
      <c r="L227" s="34">
        <f>IF(K227="","",LARGE(G226:G245,M227))</f>
        <v>9.5227000000000004</v>
      </c>
      <c r="M227" s="46">
        <v>2</v>
      </c>
      <c r="N227" s="27"/>
      <c r="O227" s="47">
        <f>IF(R227&lt;&gt;"",_xlfn.RANK.EQ(R227,R226:R245,0),"")</f>
        <v>2</v>
      </c>
      <c r="P227" s="24" t="str">
        <f>IF(K227="","",VLOOKUP(L227,G226:J245,2,0))</f>
        <v>YASMIM KRUPAVICIUS ALVES</v>
      </c>
      <c r="Q227" s="24" t="str">
        <f>IF(K227="","",VLOOKUP(P227,LISTAS!$F$5:$G$407,2,0))</f>
        <v>COLEGIO AMORIM</v>
      </c>
      <c r="R227" s="39">
        <f>IF(K227="","",VLOOKUP(L227,G226:J245,4,0))</f>
        <v>9.5</v>
      </c>
      <c r="S227" s="25">
        <f t="shared" ref="S227:S245" si="71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>340</v>
      </c>
      <c r="T227" s="25">
        <f t="shared" ref="T227:T245" si="72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>340</v>
      </c>
    </row>
    <row r="228" spans="2:20" s="5" customFormat="1" ht="18.75" customHeight="1" x14ac:dyDescent="0.3">
      <c r="B228" s="26" t="s">
        <v>81</v>
      </c>
      <c r="C228" s="22" t="str">
        <f>IF(B228="","",VLOOKUP(B228,LISTAS!$F$5:$I$1000,2,0))</f>
        <v>GRUPO FÊNIX DE EDUCAÇÃO</v>
      </c>
      <c r="D228" s="22" t="str">
        <f>IF(B228="","",VLOOKUP(B228,LISTAS!$F$5:$I$204,4,0))</f>
        <v>SUB 18</v>
      </c>
      <c r="E228" s="38">
        <v>0</v>
      </c>
      <c r="G228" s="34">
        <f t="shared" si="67"/>
        <v>2.2800000000000001E-2</v>
      </c>
      <c r="H228" s="35" t="str">
        <f t="shared" si="68"/>
        <v>ANA CAROLINA DE OLIVEIRA PEREIRA</v>
      </c>
      <c r="I228" s="35" t="str">
        <f t="shared" si="68"/>
        <v>GRUPO FÊNIX DE EDUCAÇÃO</v>
      </c>
      <c r="J228" s="34">
        <f t="shared" si="69"/>
        <v>0</v>
      </c>
      <c r="K228" s="34">
        <f t="shared" si="70"/>
        <v>2.2800000000000001E-2</v>
      </c>
      <c r="L228" s="34">
        <f>IF(K228="","",LARGE(G226:G245,M228))</f>
        <v>9.0226000000000006</v>
      </c>
      <c r="M228" s="46">
        <v>3</v>
      </c>
      <c r="N228" s="28"/>
      <c r="O228" s="47">
        <f>IF(R228&lt;&gt;"",_xlfn.RANK.EQ(R228,R226:R245,0),"")</f>
        <v>3</v>
      </c>
      <c r="P228" s="24" t="str">
        <f>IF(K228="","",VLOOKUP(L228,G226:J245,2,0))</f>
        <v>MARIA EDUARDA NOGUEIRA OLIVEIRA</v>
      </c>
      <c r="Q228" s="24" t="str">
        <f>IF(K228="","",VLOOKUP(P228,LISTAS!$F$5:$G$407,2,0))</f>
        <v>COLEGIO AMORIM</v>
      </c>
      <c r="R228" s="39">
        <f>IF(K228="","",VLOOKUP(L228,G226:J245,4,0))</f>
        <v>9</v>
      </c>
      <c r="S228" s="25">
        <f t="shared" si="71"/>
        <v>300</v>
      </c>
      <c r="T228" s="25">
        <f t="shared" si="72"/>
        <v>300</v>
      </c>
    </row>
    <row r="229" spans="2:20" s="5" customFormat="1" ht="18.75" customHeight="1" x14ac:dyDescent="0.3">
      <c r="B229" s="26" t="s">
        <v>80</v>
      </c>
      <c r="C229" s="22" t="str">
        <f>IF(B229="","",VLOOKUP(B229,LISTAS!$F$5:$I$1000,2,0))</f>
        <v>COLÉGIO ARBOS SÃO CAETANO DO SUL</v>
      </c>
      <c r="D229" s="22" t="e">
        <f>IF(B229="","",VLOOKUP(B229,LISTAS!$F$5:$I$204,4,0))</f>
        <v>#N/A</v>
      </c>
      <c r="E229" s="38">
        <v>9.6</v>
      </c>
      <c r="G229" s="34">
        <f t="shared" si="67"/>
        <v>9.6228999999999996</v>
      </c>
      <c r="H229" s="35" t="str">
        <f t="shared" si="68"/>
        <v>NICOLE BENEDINI COUTO</v>
      </c>
      <c r="I229" s="35" t="str">
        <f t="shared" si="68"/>
        <v>COLÉGIO ARBOS SÃO CAETANO DO SUL</v>
      </c>
      <c r="J229" s="34">
        <f t="shared" si="69"/>
        <v>9.6</v>
      </c>
      <c r="K229" s="34">
        <f t="shared" si="70"/>
        <v>9.6228999999999996</v>
      </c>
      <c r="L229" s="34">
        <f>IF(K229="","",LARGE(G226:G245,M229))</f>
        <v>2.2800000000000001E-2</v>
      </c>
      <c r="M229" s="46">
        <v>4</v>
      </c>
      <c r="N229" s="28"/>
      <c r="O229" s="47">
        <f>IF(R229&lt;&gt;"",_xlfn.RANK.EQ(R229,R226:R245,0),"")</f>
        <v>4</v>
      </c>
      <c r="P229" s="24" t="str">
        <f>IF(K229="","",VLOOKUP(L229,G226:J245,2,0))</f>
        <v>ANA CAROLINA DE OLIVEIRA PEREIRA</v>
      </c>
      <c r="Q229" s="24" t="str">
        <f>IF(K229="","",VLOOKUP(P229,LISTAS!$F$5:$G$407,2,0))</f>
        <v>GRUPO FÊNIX DE EDUCAÇÃO</v>
      </c>
      <c r="R229" s="39">
        <f>IF(K229="","",VLOOKUP(L229,G226:J245,4,0))</f>
        <v>0</v>
      </c>
      <c r="S229" s="25"/>
      <c r="T229" s="25"/>
    </row>
    <row r="230" spans="2:20" s="5" customFormat="1" ht="18.75" customHeight="1" x14ac:dyDescent="0.3">
      <c r="B230" s="26"/>
      <c r="C230" s="22" t="str">
        <f>IF(B230="","",VLOOKUP(B230,LISTAS!$F$5:$I$1000,2,0))</f>
        <v/>
      </c>
      <c r="D230" s="22" t="str">
        <f>IF(B230="","",VLOOKUP(B230,LISTAS!$F$5:$I$204,4,0))</f>
        <v/>
      </c>
      <c r="E230" s="38"/>
      <c r="G230" s="34" t="str">
        <f t="shared" si="67"/>
        <v/>
      </c>
      <c r="H230" s="35" t="str">
        <f t="shared" si="68"/>
        <v/>
      </c>
      <c r="I230" s="35" t="str">
        <f t="shared" si="68"/>
        <v/>
      </c>
      <c r="J230" s="34" t="str">
        <f t="shared" si="69"/>
        <v/>
      </c>
      <c r="K230" s="34" t="str">
        <f t="shared" si="70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71"/>
        <v/>
      </c>
      <c r="T230" s="25" t="str">
        <f t="shared" si="72"/>
        <v/>
      </c>
    </row>
    <row r="231" spans="2:20" s="5" customFormat="1" ht="18.75" customHeight="1" x14ac:dyDescent="0.3">
      <c r="B231" s="26"/>
      <c r="C231" s="22" t="str">
        <f>IF(B231="","",VLOOKUP(B231,LISTAS!$F$5:$I$1000,2,0))</f>
        <v/>
      </c>
      <c r="D231" s="22" t="str">
        <f>IF(B231="","",VLOOKUP(B231,LISTAS!$F$5:$I$204,4,0))</f>
        <v/>
      </c>
      <c r="E231" s="38"/>
      <c r="G231" s="34" t="str">
        <f t="shared" si="67"/>
        <v/>
      </c>
      <c r="H231" s="35" t="str">
        <f t="shared" si="68"/>
        <v/>
      </c>
      <c r="I231" s="35" t="str">
        <f t="shared" si="68"/>
        <v/>
      </c>
      <c r="J231" s="34" t="str">
        <f t="shared" si="69"/>
        <v/>
      </c>
      <c r="K231" s="34" t="str">
        <f t="shared" si="70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71"/>
        <v/>
      </c>
      <c r="T231" s="25" t="str">
        <f t="shared" si="72"/>
        <v/>
      </c>
    </row>
    <row r="232" spans="2:20" s="5" customFormat="1" ht="18.75" customHeight="1" x14ac:dyDescent="0.3">
      <c r="B232" s="26"/>
      <c r="C232" s="22" t="str">
        <f>IF(B232="","",VLOOKUP(B232,LISTAS!$F$5:$I$1000,2,0))</f>
        <v/>
      </c>
      <c r="D232" s="22" t="str">
        <f>IF(B232="","",VLOOKUP(B232,LISTAS!$F$5:$I$204,4,0))</f>
        <v/>
      </c>
      <c r="E232" s="38"/>
      <c r="G232" s="34" t="str">
        <f t="shared" si="67"/>
        <v/>
      </c>
      <c r="H232" s="35" t="str">
        <f t="shared" si="68"/>
        <v/>
      </c>
      <c r="I232" s="35" t="str">
        <f t="shared" si="68"/>
        <v/>
      </c>
      <c r="J232" s="34" t="str">
        <f t="shared" si="69"/>
        <v/>
      </c>
      <c r="K232" s="34" t="str">
        <f t="shared" si="70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71"/>
        <v/>
      </c>
      <c r="T232" s="25" t="str">
        <f t="shared" si="72"/>
        <v/>
      </c>
    </row>
    <row r="233" spans="2:20" s="5" customFormat="1" ht="18.75" customHeight="1" x14ac:dyDescent="0.3">
      <c r="B233" s="26"/>
      <c r="C233" s="22" t="str">
        <f>IF(B233="","",VLOOKUP(B233,LISTAS!$F$5:$I$1000,2,0))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71"/>
        <v/>
      </c>
      <c r="T233" s="25" t="str">
        <f t="shared" si="72"/>
        <v/>
      </c>
    </row>
    <row r="234" spans="2:20" s="5" customFormat="1" ht="18.75" customHeight="1" x14ac:dyDescent="0.3">
      <c r="B234" s="26"/>
      <c r="C234" s="22" t="str">
        <f>IF(B234="","",VLOOKUP(B234,LISTAS!$F$5:$I$1000,2,0))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71"/>
        <v/>
      </c>
      <c r="T234" s="25" t="str">
        <f t="shared" si="72"/>
        <v/>
      </c>
    </row>
    <row r="235" spans="2:20" s="5" customFormat="1" ht="18.75" customHeight="1" x14ac:dyDescent="0.3">
      <c r="B235" s="26"/>
      <c r="C235" s="22" t="str">
        <f>IF(B235="","",VLOOKUP(B235,LISTAS!$F$5:$I$1000,2,0))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71"/>
        <v/>
      </c>
      <c r="T235" s="25" t="str">
        <f t="shared" si="72"/>
        <v/>
      </c>
    </row>
    <row r="236" spans="2:20" s="5" customFormat="1" ht="18.75" customHeight="1" x14ac:dyDescent="0.3">
      <c r="B236" s="26"/>
      <c r="C236" s="22" t="str">
        <f>IF(B236="","",VLOOKUP(B236,LISTAS!$F$5:$I$1000,2,0))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71"/>
        <v/>
      </c>
      <c r="T236" s="25" t="str">
        <f t="shared" si="72"/>
        <v/>
      </c>
    </row>
    <row r="237" spans="2:20" s="5" customFormat="1" ht="18.75" customHeight="1" x14ac:dyDescent="0.3">
      <c r="B237" s="26"/>
      <c r="C237" s="22" t="str">
        <f>IF(B237="","",VLOOKUP(B237,LISTAS!$F$5:$I$1000,2,0))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71"/>
        <v/>
      </c>
      <c r="T237" s="25" t="str">
        <f t="shared" si="72"/>
        <v/>
      </c>
    </row>
    <row r="238" spans="2:20" s="5" customFormat="1" ht="18.75" customHeight="1" x14ac:dyDescent="0.3">
      <c r="B238" s="26"/>
      <c r="C238" s="22" t="str">
        <f>IF(B238="","",VLOOKUP(B238,LISTAS!$F$5:$I$1000,2,0))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71"/>
        <v/>
      </c>
      <c r="T238" s="25" t="str">
        <f t="shared" si="72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71"/>
        <v/>
      </c>
      <c r="T239" s="25" t="str">
        <f t="shared" si="72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71"/>
        <v/>
      </c>
      <c r="T240" s="25" t="str">
        <f t="shared" si="72"/>
        <v/>
      </c>
    </row>
    <row r="241" spans="1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71"/>
        <v/>
      </c>
      <c r="T241" s="25" t="str">
        <f t="shared" si="72"/>
        <v/>
      </c>
    </row>
    <row r="242" spans="1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7"/>
        <v/>
      </c>
      <c r="H242" s="35" t="str">
        <f t="shared" ref="H242:I245" si="73">IF($K242="","",IF(B242="","",B242))</f>
        <v/>
      </c>
      <c r="I242" s="35" t="str">
        <f t="shared" si="73"/>
        <v/>
      </c>
      <c r="J242" s="34" t="str">
        <f t="shared" si="69"/>
        <v/>
      </c>
      <c r="K242" s="34" t="str">
        <f t="shared" si="70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71"/>
        <v/>
      </c>
      <c r="T242" s="25" t="str">
        <f t="shared" si="72"/>
        <v/>
      </c>
    </row>
    <row r="243" spans="1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7"/>
        <v/>
      </c>
      <c r="H243" s="35" t="str">
        <f t="shared" si="73"/>
        <v/>
      </c>
      <c r="I243" s="35" t="str">
        <f t="shared" si="73"/>
        <v/>
      </c>
      <c r="J243" s="34" t="str">
        <f t="shared" si="69"/>
        <v/>
      </c>
      <c r="K243" s="34" t="str">
        <f t="shared" si="70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71"/>
        <v/>
      </c>
      <c r="T243" s="25" t="str">
        <f t="shared" si="72"/>
        <v/>
      </c>
    </row>
    <row r="244" spans="1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71"/>
        <v/>
      </c>
      <c r="T244" s="25" t="str">
        <f t="shared" si="72"/>
        <v/>
      </c>
    </row>
    <row r="245" spans="1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7"/>
        <v/>
      </c>
      <c r="H245" s="35" t="str">
        <f t="shared" si="73"/>
        <v/>
      </c>
      <c r="I245" s="35" t="str">
        <f t="shared" si="73"/>
        <v/>
      </c>
      <c r="J245" s="34" t="str">
        <f t="shared" si="69"/>
        <v/>
      </c>
      <c r="K245" s="34" t="str">
        <f t="shared" si="70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71"/>
        <v/>
      </c>
      <c r="T245" s="25" t="str">
        <f t="shared" si="72"/>
        <v/>
      </c>
    </row>
    <row r="246" spans="1:20" ht="20.25" customHeight="1" x14ac:dyDescent="0.25"/>
    <row r="247" spans="1:20" ht="20.25" customHeight="1" x14ac:dyDescent="0.25"/>
    <row r="248" spans="1:20" ht="32.25" customHeight="1" x14ac:dyDescent="0.25">
      <c r="A248" s="2"/>
      <c r="B248" s="76" t="s">
        <v>35</v>
      </c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8"/>
    </row>
    <row r="249" spans="1:20" ht="20.25" customHeight="1" x14ac:dyDescent="0.25">
      <c r="A249" s="2"/>
      <c r="B249" s="71" t="s">
        <v>12</v>
      </c>
      <c r="C249" s="72"/>
      <c r="E249" s="36"/>
      <c r="F249" s="37"/>
      <c r="G249" s="11"/>
      <c r="H249" s="12"/>
      <c r="I249" s="12"/>
      <c r="J249" s="12"/>
      <c r="K249" s="13"/>
      <c r="L249" s="12"/>
      <c r="M249" s="14"/>
      <c r="N249" s="45"/>
      <c r="O249" s="73" t="s">
        <v>15</v>
      </c>
      <c r="P249" s="74"/>
      <c r="Q249" s="74"/>
      <c r="R249" s="74"/>
      <c r="S249" s="74"/>
      <c r="T249" s="75"/>
    </row>
    <row r="250" spans="1:20" s="15" customFormat="1" ht="28.5" customHeight="1" x14ac:dyDescent="0.25">
      <c r="B250" s="16" t="s">
        <v>16</v>
      </c>
      <c r="C250" s="16" t="s">
        <v>1</v>
      </c>
      <c r="D250" s="16" t="s">
        <v>17</v>
      </c>
      <c r="E250" s="16" t="s">
        <v>2</v>
      </c>
      <c r="F250" s="17"/>
      <c r="G250" s="18"/>
      <c r="H250" s="19"/>
      <c r="I250" s="19"/>
      <c r="J250" s="19"/>
      <c r="K250" s="20"/>
      <c r="L250" s="19"/>
      <c r="M250" s="18"/>
      <c r="N250" s="18"/>
      <c r="O250" s="29" t="s">
        <v>4</v>
      </c>
      <c r="P250" s="29" t="s">
        <v>16</v>
      </c>
      <c r="Q250" s="29" t="s">
        <v>1</v>
      </c>
      <c r="R250" s="29" t="s">
        <v>18</v>
      </c>
      <c r="S250" s="21" t="s">
        <v>19</v>
      </c>
      <c r="T250" s="21" t="s">
        <v>20</v>
      </c>
    </row>
    <row r="251" spans="1:20" s="5" customFormat="1" ht="18.75" customHeight="1" x14ac:dyDescent="0.25">
      <c r="B251" s="22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 t="str">
        <f t="shared" ref="G251:G270" si="74">IF(E251="","",E251+(ROW(E251)/10000))</f>
        <v/>
      </c>
      <c r="H251" s="35" t="str">
        <f t="shared" ref="H251:I257" si="75">IF($K251="","",IF(B251="","",B251))</f>
        <v/>
      </c>
      <c r="I251" s="35" t="str">
        <f t="shared" si="75"/>
        <v/>
      </c>
      <c r="J251" s="34" t="str">
        <f t="shared" ref="J251:J270" si="76">IF($K251="","",E251)</f>
        <v/>
      </c>
      <c r="K251" s="34" t="str">
        <f t="shared" ref="K251:K270" si="77">G251</f>
        <v/>
      </c>
      <c r="L251" s="34" t="str">
        <f>IF(K251="","",LARGE(G251:G270,M251))</f>
        <v/>
      </c>
      <c r="M251" s="46">
        <v>1</v>
      </c>
      <c r="N251" s="23"/>
      <c r="O251" s="47" t="str">
        <f>IF(R251&lt;&gt;"",_xlfn.RANK.EQ(R251,R251:R270,0),"")</f>
        <v/>
      </c>
      <c r="P251" s="24" t="str">
        <f>IF(K251="","",VLOOKUP(L251,G251:J270,2,0))</f>
        <v/>
      </c>
      <c r="Q251" s="24" t="str">
        <f>IF(K251="","",VLOOKUP(P251,LISTAS!$F$5:$G$407,2,0))</f>
        <v/>
      </c>
      <c r="R251" s="39" t="str">
        <f>IF(K251="","",VLOOKUP(L251,G251:J270,4,0))</f>
        <v/>
      </c>
      <c r="S251" s="25" t="str">
        <f>IF($O251="","",IF($O251=1,400,IF($O251=2,340,IF($O251=3,300,IF($O251=4,280,IF($O251=5,270,IF($O251=6,260,IF($O251=7,250,IF($O251=8,240,IF($O251=9,200,IF($O251=10,200,IF($O251=11,200,IF($O251=12,200,IF($O251=13,200,IF($O251=14,200,IF($O251=15,200,IF($O251=16,200,IF($O251&gt;16,"",""))))))))))))))))))</f>
        <v/>
      </c>
      <c r="T251" s="25" t="str">
        <f>IF(O251="","",IF($F$7="NÃO","",IF(O251=1,400,IF(O251=2,340,IF(O251=3,300,IF(O251=4,280,IF(O251=5,270,IF(O251=6,260,IF(O251=7,250,IF(O251=8,240,IF(O251=9,200,IF(O251=10,200,IF(O251=11,200,IF(O251=12,200,IF(O251=13,200,IF(O251=14,200,IF(O251=15,200,IF(O251=16,200,IF(O251&gt;16,"","")))))))))))))))))))</f>
        <v/>
      </c>
    </row>
    <row r="252" spans="1:20" s="5" customFormat="1" ht="18.75" customHeight="1" x14ac:dyDescent="0.25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si="74"/>
        <v/>
      </c>
      <c r="H252" s="35" t="str">
        <f t="shared" si="75"/>
        <v/>
      </c>
      <c r="I252" s="35" t="str">
        <f t="shared" si="75"/>
        <v/>
      </c>
      <c r="J252" s="34" t="str">
        <f t="shared" si="76"/>
        <v/>
      </c>
      <c r="K252" s="34" t="str">
        <f t="shared" si="77"/>
        <v/>
      </c>
      <c r="L252" s="34" t="str">
        <f>IF(K252="","",LARGE(G251:G270,M252))</f>
        <v/>
      </c>
      <c r="M252" s="46">
        <v>2</v>
      </c>
      <c r="N252" s="27"/>
      <c r="O252" s="47" t="str">
        <f>IF(R252&lt;&gt;"",_xlfn.RANK.EQ(R252,R251:R270,0),"")</f>
        <v/>
      </c>
      <c r="P252" s="24" t="str">
        <f>IF(K252="","",VLOOKUP(L252,G251:J270,2,0))</f>
        <v/>
      </c>
      <c r="Q252" s="24" t="str">
        <f>IF(K252="","",VLOOKUP(P252,LISTAS!$F$5:$G$407,2,0))</f>
        <v/>
      </c>
      <c r="R252" s="39" t="str">
        <f>IF(K252="","",VLOOKUP(L252,G251:J270,4,0))</f>
        <v/>
      </c>
      <c r="S252" s="25" t="str">
        <f t="shared" ref="S252:S270" si="78">IF($O252="","",IF($O252=1,400,IF($O252=2,340,IF($O252=3,300,IF($O252=4,280,IF($O252=5,270,IF($O252=6,260,IF($O252=7,250,IF($O252=8,240,IF($O252=9,200,IF($O252=10,200,IF($O252=11,200,IF($O252=12,200,IF($O252=13,200,IF($O252=14,200,IF($O252=15,200,IF($O252=16,200,IF($O252&gt;16,"",""))))))))))))))))))</f>
        <v/>
      </c>
      <c r="T252" s="25" t="str">
        <f t="shared" ref="T252:T270" si="79">IF(O252="","",IF($F$7="NÃO","",IF(O252=1,400,IF(O252=2,340,IF(O252=3,300,IF(O252=4,280,IF(O252=5,270,IF(O252=6,260,IF(O252=7,250,IF(O252=8,240,IF(O252=9,200,IF(O252=10,200,IF(O252=11,200,IF(O252=12,200,IF(O252=13,200,IF(O252=14,200,IF(O252=15,200,IF(O252=16,200,IF(O252&gt;16,"","")))))))))))))))))))</f>
        <v/>
      </c>
    </row>
    <row r="253" spans="1:20" s="5" customFormat="1" ht="18.75" customHeight="1" x14ac:dyDescent="0.3">
      <c r="B253" s="26"/>
      <c r="C253" s="22" t="str">
        <f>IF(B253="","",VLOOKUP(B253,LISTAS!$F$5:$I$204,2,0))</f>
        <v/>
      </c>
      <c r="D253" s="22" t="str">
        <f>IF(B253="","",VLOOKUP(B253,LISTAS!$F$5:$I$204,4,0))</f>
        <v/>
      </c>
      <c r="E253" s="38"/>
      <c r="G253" s="34" t="str">
        <f t="shared" si="74"/>
        <v/>
      </c>
      <c r="H253" s="35" t="str">
        <f t="shared" si="75"/>
        <v/>
      </c>
      <c r="I253" s="35" t="str">
        <f t="shared" si="75"/>
        <v/>
      </c>
      <c r="J253" s="34" t="str">
        <f t="shared" si="76"/>
        <v/>
      </c>
      <c r="K253" s="34" t="str">
        <f t="shared" si="77"/>
        <v/>
      </c>
      <c r="L253" s="34" t="str">
        <f>IF(K253="","",LARGE(G251:G270,M253))</f>
        <v/>
      </c>
      <c r="M253" s="46">
        <v>3</v>
      </c>
      <c r="N253" s="28"/>
      <c r="O253" s="47" t="str">
        <f>IF(R253&lt;&gt;"",_xlfn.RANK.EQ(R253,R251:R270,0),"")</f>
        <v/>
      </c>
      <c r="P253" s="24" t="str">
        <f>IF(K253="","",VLOOKUP(L253,G251:J270,2,0))</f>
        <v/>
      </c>
      <c r="Q253" s="24" t="str">
        <f>IF(K253="","",VLOOKUP(P253,LISTAS!$F$5:$G$407,2,0))</f>
        <v/>
      </c>
      <c r="R253" s="39" t="str">
        <f>IF(K253="","",VLOOKUP(L253,G251:J270,4,0))</f>
        <v/>
      </c>
      <c r="S253" s="25" t="str">
        <f t="shared" si="78"/>
        <v/>
      </c>
      <c r="T253" s="25" t="str">
        <f t="shared" si="79"/>
        <v/>
      </c>
    </row>
    <row r="254" spans="1:20" s="5" customFormat="1" ht="18.75" customHeight="1" x14ac:dyDescent="0.3">
      <c r="B254" s="26"/>
      <c r="C254" s="22" t="str">
        <f>IF(B254="","",VLOOKUP(B254,LISTAS!$F$5:$I$204,2,0))</f>
        <v/>
      </c>
      <c r="D254" s="22" t="str">
        <f>IF(B254="","",VLOOKUP(B254,LISTAS!$F$5:$I$204,4,0))</f>
        <v/>
      </c>
      <c r="E254" s="38"/>
      <c r="G254" s="34" t="str">
        <f t="shared" si="74"/>
        <v/>
      </c>
      <c r="H254" s="35" t="str">
        <f t="shared" si="75"/>
        <v/>
      </c>
      <c r="I254" s="35" t="str">
        <f t="shared" si="75"/>
        <v/>
      </c>
      <c r="J254" s="34" t="str">
        <f t="shared" si="76"/>
        <v/>
      </c>
      <c r="K254" s="34" t="str">
        <f t="shared" si="77"/>
        <v/>
      </c>
      <c r="L254" s="34" t="str">
        <f>IF(K254="","",LARGE(G251:G270,M254))</f>
        <v/>
      </c>
      <c r="M254" s="46">
        <v>4</v>
      </c>
      <c r="N254" s="28"/>
      <c r="O254" s="47" t="str">
        <f>IF(R254&lt;&gt;"",_xlfn.RANK.EQ(R254,R251:R270,0),"")</f>
        <v/>
      </c>
      <c r="P254" s="24" t="str">
        <f>IF(K254="","",VLOOKUP(L254,G251:J270,2,0))</f>
        <v/>
      </c>
      <c r="Q254" s="24" t="str">
        <f>IF(K254="","",VLOOKUP(P254,LISTAS!$F$5:$G$407,2,0))</f>
        <v/>
      </c>
      <c r="R254" s="39" t="str">
        <f>IF(K254="","",VLOOKUP(L254,G251:J270,4,0))</f>
        <v/>
      </c>
      <c r="S254" s="25" t="str">
        <f t="shared" si="78"/>
        <v/>
      </c>
      <c r="T254" s="25" t="str">
        <f t="shared" si="79"/>
        <v/>
      </c>
    </row>
    <row r="255" spans="1:20" s="5" customFormat="1" ht="18.75" customHeight="1" x14ac:dyDescent="0.3">
      <c r="B255" s="26"/>
      <c r="C255" s="22" t="str">
        <f>IF(B255="","",VLOOKUP(B255,LISTAS!$F$5:$I$204,2,0))</f>
        <v/>
      </c>
      <c r="D255" s="22" t="str">
        <f>IF(B255="","",VLOOKUP(B255,LISTAS!$F$5:$I$204,4,0))</f>
        <v/>
      </c>
      <c r="E255" s="38"/>
      <c r="G255" s="34" t="str">
        <f t="shared" si="74"/>
        <v/>
      </c>
      <c r="H255" s="35" t="str">
        <f t="shared" si="75"/>
        <v/>
      </c>
      <c r="I255" s="35" t="str">
        <f t="shared" si="75"/>
        <v/>
      </c>
      <c r="J255" s="34" t="str">
        <f t="shared" si="76"/>
        <v/>
      </c>
      <c r="K255" s="34" t="str">
        <f t="shared" si="77"/>
        <v/>
      </c>
      <c r="L255" s="34" t="str">
        <f>IF(K255="","",LARGE(G251:G270,M255))</f>
        <v/>
      </c>
      <c r="M255" s="46">
        <v>5</v>
      </c>
      <c r="N255" s="28"/>
      <c r="O255" s="47" t="str">
        <f>IF(R255&lt;&gt;"",_xlfn.RANK.EQ(R255,R251:R270,0),"")</f>
        <v/>
      </c>
      <c r="P255" s="24" t="str">
        <f>IF(K255="","",VLOOKUP(L255,G251:J270,2,0))</f>
        <v/>
      </c>
      <c r="Q255" s="24" t="str">
        <f>IF(K255="","",VLOOKUP(P255,LISTAS!$F$5:$G$407,2,0))</f>
        <v/>
      </c>
      <c r="R255" s="39" t="str">
        <f>IF(K255="","",VLOOKUP(L255,G251:J270,4,0))</f>
        <v/>
      </c>
      <c r="S255" s="25" t="str">
        <f t="shared" si="78"/>
        <v/>
      </c>
      <c r="T255" s="25" t="str">
        <f t="shared" si="79"/>
        <v/>
      </c>
    </row>
    <row r="256" spans="1:20" s="5" customFormat="1" ht="18.75" customHeight="1" x14ac:dyDescent="0.3">
      <c r="B256" s="26"/>
      <c r="C256" s="22" t="str">
        <f>IF(B256="","",VLOOKUP(B256,LISTAS!$F$5:$I$204,2,0))</f>
        <v/>
      </c>
      <c r="D256" s="22" t="str">
        <f>IF(B256="","",VLOOKUP(B256,LISTAS!$F$5:$I$204,4,0))</f>
        <v/>
      </c>
      <c r="E256" s="38"/>
      <c r="G256" s="34" t="str">
        <f t="shared" si="74"/>
        <v/>
      </c>
      <c r="H256" s="35" t="str">
        <f t="shared" si="75"/>
        <v/>
      </c>
      <c r="I256" s="35" t="str">
        <f t="shared" si="75"/>
        <v/>
      </c>
      <c r="J256" s="34" t="str">
        <f t="shared" si="76"/>
        <v/>
      </c>
      <c r="K256" s="34" t="str">
        <f t="shared" si="77"/>
        <v/>
      </c>
      <c r="L256" s="34" t="str">
        <f>IF(K256="","",LARGE(G251:G270,M256))</f>
        <v/>
      </c>
      <c r="M256" s="46">
        <v>6</v>
      </c>
      <c r="N256" s="28"/>
      <c r="O256" s="47" t="str">
        <f>IF(R256&lt;&gt;"",_xlfn.RANK.EQ(R256,R251:R270,0),"")</f>
        <v/>
      </c>
      <c r="P256" s="24" t="str">
        <f>IF(K256="","",VLOOKUP(L256,G251:J270,2,0))</f>
        <v/>
      </c>
      <c r="Q256" s="24" t="str">
        <f>IF(K256="","",VLOOKUP(P256,LISTAS!$F$5:$G$407,2,0))</f>
        <v/>
      </c>
      <c r="R256" s="39" t="str">
        <f>IF(K256="","",VLOOKUP(L256,G251:J270,4,0))</f>
        <v/>
      </c>
      <c r="S256" s="25" t="str">
        <f t="shared" si="78"/>
        <v/>
      </c>
      <c r="T256" s="25" t="str">
        <f t="shared" si="79"/>
        <v/>
      </c>
    </row>
    <row r="257" spans="1:20" s="5" customFormat="1" ht="18.75" customHeight="1" x14ac:dyDescent="0.3">
      <c r="B257" s="26"/>
      <c r="C257" s="22" t="str">
        <f>IF(B257="","",VLOOKUP(B257,LISTAS!$F$5:$I$204,2,0))</f>
        <v/>
      </c>
      <c r="D257" s="22" t="str">
        <f>IF(B257="","",VLOOKUP(B257,LISTAS!$F$5:$I$204,4,0))</f>
        <v/>
      </c>
      <c r="E257" s="38"/>
      <c r="G257" s="34" t="str">
        <f t="shared" si="74"/>
        <v/>
      </c>
      <c r="H257" s="35" t="str">
        <f t="shared" si="75"/>
        <v/>
      </c>
      <c r="I257" s="35" t="str">
        <f t="shared" si="75"/>
        <v/>
      </c>
      <c r="J257" s="34" t="str">
        <f t="shared" si="76"/>
        <v/>
      </c>
      <c r="K257" s="34" t="str">
        <f t="shared" si="77"/>
        <v/>
      </c>
      <c r="L257" s="34" t="str">
        <f>IF(K257="","",LARGE(G251:G270,M257))</f>
        <v/>
      </c>
      <c r="M257" s="46">
        <v>7</v>
      </c>
      <c r="N257" s="28"/>
      <c r="O257" s="47" t="str">
        <f>IF(R257&lt;&gt;"",_xlfn.RANK.EQ(R257,R251:R270,0),"")</f>
        <v/>
      </c>
      <c r="P257" s="24" t="str">
        <f>IF(K257="","",VLOOKUP(L257,G251:J270,2,0))</f>
        <v/>
      </c>
      <c r="Q257" s="24" t="str">
        <f>IF(K257="","",VLOOKUP(P257,LISTAS!$F$5:$G$407,2,0))</f>
        <v/>
      </c>
      <c r="R257" s="39" t="str">
        <f>IF(K257="","",VLOOKUP(L257,G251:J270,4,0))</f>
        <v/>
      </c>
      <c r="S257" s="25" t="str">
        <f t="shared" si="78"/>
        <v/>
      </c>
      <c r="T257" s="25" t="str">
        <f t="shared" si="79"/>
        <v/>
      </c>
    </row>
    <row r="258" spans="1:20" s="5" customFormat="1" ht="18.75" customHeight="1" x14ac:dyDescent="0.3">
      <c r="B258" s="26"/>
      <c r="C258" s="22" t="str">
        <f>IF(B258="","",VLOOKUP(B258,LISTAS!$F$5:$I$204,2,0))</f>
        <v/>
      </c>
      <c r="D258" s="22" t="str">
        <f>IF(B258="","",VLOOKUP(B258,LISTAS!$F$5:$I$204,4,0))</f>
        <v/>
      </c>
      <c r="E258" s="38"/>
      <c r="G258" s="34"/>
      <c r="H258" s="35"/>
      <c r="I258" s="35"/>
      <c r="J258" s="34"/>
      <c r="K258" s="34"/>
      <c r="L258" s="34" t="str">
        <f>IF(K258="","",LARGE(G251:G270,M258))</f>
        <v/>
      </c>
      <c r="M258" s="46">
        <v>8</v>
      </c>
      <c r="N258" s="28"/>
      <c r="O258" s="47" t="str">
        <f>IF(R258&lt;&gt;"",_xlfn.RANK.EQ(R258,R251:R270,0),"")</f>
        <v/>
      </c>
      <c r="P258" s="24" t="str">
        <f>IF(K258="","",VLOOKUP(L258,G251:J270,2,0))</f>
        <v/>
      </c>
      <c r="Q258" s="24" t="str">
        <f>IF(K258="","",VLOOKUP(P258,LISTAS!$F$5:$G$407,2,0))</f>
        <v/>
      </c>
      <c r="R258" s="39" t="str">
        <f>IF(K258="","",VLOOKUP(L258,G251:J270,4,0))</f>
        <v/>
      </c>
      <c r="S258" s="25" t="str">
        <f t="shared" si="78"/>
        <v/>
      </c>
      <c r="T258" s="25" t="str">
        <f t="shared" si="79"/>
        <v/>
      </c>
    </row>
    <row r="259" spans="1:20" s="5" customFormat="1" ht="18.75" customHeight="1" x14ac:dyDescent="0.3">
      <c r="B259" s="26"/>
      <c r="C259" s="22" t="str">
        <f>IF(B259="","",VLOOKUP(B259,LISTAS!$F$5:$I$204,2,0))</f>
        <v/>
      </c>
      <c r="D259" s="22" t="str">
        <f>IF(B259="","",VLOOKUP(B259,LISTAS!$F$5:$I$204,4,0))</f>
        <v/>
      </c>
      <c r="E259" s="38"/>
      <c r="G259" s="34"/>
      <c r="H259" s="35"/>
      <c r="I259" s="35"/>
      <c r="J259" s="34"/>
      <c r="K259" s="34"/>
      <c r="L259" s="34" t="str">
        <f>IF(K259="","",LARGE(G251:G270,M259))</f>
        <v/>
      </c>
      <c r="M259" s="46">
        <v>9</v>
      </c>
      <c r="N259" s="28"/>
      <c r="O259" s="47" t="str">
        <f>IF(R259&lt;&gt;"",_xlfn.RANK.EQ(R259,R251:R270,0),"")</f>
        <v/>
      </c>
      <c r="P259" s="24" t="str">
        <f>IF(K259="","",VLOOKUP(L259,G251:J270,2,0))</f>
        <v/>
      </c>
      <c r="Q259" s="24" t="str">
        <f>IF(K259="","",VLOOKUP(P259,LISTAS!$F$5:$G$407,2,0))</f>
        <v/>
      </c>
      <c r="R259" s="39" t="str">
        <f>IF(K259="","",VLOOKUP(L259,G251:J270,4,0))</f>
        <v/>
      </c>
      <c r="S259" s="25" t="str">
        <f t="shared" si="78"/>
        <v/>
      </c>
      <c r="T259" s="25" t="str">
        <f t="shared" si="79"/>
        <v/>
      </c>
    </row>
    <row r="260" spans="1:20" s="5" customFormat="1" ht="18.75" customHeight="1" x14ac:dyDescent="0.3">
      <c r="B260" s="26"/>
      <c r="C260" s="22" t="str">
        <f>IF(B260="","",VLOOKUP(B260,LISTAS!$F$5:$I$204,2,0))</f>
        <v/>
      </c>
      <c r="D260" s="22" t="str">
        <f>IF(B260="","",VLOOKUP(B260,LISTAS!$F$5:$I$204,4,0))</f>
        <v/>
      </c>
      <c r="E260" s="38"/>
      <c r="G260" s="34"/>
      <c r="H260" s="35"/>
      <c r="I260" s="35"/>
      <c r="J260" s="34"/>
      <c r="K260" s="34"/>
      <c r="L260" s="34" t="str">
        <f>IF(K260="","",LARGE(G251:G270,M260))</f>
        <v/>
      </c>
      <c r="M260" s="46">
        <v>10</v>
      </c>
      <c r="N260" s="28"/>
      <c r="O260" s="47" t="str">
        <f>IF(R260&lt;&gt;"",_xlfn.RANK.EQ(R260,R251:R270,0),"")</f>
        <v/>
      </c>
      <c r="P260" s="24" t="str">
        <f>IF(K260="","",VLOOKUP(L260,G251:J270,2,0))</f>
        <v/>
      </c>
      <c r="Q260" s="24" t="str">
        <f>IF(K260="","",VLOOKUP(P260,LISTAS!$F$5:$G$407,2,0))</f>
        <v/>
      </c>
      <c r="R260" s="39" t="str">
        <f>IF(K260="","",VLOOKUP(L260,G251:J270,4,0))</f>
        <v/>
      </c>
      <c r="S260" s="25" t="str">
        <f t="shared" si="78"/>
        <v/>
      </c>
      <c r="T260" s="25" t="str">
        <f t="shared" si="79"/>
        <v/>
      </c>
    </row>
    <row r="261" spans="1:20" s="5" customFormat="1" ht="18.75" customHeight="1" x14ac:dyDescent="0.3">
      <c r="B261" s="26"/>
      <c r="C261" s="22" t="str">
        <f>IF(B261="","",VLOOKUP(B261,LISTAS!$F$5:$I$204,2,0))</f>
        <v/>
      </c>
      <c r="D261" s="22" t="str">
        <f>IF(B261="","",VLOOKUP(B261,LISTAS!$F$5:$I$204,4,0))</f>
        <v/>
      </c>
      <c r="E261" s="38"/>
      <c r="G261" s="34"/>
      <c r="H261" s="35"/>
      <c r="I261" s="35"/>
      <c r="J261" s="34"/>
      <c r="K261" s="34"/>
      <c r="L261" s="34" t="str">
        <f>IF(K261="","",LARGE(G251:G270,M261))</f>
        <v/>
      </c>
      <c r="M261" s="46">
        <v>11</v>
      </c>
      <c r="N261" s="28"/>
      <c r="O261" s="47" t="str">
        <f>IF(R261&lt;&gt;"",_xlfn.RANK.EQ(R261,R251:R270,0),"")</f>
        <v/>
      </c>
      <c r="P261" s="24" t="str">
        <f>IF(K261="","",VLOOKUP(L261,G251:J270,2,0))</f>
        <v/>
      </c>
      <c r="Q261" s="24" t="str">
        <f>IF(K261="","",VLOOKUP(P261,LISTAS!$F$5:$G$407,2,0))</f>
        <v/>
      </c>
      <c r="R261" s="39" t="str">
        <f>IF(K261="","",VLOOKUP(L261,G251:J270,4,0))</f>
        <v/>
      </c>
      <c r="S261" s="25" t="str">
        <f t="shared" si="78"/>
        <v/>
      </c>
      <c r="T261" s="25" t="str">
        <f t="shared" si="79"/>
        <v/>
      </c>
    </row>
    <row r="262" spans="1:20" s="5" customFormat="1" ht="18.75" customHeight="1" x14ac:dyDescent="0.3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G262" s="34"/>
      <c r="H262" s="35"/>
      <c r="I262" s="35"/>
      <c r="J262" s="34"/>
      <c r="K262" s="34"/>
      <c r="L262" s="34" t="str">
        <f>IF(K262="","",LARGE(G251:G270,M262))</f>
        <v/>
      </c>
      <c r="M262" s="46">
        <v>12</v>
      </c>
      <c r="N262" s="28"/>
      <c r="O262" s="47" t="str">
        <f>IF(R262&lt;&gt;"",_xlfn.RANK.EQ(R262,R251:R270,0),"")</f>
        <v/>
      </c>
      <c r="P262" s="24" t="str">
        <f>IF(K262="","",VLOOKUP(L262,G251:J270,2,0))</f>
        <v/>
      </c>
      <c r="Q262" s="24" t="str">
        <f>IF(K262="","",VLOOKUP(P262,LISTAS!$F$5:$G$407,2,0))</f>
        <v/>
      </c>
      <c r="R262" s="39" t="str">
        <f>IF(K262="","",VLOOKUP(L262,G251:J270,4,0))</f>
        <v/>
      </c>
      <c r="S262" s="25" t="str">
        <f t="shared" si="78"/>
        <v/>
      </c>
      <c r="T262" s="25" t="str">
        <f t="shared" si="79"/>
        <v/>
      </c>
    </row>
    <row r="263" spans="1:20" s="5" customFormat="1" ht="18.75" customHeight="1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G263" s="34"/>
      <c r="H263" s="35"/>
      <c r="I263" s="35"/>
      <c r="J263" s="34"/>
      <c r="K263" s="34"/>
      <c r="L263" s="34" t="str">
        <f>IF(K263="","",LARGE(G251:G270,M263))</f>
        <v/>
      </c>
      <c r="M263" s="46">
        <v>13</v>
      </c>
      <c r="N263" s="28"/>
      <c r="O263" s="47" t="str">
        <f>IF(R263&lt;&gt;"",_xlfn.RANK.EQ(R263,R251:R270,0),"")</f>
        <v/>
      </c>
      <c r="P263" s="24" t="str">
        <f>IF(K263="","",VLOOKUP(L263,G251:J270,2,0))</f>
        <v/>
      </c>
      <c r="Q263" s="24" t="str">
        <f>IF(K263="","",VLOOKUP(P263,LISTAS!$F$5:$G$407,2,0))</f>
        <v/>
      </c>
      <c r="R263" s="39" t="str">
        <f>IF(K263="","",VLOOKUP(L263,G251:J270,4,0))</f>
        <v/>
      </c>
      <c r="S263" s="25" t="str">
        <f t="shared" si="78"/>
        <v/>
      </c>
      <c r="T263" s="25" t="str">
        <f t="shared" si="79"/>
        <v/>
      </c>
    </row>
    <row r="264" spans="1:20" s="5" customFormat="1" ht="18.75" customHeight="1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G264" s="34"/>
      <c r="H264" s="35"/>
      <c r="I264" s="35"/>
      <c r="J264" s="34"/>
      <c r="K264" s="34"/>
      <c r="L264" s="34" t="str">
        <f>IF(K264="","",LARGE(G251:G270,M264))</f>
        <v/>
      </c>
      <c r="M264" s="46">
        <v>14</v>
      </c>
      <c r="N264" s="28"/>
      <c r="O264" s="47" t="str">
        <f>IF(R264&lt;&gt;"",_xlfn.RANK.EQ(R264,R251:R270,0),"")</f>
        <v/>
      </c>
      <c r="P264" s="24" t="str">
        <f>IF(K264="","",VLOOKUP(L264,G251:J270,2,0))</f>
        <v/>
      </c>
      <c r="Q264" s="24" t="str">
        <f>IF(K264="","",VLOOKUP(P264,LISTAS!$F$5:$G$407,2,0))</f>
        <v/>
      </c>
      <c r="R264" s="39" t="str">
        <f>IF(K264="","",VLOOKUP(L264,G251:J270,4,0))</f>
        <v/>
      </c>
      <c r="S264" s="25" t="str">
        <f t="shared" si="78"/>
        <v/>
      </c>
      <c r="T264" s="25" t="str">
        <f t="shared" si="79"/>
        <v/>
      </c>
    </row>
    <row r="265" spans="1:20" s="5" customFormat="1" ht="18.75" customHeight="1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G265" s="34"/>
      <c r="H265" s="35"/>
      <c r="I265" s="35"/>
      <c r="J265" s="34"/>
      <c r="K265" s="34"/>
      <c r="L265" s="34" t="str">
        <f>IF(K265="","",LARGE(G251:G270,M265))</f>
        <v/>
      </c>
      <c r="M265" s="46">
        <v>15</v>
      </c>
      <c r="N265" s="28"/>
      <c r="O265" s="47" t="str">
        <f>IF(R265&lt;&gt;"",_xlfn.RANK.EQ(R265,R251:R270,0),"")</f>
        <v/>
      </c>
      <c r="P265" s="24" t="str">
        <f>IF(K265="","",VLOOKUP(L265,G251:J270,2,0))</f>
        <v/>
      </c>
      <c r="Q265" s="24" t="str">
        <f>IF(K265="","",VLOOKUP(P265,LISTAS!$F$5:$G$407,2,0))</f>
        <v/>
      </c>
      <c r="R265" s="39" t="str">
        <f>IF(K265="","",VLOOKUP(L265,G251:J270,4,0))</f>
        <v/>
      </c>
      <c r="S265" s="25" t="str">
        <f t="shared" si="78"/>
        <v/>
      </c>
      <c r="T265" s="25" t="str">
        <f t="shared" si="79"/>
        <v/>
      </c>
    </row>
    <row r="266" spans="1:20" s="5" customFormat="1" ht="18.75" customHeight="1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G266" s="34"/>
      <c r="H266" s="35"/>
      <c r="I266" s="35"/>
      <c r="J266" s="34"/>
      <c r="K266" s="34"/>
      <c r="L266" s="34" t="str">
        <f>IF(K266="","",LARGE(G251:G270,M266))</f>
        <v/>
      </c>
      <c r="M266" s="46">
        <v>16</v>
      </c>
      <c r="N266" s="28"/>
      <c r="O266" s="47" t="str">
        <f>IF(R266&lt;&gt;"",_xlfn.RANK.EQ(R266,R251:R270,0),"")</f>
        <v/>
      </c>
      <c r="P266" s="24" t="str">
        <f>IF(K266="","",VLOOKUP(L266,G251:J270,2,0))</f>
        <v/>
      </c>
      <c r="Q266" s="24" t="str">
        <f>IF(K266="","",VLOOKUP(P266,LISTAS!$F$5:$G$407,2,0))</f>
        <v/>
      </c>
      <c r="R266" s="39" t="str">
        <f>IF(K266="","",VLOOKUP(L266,G251:J270,4,0))</f>
        <v/>
      </c>
      <c r="S266" s="25" t="str">
        <f t="shared" si="78"/>
        <v/>
      </c>
      <c r="T266" s="25" t="str">
        <f t="shared" si="79"/>
        <v/>
      </c>
    </row>
    <row r="267" spans="1:20" s="5" customFormat="1" ht="18.75" customHeight="1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G267" s="34" t="str">
        <f t="shared" si="74"/>
        <v/>
      </c>
      <c r="H267" s="35" t="str">
        <f t="shared" ref="H267:I270" si="80">IF($K267="","",IF(B267="","",B267))</f>
        <v/>
      </c>
      <c r="I267" s="35" t="str">
        <f t="shared" si="80"/>
        <v/>
      </c>
      <c r="J267" s="34" t="str">
        <f t="shared" si="76"/>
        <v/>
      </c>
      <c r="K267" s="34" t="str">
        <f t="shared" si="77"/>
        <v/>
      </c>
      <c r="L267" s="34" t="str">
        <f>IF(K267="","",LARGE(G251:G270,M267))</f>
        <v/>
      </c>
      <c r="M267" s="46">
        <v>17</v>
      </c>
      <c r="N267" s="28"/>
      <c r="O267" s="47" t="str">
        <f>IF(R267&lt;&gt;"",_xlfn.RANK.EQ(R267,R251:R270,0),"")</f>
        <v/>
      </c>
      <c r="P267" s="24" t="str">
        <f>IF(K267="","",VLOOKUP(L267,G251:J270,2,0))</f>
        <v/>
      </c>
      <c r="Q267" s="24" t="str">
        <f>IF(K267="","",VLOOKUP(P267,LISTAS!$F$5:$G$407,2,0))</f>
        <v/>
      </c>
      <c r="R267" s="39" t="str">
        <f>IF(K267="","",VLOOKUP(L267,G251:J270,4,0))</f>
        <v/>
      </c>
      <c r="S267" s="25" t="str">
        <f t="shared" si="78"/>
        <v/>
      </c>
      <c r="T267" s="25" t="str">
        <f t="shared" si="79"/>
        <v/>
      </c>
    </row>
    <row r="268" spans="1:20" s="5" customFormat="1" ht="18.75" customHeight="1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G268" s="34" t="str">
        <f t="shared" si="74"/>
        <v/>
      </c>
      <c r="H268" s="35" t="str">
        <f t="shared" si="80"/>
        <v/>
      </c>
      <c r="I268" s="35" t="str">
        <f t="shared" si="80"/>
        <v/>
      </c>
      <c r="J268" s="34" t="str">
        <f t="shared" si="76"/>
        <v/>
      </c>
      <c r="K268" s="34" t="str">
        <f t="shared" si="77"/>
        <v/>
      </c>
      <c r="L268" s="34" t="str">
        <f>IF(K268="","",LARGE(G251:G270,M268))</f>
        <v/>
      </c>
      <c r="M268" s="46">
        <v>18</v>
      </c>
      <c r="N268" s="28"/>
      <c r="O268" s="47" t="str">
        <f>IF(R268&lt;&gt;"",_xlfn.RANK.EQ(R268,R251:R270,0),"")</f>
        <v/>
      </c>
      <c r="P268" s="24" t="str">
        <f>IF(K268="","",VLOOKUP(L268,G251:J270,2,0))</f>
        <v/>
      </c>
      <c r="Q268" s="24" t="str">
        <f>IF(K268="","",VLOOKUP(P268,LISTAS!$F$5:$G$407,2,0))</f>
        <v/>
      </c>
      <c r="R268" s="39" t="str">
        <f>IF(K268="","",VLOOKUP(L268,G251:J270,4,0))</f>
        <v/>
      </c>
      <c r="S268" s="25" t="str">
        <f t="shared" si="78"/>
        <v/>
      </c>
      <c r="T268" s="25" t="str">
        <f t="shared" si="79"/>
        <v/>
      </c>
    </row>
    <row r="269" spans="1:20" s="5" customFormat="1" ht="18.75" customHeight="1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G269" s="34"/>
      <c r="H269" s="35"/>
      <c r="I269" s="35"/>
      <c r="J269" s="34"/>
      <c r="K269" s="34"/>
      <c r="L269" s="34" t="str">
        <f>IF(K269="","",LARGE(G251:G270,M269))</f>
        <v/>
      </c>
      <c r="M269" s="46">
        <v>19</v>
      </c>
      <c r="N269" s="28"/>
      <c r="O269" s="47" t="str">
        <f>IF(R269&lt;&gt;"",_xlfn.RANK.EQ(R269,R251:R270,0),"")</f>
        <v/>
      </c>
      <c r="P269" s="24" t="str">
        <f>IF(K269="","",VLOOKUP(L269,G251:J270,2,0))</f>
        <v/>
      </c>
      <c r="Q269" s="24" t="str">
        <f>IF(K269="","",VLOOKUP(P269,LISTAS!$F$5:$G$407,2,0))</f>
        <v/>
      </c>
      <c r="R269" s="39" t="str">
        <f>IF(K269="","",VLOOKUP(L269,G251:J270,4,0))</f>
        <v/>
      </c>
      <c r="S269" s="25" t="str">
        <f t="shared" si="78"/>
        <v/>
      </c>
      <c r="T269" s="25" t="str">
        <f t="shared" si="79"/>
        <v/>
      </c>
    </row>
    <row r="270" spans="1:20" s="5" customFormat="1" ht="18.75" customHeight="1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G270" s="34" t="str">
        <f t="shared" si="74"/>
        <v/>
      </c>
      <c r="H270" s="35" t="str">
        <f t="shared" si="80"/>
        <v/>
      </c>
      <c r="I270" s="35" t="str">
        <f t="shared" si="80"/>
        <v/>
      </c>
      <c r="J270" s="34" t="str">
        <f t="shared" si="76"/>
        <v/>
      </c>
      <c r="K270" s="34" t="str">
        <f t="shared" si="77"/>
        <v/>
      </c>
      <c r="L270" s="34" t="str">
        <f>IF(K270="","",LARGE(G251:G270,M270))</f>
        <v/>
      </c>
      <c r="M270" s="46">
        <v>20</v>
      </c>
      <c r="N270" s="28"/>
      <c r="O270" s="47" t="str">
        <f>IF(R270&lt;&gt;"",_xlfn.RANK.EQ(R270,R251:R270,0),"")</f>
        <v/>
      </c>
      <c r="P270" s="24" t="str">
        <f>IF(K270="","",VLOOKUP(L270,G251:J270,2,0))</f>
        <v/>
      </c>
      <c r="Q270" s="24" t="str">
        <f>IF(K270="","",VLOOKUP(P270,LISTAS!$F$5:$G$407,2,0))</f>
        <v/>
      </c>
      <c r="R270" s="39" t="str">
        <f>IF(K270="","",VLOOKUP(L270,G251:J270,4,0))</f>
        <v/>
      </c>
      <c r="S270" s="25" t="str">
        <f t="shared" si="78"/>
        <v/>
      </c>
      <c r="T270" s="25" t="str">
        <f t="shared" si="79"/>
        <v/>
      </c>
    </row>
    <row r="271" spans="1:20" ht="20.25" customHeight="1" x14ac:dyDescent="0.25"/>
    <row r="272" spans="1:20" ht="20.25" customHeight="1" x14ac:dyDescent="0.25">
      <c r="A272" s="2"/>
      <c r="B272" s="71" t="s">
        <v>24</v>
      </c>
      <c r="C272" s="72"/>
      <c r="E272" s="36"/>
      <c r="F272" s="37"/>
      <c r="G272" s="11"/>
      <c r="H272" s="12"/>
      <c r="I272" s="12"/>
      <c r="J272" s="12"/>
      <c r="K272" s="13"/>
      <c r="L272" s="12"/>
      <c r="M272" s="14"/>
      <c r="N272" s="45"/>
      <c r="O272" s="73" t="s">
        <v>15</v>
      </c>
      <c r="P272" s="74"/>
      <c r="Q272" s="74"/>
      <c r="R272" s="74"/>
      <c r="S272" s="74"/>
      <c r="T272" s="75"/>
    </row>
    <row r="273" spans="1:20" ht="20.25" hidden="1" customHeight="1" x14ac:dyDescent="0.25">
      <c r="A273" s="2"/>
      <c r="B273" s="68"/>
      <c r="C273" s="69"/>
      <c r="D273" s="69"/>
      <c r="E273" s="69"/>
      <c r="F273" s="69"/>
      <c r="G273" s="69"/>
      <c r="H273" s="69"/>
      <c r="I273" s="69"/>
      <c r="J273" s="69"/>
      <c r="K273" s="69"/>
      <c r="L273" s="69"/>
      <c r="M273" s="69"/>
      <c r="N273" s="69"/>
      <c r="O273" s="69"/>
      <c r="P273" s="69"/>
      <c r="Q273" s="69"/>
      <c r="R273" s="69"/>
      <c r="S273" s="69"/>
      <c r="T273" s="70"/>
    </row>
    <row r="274" spans="1:20" s="15" customFormat="1" ht="28.5" customHeight="1" x14ac:dyDescent="0.25">
      <c r="B274" s="16" t="s">
        <v>16</v>
      </c>
      <c r="C274" s="16" t="s">
        <v>1</v>
      </c>
      <c r="D274" s="16" t="s">
        <v>17</v>
      </c>
      <c r="E274" s="16" t="s">
        <v>2</v>
      </c>
      <c r="F274" s="17"/>
      <c r="G274" s="18"/>
      <c r="H274" s="19"/>
      <c r="I274" s="19"/>
      <c r="J274" s="19"/>
      <c r="K274" s="20"/>
      <c r="L274" s="19"/>
      <c r="M274" s="18"/>
      <c r="N274" s="18"/>
      <c r="O274" s="29" t="s">
        <v>4</v>
      </c>
      <c r="P274" s="29" t="s">
        <v>16</v>
      </c>
      <c r="Q274" s="29" t="s">
        <v>1</v>
      </c>
      <c r="R274" s="29" t="s">
        <v>18</v>
      </c>
      <c r="S274" s="21" t="s">
        <v>19</v>
      </c>
      <c r="T274" s="21" t="s">
        <v>20</v>
      </c>
    </row>
    <row r="275" spans="1:20" s="5" customFormat="1" ht="18.75" customHeight="1" x14ac:dyDescent="0.25">
      <c r="B275" s="22" t="s">
        <v>405</v>
      </c>
      <c r="C275" s="22" t="str">
        <f>IF(B275="","",VLOOKUP(B275,LISTAS!$F$5:$I$1000,2,0))</f>
        <v>LICEU JARDIM</v>
      </c>
      <c r="D275" s="22" t="str">
        <f>IF(B275="","",VLOOKUP(B275,LISTAS!$F$5:$I$204,4,0))</f>
        <v>SUB 11</v>
      </c>
      <c r="E275" s="38">
        <v>8.5</v>
      </c>
      <c r="G275" s="34">
        <f t="shared" ref="G275:G294" si="81">IF(E275="","",E275+(ROW(E275)/10000))</f>
        <v>8.5274999999999999</v>
      </c>
      <c r="H275" s="35" t="str">
        <f t="shared" ref="H275:I281" si="82">IF($K275="","",IF(B275="","",B275))</f>
        <v>BÁRBARA GARCIA VILLARES FIGUEIREDO</v>
      </c>
      <c r="I275" s="35" t="str">
        <f t="shared" si="82"/>
        <v>LICEU JARDIM</v>
      </c>
      <c r="J275" s="34">
        <f t="shared" ref="J275:J294" si="83">IF($K275="","",E275)</f>
        <v>8.5</v>
      </c>
      <c r="K275" s="34">
        <f t="shared" ref="K275:K294" si="84">G275</f>
        <v>8.5274999999999999</v>
      </c>
      <c r="L275" s="34">
        <f>IF(K275="","",LARGE(G275:G294,M275))</f>
        <v>8.5274999999999999</v>
      </c>
      <c r="M275" s="46">
        <v>1</v>
      </c>
      <c r="N275" s="23"/>
      <c r="O275" s="47">
        <f>IF(R275&lt;&gt;"",_xlfn.RANK.EQ(R275,R275:R294,0),"")</f>
        <v>1</v>
      </c>
      <c r="P275" s="24" t="str">
        <f>IF(K275="","",VLOOKUP(L275,G275:J294,2,0))</f>
        <v>BÁRBARA GARCIA VILLARES FIGUEIREDO</v>
      </c>
      <c r="Q275" s="24" t="str">
        <f>IF(K275="","",VLOOKUP(P275,LISTAS!$F$5:$G$407,2,0))</f>
        <v>LICEU JARDIM</v>
      </c>
      <c r="R275" s="39">
        <f>IF(K275="","",VLOOKUP(L275,G275:J294,4,0))</f>
        <v>8.5</v>
      </c>
      <c r="S275" s="25">
        <f>IF($O275="","",IF($O275=1,400,IF($O275=2,340,IF($O275=3,300,IF($O275=4,280,IF($O275=5,270,IF($O275=6,260,IF($O275=7,250,IF($O275=8,240,IF($O275=9,200,IF($O275=10,200,IF($O275=11,200,IF($O275=12,200,IF($O275=13,200,IF($O275=14,200,IF($O275=15,200,IF($O275=16,200,IF($O275&gt;16,"",""))))))))))))))))))</f>
        <v>400</v>
      </c>
      <c r="T275" s="25">
        <f>IF(O275="","",IF($F$7="NÃO","",IF(O275=1,400,IF(O275=2,340,IF(O275=3,300,IF(O275=4,280,IF(O275=5,270,IF(O275=6,260,IF(O275=7,250,IF(O275=8,240,IF(O275=9,200,IF(O275=10,200,IF(O275=11,200,IF(O275=12,200,IF(O275=13,200,IF(O275=14,200,IF(O275=15,200,IF(O275=16,200,IF(O275&gt;16,"","")))))))))))))))))))</f>
        <v>400</v>
      </c>
    </row>
    <row r="276" spans="1:20" s="5" customFormat="1" ht="18.75" customHeight="1" x14ac:dyDescent="0.25">
      <c r="B276" s="26" t="s">
        <v>404</v>
      </c>
      <c r="C276" s="22" t="str">
        <f>IF(B276="","",VLOOKUP(B276,LISTAS!$F$5:$I$1000,2,0))</f>
        <v>LICEU JARDIM</v>
      </c>
      <c r="D276" s="22" t="str">
        <f>IF(B276="","",VLOOKUP(B276,LISTAS!$F$5:$I$204,4,0))</f>
        <v>SUB 11</v>
      </c>
      <c r="E276" s="38">
        <v>8.1999999999999993</v>
      </c>
      <c r="G276" s="34">
        <f t="shared" si="81"/>
        <v>8.2275999999999989</v>
      </c>
      <c r="H276" s="35" t="str">
        <f t="shared" si="82"/>
        <v>BEATRIZ DELPOIO DE ARAÚJO</v>
      </c>
      <c r="I276" s="35" t="str">
        <f t="shared" si="82"/>
        <v>LICEU JARDIM</v>
      </c>
      <c r="J276" s="34">
        <f t="shared" si="83"/>
        <v>8.1999999999999993</v>
      </c>
      <c r="K276" s="34">
        <f t="shared" si="84"/>
        <v>8.2275999999999989</v>
      </c>
      <c r="L276" s="34">
        <f>IF(K276="","",LARGE(G275:G294,M276))</f>
        <v>8.2275999999999989</v>
      </c>
      <c r="M276" s="46">
        <v>2</v>
      </c>
      <c r="N276" s="27"/>
      <c r="O276" s="47">
        <f>IF(R276&lt;&gt;"",_xlfn.RANK.EQ(R276,R275:R294,0),"")</f>
        <v>2</v>
      </c>
      <c r="P276" s="24" t="str">
        <f>IF(K276="","",VLOOKUP(L276,G275:J294,2,0))</f>
        <v>BEATRIZ DELPOIO DE ARAÚJO</v>
      </c>
      <c r="Q276" s="24" t="str">
        <f>IF(K276="","",VLOOKUP(P276,LISTAS!$F$5:$G$407,2,0))</f>
        <v>LICEU JARDIM</v>
      </c>
      <c r="R276" s="39">
        <f>IF(K276="","",VLOOKUP(L276,G275:J294,4,0))</f>
        <v>8.1999999999999993</v>
      </c>
      <c r="S276" s="25">
        <f t="shared" ref="S276:S294" si="85">IF($O276="","",IF($O276=1,400,IF($O276=2,340,IF($O276=3,300,IF($O276=4,280,IF($O276=5,270,IF($O276=6,260,IF($O276=7,250,IF($O276=8,240,IF($O276=9,200,IF($O276=10,200,IF($O276=11,200,IF($O276=12,200,IF($O276=13,200,IF($O276=14,200,IF($O276=15,200,IF($O276=16,200,IF($O276&gt;16,"",""))))))))))))))))))</f>
        <v>340</v>
      </c>
      <c r="T276" s="25">
        <f t="shared" ref="T276:T294" si="86">IF(O276="","",IF($F$7="NÃO","",IF(O276=1,400,IF(O276=2,340,IF(O276=3,300,IF(O276=4,280,IF(O276=5,270,IF(O276=6,260,IF(O276=7,250,IF(O276=8,240,IF(O276=9,200,IF(O276=10,200,IF(O276=11,200,IF(O276=12,200,IF(O276=13,200,IF(O276=14,200,IF(O276=15,200,IF(O276=16,200,IF(O276&gt;16,"","")))))))))))))))))))</f>
        <v>340</v>
      </c>
    </row>
    <row r="277" spans="1:20" s="5" customFormat="1" ht="18.75" customHeight="1" x14ac:dyDescent="0.3">
      <c r="B277" s="26" t="s">
        <v>194</v>
      </c>
      <c r="C277" s="22" t="str">
        <f>IF(B277="","",VLOOKUP(B277,LISTAS!$F$5:$I$1000,2,0))</f>
        <v>LICEU JARDIM</v>
      </c>
      <c r="D277" s="22" t="e">
        <f>IF(B277="","",VLOOKUP(B277,LISTAS!$F$5:$I$204,4,0))</f>
        <v>#N/A</v>
      </c>
      <c r="E277" s="38">
        <v>7.5</v>
      </c>
      <c r="G277" s="34">
        <f t="shared" si="81"/>
        <v>7.5277000000000003</v>
      </c>
      <c r="H277" s="35" t="str">
        <f t="shared" si="82"/>
        <v>OLIVIA DE MATOS MARSON VIANA</v>
      </c>
      <c r="I277" s="35" t="str">
        <f t="shared" si="82"/>
        <v>LICEU JARDIM</v>
      </c>
      <c r="J277" s="34">
        <f t="shared" si="83"/>
        <v>7.5</v>
      </c>
      <c r="K277" s="34">
        <f t="shared" si="84"/>
        <v>7.5277000000000003</v>
      </c>
      <c r="L277" s="34">
        <f>IF(K277="","",LARGE(G275:G294,M277))</f>
        <v>7.5277000000000003</v>
      </c>
      <c r="M277" s="46">
        <v>3</v>
      </c>
      <c r="N277" s="28"/>
      <c r="O277" s="47">
        <f>IF(R277&lt;&gt;"",_xlfn.RANK.EQ(R277,R275:R294,0),"")</f>
        <v>3</v>
      </c>
      <c r="P277" s="24" t="str">
        <f>IF(K277="","",VLOOKUP(L277,G275:J294,2,0))</f>
        <v>OLIVIA DE MATOS MARSON VIANA</v>
      </c>
      <c r="Q277" s="24" t="str">
        <f>IF(K277="","",VLOOKUP(P277,LISTAS!$F$5:$G$407,2,0))</f>
        <v>LICEU JARDIM</v>
      </c>
      <c r="R277" s="39">
        <f>IF(K277="","",VLOOKUP(L277,G275:J294,4,0))</f>
        <v>7.5</v>
      </c>
      <c r="S277" s="25">
        <f t="shared" si="85"/>
        <v>300</v>
      </c>
      <c r="T277" s="25">
        <f t="shared" si="86"/>
        <v>300</v>
      </c>
    </row>
    <row r="278" spans="1:20" s="5" customFormat="1" ht="18.75" customHeight="1" x14ac:dyDescent="0.3">
      <c r="B278" s="26"/>
      <c r="C278" s="22" t="str">
        <f>IF(B278="","",VLOOKUP(B278,LISTAS!$F$5:$I$1000,2,0))</f>
        <v/>
      </c>
      <c r="D278" s="22" t="str">
        <f>IF(B278="","",VLOOKUP(B278,LISTAS!$F$5:$I$204,4,0))</f>
        <v/>
      </c>
      <c r="E278" s="38"/>
      <c r="G278" s="34" t="str">
        <f t="shared" si="81"/>
        <v/>
      </c>
      <c r="H278" s="35" t="str">
        <f t="shared" si="82"/>
        <v/>
      </c>
      <c r="I278" s="35" t="str">
        <f t="shared" si="82"/>
        <v/>
      </c>
      <c r="J278" s="34" t="str">
        <f t="shared" si="83"/>
        <v/>
      </c>
      <c r="K278" s="34" t="str">
        <f t="shared" si="84"/>
        <v/>
      </c>
      <c r="L278" s="34" t="str">
        <f>IF(K278="","",LARGE(G275:G294,M278))</f>
        <v/>
      </c>
      <c r="M278" s="46">
        <v>4</v>
      </c>
      <c r="N278" s="28"/>
      <c r="O278" s="47" t="str">
        <f>IF(R278&lt;&gt;"",_xlfn.RANK.EQ(R278,R275:R294,0),"")</f>
        <v/>
      </c>
      <c r="P278" s="24" t="str">
        <f>IF(K278="","",VLOOKUP(L278,G275:J294,2,0))</f>
        <v/>
      </c>
      <c r="Q278" s="24" t="str">
        <f>IF(K278="","",VLOOKUP(P278,LISTAS!$F$5:$G$407,2,0))</f>
        <v/>
      </c>
      <c r="R278" s="39" t="str">
        <f>IF(K278="","",VLOOKUP(L278,G275:J294,4,0))</f>
        <v/>
      </c>
      <c r="S278" s="25" t="str">
        <f t="shared" si="85"/>
        <v/>
      </c>
      <c r="T278" s="25" t="str">
        <f t="shared" si="86"/>
        <v/>
      </c>
    </row>
    <row r="279" spans="1:20" s="5" customFormat="1" ht="18.75" customHeight="1" x14ac:dyDescent="0.3">
      <c r="B279" s="26"/>
      <c r="C279" s="22" t="str">
        <f>IF(B279="","",VLOOKUP(B279,LISTAS!$F$5:$I$1000,2,0))</f>
        <v/>
      </c>
      <c r="D279" s="22" t="str">
        <f>IF(B279="","",VLOOKUP(B279,LISTAS!$F$5:$I$204,4,0))</f>
        <v/>
      </c>
      <c r="E279" s="38"/>
      <c r="G279" s="34" t="str">
        <f t="shared" si="81"/>
        <v/>
      </c>
      <c r="H279" s="35" t="str">
        <f t="shared" si="82"/>
        <v/>
      </c>
      <c r="I279" s="35" t="str">
        <f t="shared" si="82"/>
        <v/>
      </c>
      <c r="J279" s="34" t="str">
        <f t="shared" si="83"/>
        <v/>
      </c>
      <c r="K279" s="34" t="str">
        <f t="shared" si="84"/>
        <v/>
      </c>
      <c r="L279" s="34" t="str">
        <f>IF(K279="","",LARGE(G275:G294,M279))</f>
        <v/>
      </c>
      <c r="M279" s="46">
        <v>5</v>
      </c>
      <c r="N279" s="28"/>
      <c r="O279" s="47" t="str">
        <f>IF(R279&lt;&gt;"",_xlfn.RANK.EQ(R279,R275:R294,0),"")</f>
        <v/>
      </c>
      <c r="P279" s="24" t="str">
        <f>IF(K279="","",VLOOKUP(L279,G275:J294,2,0))</f>
        <v/>
      </c>
      <c r="Q279" s="24" t="str">
        <f>IF(K279="","",VLOOKUP(P279,LISTAS!$F$5:$G$407,2,0))</f>
        <v/>
      </c>
      <c r="R279" s="39" t="str">
        <f>IF(K279="","",VLOOKUP(L279,G275:J294,4,0))</f>
        <v/>
      </c>
      <c r="S279" s="25" t="str">
        <f t="shared" si="85"/>
        <v/>
      </c>
      <c r="T279" s="25" t="str">
        <f t="shared" si="86"/>
        <v/>
      </c>
    </row>
    <row r="280" spans="1:20" s="5" customFormat="1" ht="18.75" customHeight="1" x14ac:dyDescent="0.3">
      <c r="B280" s="26"/>
      <c r="C280" s="22" t="str">
        <f>IF(B280="","",VLOOKUP(B280,LISTAS!$F$5:$I$1000,2,0))</f>
        <v/>
      </c>
      <c r="D280" s="22" t="str">
        <f>IF(B280="","",VLOOKUP(B280,LISTAS!$F$5:$I$204,4,0))</f>
        <v/>
      </c>
      <c r="E280" s="38"/>
      <c r="G280" s="34" t="str">
        <f t="shared" si="81"/>
        <v/>
      </c>
      <c r="H280" s="35" t="str">
        <f t="shared" si="82"/>
        <v/>
      </c>
      <c r="I280" s="35" t="str">
        <f t="shared" si="82"/>
        <v/>
      </c>
      <c r="J280" s="34" t="str">
        <f t="shared" si="83"/>
        <v/>
      </c>
      <c r="K280" s="34" t="str">
        <f t="shared" si="84"/>
        <v/>
      </c>
      <c r="L280" s="34" t="str">
        <f>IF(K280="","",LARGE(G275:G294,M280))</f>
        <v/>
      </c>
      <c r="M280" s="46">
        <v>6</v>
      </c>
      <c r="N280" s="28"/>
      <c r="O280" s="47" t="str">
        <f>IF(R280&lt;&gt;"",_xlfn.RANK.EQ(R280,R275:R294,0),"")</f>
        <v/>
      </c>
      <c r="P280" s="24" t="str">
        <f>IF(K280="","",VLOOKUP(L280,G275:J294,2,0))</f>
        <v/>
      </c>
      <c r="Q280" s="24" t="str">
        <f>IF(K280="","",VLOOKUP(P280,LISTAS!$F$5:$G$407,2,0))</f>
        <v/>
      </c>
      <c r="R280" s="39" t="str">
        <f>IF(K280="","",VLOOKUP(L280,G275:J294,4,0))</f>
        <v/>
      </c>
      <c r="S280" s="25" t="str">
        <f t="shared" si="85"/>
        <v/>
      </c>
      <c r="T280" s="25" t="str">
        <f t="shared" si="86"/>
        <v/>
      </c>
    </row>
    <row r="281" spans="1:20" s="5" customFormat="1" ht="18.75" customHeight="1" x14ac:dyDescent="0.3">
      <c r="B281" s="26"/>
      <c r="C281" s="22" t="str">
        <f>IF(B281="","",VLOOKUP(B281,LISTAS!$F$5:$I$1000,2,0))</f>
        <v/>
      </c>
      <c r="D281" s="22" t="str">
        <f>IF(B281="","",VLOOKUP(B281,LISTAS!$F$5:$I$204,4,0))</f>
        <v/>
      </c>
      <c r="E281" s="38"/>
      <c r="G281" s="34" t="str">
        <f t="shared" si="81"/>
        <v/>
      </c>
      <c r="H281" s="35" t="str">
        <f t="shared" si="82"/>
        <v/>
      </c>
      <c r="I281" s="35" t="str">
        <f t="shared" si="82"/>
        <v/>
      </c>
      <c r="J281" s="34" t="str">
        <f t="shared" si="83"/>
        <v/>
      </c>
      <c r="K281" s="34" t="str">
        <f t="shared" si="84"/>
        <v/>
      </c>
      <c r="L281" s="34" t="str">
        <f>IF(K281="","",LARGE(G275:G294,M281))</f>
        <v/>
      </c>
      <c r="M281" s="46">
        <v>7</v>
      </c>
      <c r="N281" s="28"/>
      <c r="O281" s="47" t="str">
        <f>IF(R281&lt;&gt;"",_xlfn.RANK.EQ(R281,R275:R294,0),"")</f>
        <v/>
      </c>
      <c r="P281" s="24" t="str">
        <f>IF(K281="","",VLOOKUP(L281,G275:J294,2,0))</f>
        <v/>
      </c>
      <c r="Q281" s="24" t="str">
        <f>IF(K281="","",VLOOKUP(P281,LISTAS!$F$5:$G$407,2,0))</f>
        <v/>
      </c>
      <c r="R281" s="39" t="str">
        <f>IF(K281="","",VLOOKUP(L281,G275:J294,4,0))</f>
        <v/>
      </c>
      <c r="S281" s="25" t="str">
        <f t="shared" si="85"/>
        <v/>
      </c>
      <c r="T281" s="25" t="str">
        <f t="shared" si="86"/>
        <v/>
      </c>
    </row>
    <row r="282" spans="1:20" s="5" customFormat="1" ht="18.75" customHeight="1" x14ac:dyDescent="0.3">
      <c r="B282" s="26"/>
      <c r="C282" s="22" t="str">
        <f>IF(B282="","",VLOOKUP(B282,LISTAS!$F$5:$I$1000,2,0))</f>
        <v/>
      </c>
      <c r="D282" s="22" t="str">
        <f>IF(B282="","",VLOOKUP(B282,LISTAS!$F$5:$I$204,4,0))</f>
        <v/>
      </c>
      <c r="E282" s="38"/>
      <c r="G282" s="34"/>
      <c r="H282" s="35"/>
      <c r="I282" s="35"/>
      <c r="J282" s="34"/>
      <c r="K282" s="34"/>
      <c r="L282" s="34" t="str">
        <f>IF(K282="","",LARGE(G275:G294,M282))</f>
        <v/>
      </c>
      <c r="M282" s="46">
        <v>8</v>
      </c>
      <c r="N282" s="28"/>
      <c r="O282" s="47" t="str">
        <f>IF(R282&lt;&gt;"",_xlfn.RANK.EQ(R282,R275:R294,0),"")</f>
        <v/>
      </c>
      <c r="P282" s="24" t="str">
        <f>IF(K282="","",VLOOKUP(L282,G275:J294,2,0))</f>
        <v/>
      </c>
      <c r="Q282" s="24" t="str">
        <f>IF(K282="","",VLOOKUP(P282,LISTAS!$F$5:$G$407,2,0))</f>
        <v/>
      </c>
      <c r="R282" s="39" t="str">
        <f>IF(K282="","",VLOOKUP(L282,G275:J294,4,0))</f>
        <v/>
      </c>
      <c r="S282" s="25" t="str">
        <f t="shared" si="85"/>
        <v/>
      </c>
      <c r="T282" s="25" t="str">
        <f t="shared" si="86"/>
        <v/>
      </c>
    </row>
    <row r="283" spans="1:20" s="5" customFormat="1" ht="18.75" customHeight="1" x14ac:dyDescent="0.3">
      <c r="B283" s="26"/>
      <c r="C283" s="22" t="str">
        <f>IF(B283="","",VLOOKUP(B283,LISTAS!$F$5:$I$1000,2,0))</f>
        <v/>
      </c>
      <c r="D283" s="22" t="str">
        <f>IF(B283="","",VLOOKUP(B283,LISTAS!$F$5:$I$204,4,0))</f>
        <v/>
      </c>
      <c r="E283" s="38"/>
      <c r="G283" s="34"/>
      <c r="H283" s="35"/>
      <c r="I283" s="35"/>
      <c r="J283" s="34"/>
      <c r="K283" s="34"/>
      <c r="L283" s="34" t="str">
        <f>IF(K283="","",LARGE(G275:G294,M283))</f>
        <v/>
      </c>
      <c r="M283" s="46">
        <v>9</v>
      </c>
      <c r="N283" s="28"/>
      <c r="O283" s="47" t="str">
        <f>IF(R283&lt;&gt;"",_xlfn.RANK.EQ(R283,R275:R294,0),"")</f>
        <v/>
      </c>
      <c r="P283" s="24" t="str">
        <f>IF(K283="","",VLOOKUP(L283,G275:J294,2,0))</f>
        <v/>
      </c>
      <c r="Q283" s="24" t="str">
        <f>IF(K283="","",VLOOKUP(P283,LISTAS!$F$5:$G$407,2,0))</f>
        <v/>
      </c>
      <c r="R283" s="39" t="str">
        <f>IF(K283="","",VLOOKUP(L283,G275:J294,4,0))</f>
        <v/>
      </c>
      <c r="S283" s="25" t="str">
        <f t="shared" si="85"/>
        <v/>
      </c>
      <c r="T283" s="25" t="str">
        <f t="shared" si="86"/>
        <v/>
      </c>
    </row>
    <row r="284" spans="1:20" s="5" customFormat="1" ht="18.75" customHeight="1" x14ac:dyDescent="0.3">
      <c r="B284" s="26"/>
      <c r="C284" s="22" t="str">
        <f>IF(B284="","",VLOOKUP(B284,LISTAS!$F$5:$I$1000,2,0))</f>
        <v/>
      </c>
      <c r="D284" s="22" t="str">
        <f>IF(B284="","",VLOOKUP(B284,LISTAS!$F$5:$I$204,4,0))</f>
        <v/>
      </c>
      <c r="E284" s="38"/>
      <c r="G284" s="34"/>
      <c r="H284" s="35"/>
      <c r="I284" s="35"/>
      <c r="J284" s="34"/>
      <c r="K284" s="34"/>
      <c r="L284" s="34" t="str">
        <f>IF(K284="","",LARGE(G275:G294,M284))</f>
        <v/>
      </c>
      <c r="M284" s="46">
        <v>10</v>
      </c>
      <c r="N284" s="28"/>
      <c r="O284" s="47" t="str">
        <f>IF(R284&lt;&gt;"",_xlfn.RANK.EQ(R284,R275:R294,0),"")</f>
        <v/>
      </c>
      <c r="P284" s="24" t="str">
        <f>IF(K284="","",VLOOKUP(L284,G275:J294,2,0))</f>
        <v/>
      </c>
      <c r="Q284" s="24" t="str">
        <f>IF(K284="","",VLOOKUP(P284,LISTAS!$F$5:$G$407,2,0))</f>
        <v/>
      </c>
      <c r="R284" s="39" t="str">
        <f>IF(K284="","",VLOOKUP(L284,G275:J294,4,0))</f>
        <v/>
      </c>
      <c r="S284" s="25" t="str">
        <f t="shared" si="85"/>
        <v/>
      </c>
      <c r="T284" s="25" t="str">
        <f t="shared" si="86"/>
        <v/>
      </c>
    </row>
    <row r="285" spans="1:20" s="5" customFormat="1" ht="18.75" customHeight="1" x14ac:dyDescent="0.3">
      <c r="B285" s="26"/>
      <c r="C285" s="22" t="str">
        <f>IF(B285="","",VLOOKUP(B285,LISTAS!$F$5:$I$1000,2,0))</f>
        <v/>
      </c>
      <c r="D285" s="22" t="str">
        <f>IF(B285="","",VLOOKUP(B285,LISTAS!$F$5:$I$204,4,0))</f>
        <v/>
      </c>
      <c r="E285" s="38"/>
      <c r="G285" s="34"/>
      <c r="H285" s="35"/>
      <c r="I285" s="35"/>
      <c r="J285" s="34"/>
      <c r="K285" s="34"/>
      <c r="L285" s="34" t="str">
        <f>IF(K285="","",LARGE(G275:G294,M285))</f>
        <v/>
      </c>
      <c r="M285" s="46">
        <v>11</v>
      </c>
      <c r="N285" s="28"/>
      <c r="O285" s="47" t="str">
        <f>IF(R285&lt;&gt;"",_xlfn.RANK.EQ(R285,R275:R294,0),"")</f>
        <v/>
      </c>
      <c r="P285" s="24" t="str">
        <f>IF(K285="","",VLOOKUP(L285,G275:J294,2,0))</f>
        <v/>
      </c>
      <c r="Q285" s="24" t="str">
        <f>IF(K285="","",VLOOKUP(P285,LISTAS!$F$5:$G$407,2,0))</f>
        <v/>
      </c>
      <c r="R285" s="39" t="str">
        <f>IF(K285="","",VLOOKUP(L285,G275:J294,4,0))</f>
        <v/>
      </c>
      <c r="S285" s="25" t="str">
        <f t="shared" si="85"/>
        <v/>
      </c>
      <c r="T285" s="25" t="str">
        <f t="shared" si="86"/>
        <v/>
      </c>
    </row>
    <row r="286" spans="1:20" s="5" customFormat="1" ht="18.75" customHeight="1" x14ac:dyDescent="0.3">
      <c r="B286" s="26"/>
      <c r="C286" s="22" t="str">
        <f>IF(B286="","",VLOOKUP(B286,LISTAS!$F$5:$I$1000,2,0))</f>
        <v/>
      </c>
      <c r="D286" s="22" t="str">
        <f>IF(B286="","",VLOOKUP(B286,LISTAS!$F$5:$I$204,4,0))</f>
        <v/>
      </c>
      <c r="E286" s="38"/>
      <c r="G286" s="34"/>
      <c r="H286" s="35"/>
      <c r="I286" s="35"/>
      <c r="J286" s="34"/>
      <c r="K286" s="34"/>
      <c r="L286" s="34" t="str">
        <f>IF(K286="","",LARGE(G275:G294,M286))</f>
        <v/>
      </c>
      <c r="M286" s="46">
        <v>12</v>
      </c>
      <c r="N286" s="28"/>
      <c r="O286" s="47" t="str">
        <f>IF(R286&lt;&gt;"",_xlfn.RANK.EQ(R286,R275:R294,0),"")</f>
        <v/>
      </c>
      <c r="P286" s="24" t="str">
        <f>IF(K286="","",VLOOKUP(L286,G275:J294,2,0))</f>
        <v/>
      </c>
      <c r="Q286" s="24" t="str">
        <f>IF(K286="","",VLOOKUP(P286,LISTAS!$F$5:$G$407,2,0))</f>
        <v/>
      </c>
      <c r="R286" s="39" t="str">
        <f>IF(K286="","",VLOOKUP(L286,G275:J294,4,0))</f>
        <v/>
      </c>
      <c r="S286" s="25" t="str">
        <f t="shared" si="85"/>
        <v/>
      </c>
      <c r="T286" s="25" t="str">
        <f t="shared" si="86"/>
        <v/>
      </c>
    </row>
    <row r="287" spans="1:20" s="5" customFormat="1" ht="18.75" customHeight="1" x14ac:dyDescent="0.3">
      <c r="B287" s="26"/>
      <c r="C287" s="22" t="str">
        <f>IF(B287="","",VLOOKUP(B287,LISTAS!$F$5:$I$1000,2,0))</f>
        <v/>
      </c>
      <c r="D287" s="22" t="str">
        <f>IF(B287="","",VLOOKUP(B287,LISTAS!$F$5:$I$204,4,0))</f>
        <v/>
      </c>
      <c r="E287" s="38"/>
      <c r="G287" s="34"/>
      <c r="H287" s="35"/>
      <c r="I287" s="35"/>
      <c r="J287" s="34"/>
      <c r="K287" s="34"/>
      <c r="L287" s="34" t="str">
        <f>IF(K287="","",LARGE(G275:G294,M287))</f>
        <v/>
      </c>
      <c r="M287" s="46">
        <v>13</v>
      </c>
      <c r="N287" s="28"/>
      <c r="O287" s="47" t="str">
        <f>IF(R287&lt;&gt;"",_xlfn.RANK.EQ(R287,R275:R294,0),"")</f>
        <v/>
      </c>
      <c r="P287" s="24" t="str">
        <f>IF(K287="","",VLOOKUP(L287,G275:J294,2,0))</f>
        <v/>
      </c>
      <c r="Q287" s="24" t="str">
        <f>IF(K287="","",VLOOKUP(P287,LISTAS!$F$5:$G$407,2,0))</f>
        <v/>
      </c>
      <c r="R287" s="39" t="str">
        <f>IF(K287="","",VLOOKUP(L287,G275:J294,4,0))</f>
        <v/>
      </c>
      <c r="S287" s="25" t="str">
        <f t="shared" si="85"/>
        <v/>
      </c>
      <c r="T287" s="25" t="str">
        <f t="shared" si="86"/>
        <v/>
      </c>
    </row>
    <row r="288" spans="1:20" s="5" customFormat="1" ht="18.75" customHeight="1" x14ac:dyDescent="0.3">
      <c r="B288" s="26"/>
      <c r="C288" s="22" t="str">
        <f>IF(B288="","",VLOOKUP(B288,LISTAS!$F$5:$I$1000,2,0))</f>
        <v/>
      </c>
      <c r="D288" s="22" t="str">
        <f>IF(B288="","",VLOOKUP(B288,LISTAS!$F$5:$I$204,4,0))</f>
        <v/>
      </c>
      <c r="E288" s="38"/>
      <c r="G288" s="34"/>
      <c r="H288" s="35"/>
      <c r="I288" s="35"/>
      <c r="J288" s="34"/>
      <c r="K288" s="34"/>
      <c r="L288" s="34" t="str">
        <f>IF(K288="","",LARGE(G275:G294,M288))</f>
        <v/>
      </c>
      <c r="M288" s="46">
        <v>14</v>
      </c>
      <c r="N288" s="28"/>
      <c r="O288" s="47" t="str">
        <f>IF(R288&lt;&gt;"",_xlfn.RANK.EQ(R288,R275:R294,0),"")</f>
        <v/>
      </c>
      <c r="P288" s="24" t="str">
        <f>IF(K288="","",VLOOKUP(L288,G275:J294,2,0))</f>
        <v/>
      </c>
      <c r="Q288" s="24" t="str">
        <f>IF(K288="","",VLOOKUP(P288,LISTAS!$F$5:$G$407,2,0))</f>
        <v/>
      </c>
      <c r="R288" s="39" t="str">
        <f>IF(K288="","",VLOOKUP(L288,G275:J294,4,0))</f>
        <v/>
      </c>
      <c r="S288" s="25" t="str">
        <f t="shared" si="85"/>
        <v/>
      </c>
      <c r="T288" s="25" t="str">
        <f t="shared" si="86"/>
        <v/>
      </c>
    </row>
    <row r="289" spans="1:20" s="5" customFormat="1" ht="18.75" customHeight="1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G289" s="34"/>
      <c r="H289" s="35"/>
      <c r="I289" s="35"/>
      <c r="J289" s="34"/>
      <c r="K289" s="34"/>
      <c r="L289" s="34" t="str">
        <f>IF(K289="","",LARGE(G275:G294,M289))</f>
        <v/>
      </c>
      <c r="M289" s="46">
        <v>15</v>
      </c>
      <c r="N289" s="28"/>
      <c r="O289" s="47" t="str">
        <f>IF(R289&lt;&gt;"",_xlfn.RANK.EQ(R289,R275:R294,0),"")</f>
        <v/>
      </c>
      <c r="P289" s="24" t="str">
        <f>IF(K289="","",VLOOKUP(L289,G275:J294,2,0))</f>
        <v/>
      </c>
      <c r="Q289" s="24" t="str">
        <f>IF(K289="","",VLOOKUP(P289,LISTAS!$F$5:$G$407,2,0))</f>
        <v/>
      </c>
      <c r="R289" s="39" t="str">
        <f>IF(K289="","",VLOOKUP(L289,G275:J294,4,0))</f>
        <v/>
      </c>
      <c r="S289" s="25" t="str">
        <f t="shared" si="85"/>
        <v/>
      </c>
      <c r="T289" s="25" t="str">
        <f t="shared" si="86"/>
        <v/>
      </c>
    </row>
    <row r="290" spans="1:20" s="5" customFormat="1" ht="18.75" customHeight="1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G290" s="34"/>
      <c r="H290" s="35"/>
      <c r="I290" s="35"/>
      <c r="J290" s="34"/>
      <c r="K290" s="34"/>
      <c r="L290" s="34" t="str">
        <f>IF(K290="","",LARGE(G275:G294,M290))</f>
        <v/>
      </c>
      <c r="M290" s="46">
        <v>16</v>
      </c>
      <c r="N290" s="28"/>
      <c r="O290" s="47" t="str">
        <f>IF(R290&lt;&gt;"",_xlfn.RANK.EQ(R290,R275:R294,0),"")</f>
        <v/>
      </c>
      <c r="P290" s="24" t="str">
        <f>IF(K290="","",VLOOKUP(L290,G275:J294,2,0))</f>
        <v/>
      </c>
      <c r="Q290" s="24" t="str">
        <f>IF(K290="","",VLOOKUP(P290,LISTAS!$F$5:$G$407,2,0))</f>
        <v/>
      </c>
      <c r="R290" s="39" t="str">
        <f>IF(K290="","",VLOOKUP(L290,G275:J294,4,0))</f>
        <v/>
      </c>
      <c r="S290" s="25" t="str">
        <f t="shared" si="85"/>
        <v/>
      </c>
      <c r="T290" s="25" t="str">
        <f t="shared" si="86"/>
        <v/>
      </c>
    </row>
    <row r="291" spans="1:20" s="5" customFormat="1" ht="18.75" customHeight="1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G291" s="34" t="str">
        <f t="shared" si="81"/>
        <v/>
      </c>
      <c r="H291" s="35" t="str">
        <f t="shared" ref="H291:I294" si="87">IF($K291="","",IF(B291="","",B291))</f>
        <v/>
      </c>
      <c r="I291" s="35" t="str">
        <f t="shared" si="87"/>
        <v/>
      </c>
      <c r="J291" s="34" t="str">
        <f t="shared" si="83"/>
        <v/>
      </c>
      <c r="K291" s="34" t="str">
        <f t="shared" si="84"/>
        <v/>
      </c>
      <c r="L291" s="34" t="str">
        <f>IF(K291="","",LARGE(G275:G294,M291))</f>
        <v/>
      </c>
      <c r="M291" s="46">
        <v>17</v>
      </c>
      <c r="N291" s="28"/>
      <c r="O291" s="47" t="str">
        <f>IF(R291&lt;&gt;"",_xlfn.RANK.EQ(R291,R275:R294,0),"")</f>
        <v/>
      </c>
      <c r="P291" s="24" t="str">
        <f>IF(K291="","",VLOOKUP(L291,G275:J294,2,0))</f>
        <v/>
      </c>
      <c r="Q291" s="24" t="str">
        <f>IF(K291="","",VLOOKUP(P291,LISTAS!$F$5:$G$407,2,0))</f>
        <v/>
      </c>
      <c r="R291" s="39" t="str">
        <f>IF(K291="","",VLOOKUP(L291,G275:J294,4,0))</f>
        <v/>
      </c>
      <c r="S291" s="25" t="str">
        <f t="shared" si="85"/>
        <v/>
      </c>
      <c r="T291" s="25" t="str">
        <f t="shared" si="86"/>
        <v/>
      </c>
    </row>
    <row r="292" spans="1:20" s="5" customFormat="1" ht="18.75" customHeight="1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G292" s="34" t="str">
        <f t="shared" si="81"/>
        <v/>
      </c>
      <c r="H292" s="35" t="str">
        <f t="shared" si="87"/>
        <v/>
      </c>
      <c r="I292" s="35" t="str">
        <f t="shared" si="87"/>
        <v/>
      </c>
      <c r="J292" s="34" t="str">
        <f t="shared" si="83"/>
        <v/>
      </c>
      <c r="K292" s="34" t="str">
        <f t="shared" si="84"/>
        <v/>
      </c>
      <c r="L292" s="34" t="str">
        <f>IF(K292="","",LARGE(G275:G294,M292))</f>
        <v/>
      </c>
      <c r="M292" s="46">
        <v>18</v>
      </c>
      <c r="N292" s="28"/>
      <c r="O292" s="47" t="str">
        <f>IF(R292&lt;&gt;"",_xlfn.RANK.EQ(R292,R275:R294,0),"")</f>
        <v/>
      </c>
      <c r="P292" s="24" t="str">
        <f>IF(K292="","",VLOOKUP(L292,G275:J294,2,0))</f>
        <v/>
      </c>
      <c r="Q292" s="24" t="str">
        <f>IF(K292="","",VLOOKUP(P292,LISTAS!$F$5:$G$407,2,0))</f>
        <v/>
      </c>
      <c r="R292" s="39" t="str">
        <f>IF(K292="","",VLOOKUP(L292,G275:J294,4,0))</f>
        <v/>
      </c>
      <c r="S292" s="25" t="str">
        <f t="shared" si="85"/>
        <v/>
      </c>
      <c r="T292" s="25" t="str">
        <f t="shared" si="86"/>
        <v/>
      </c>
    </row>
    <row r="293" spans="1:20" s="5" customFormat="1" ht="18.75" customHeight="1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G293" s="34"/>
      <c r="H293" s="35"/>
      <c r="I293" s="35"/>
      <c r="J293" s="34"/>
      <c r="K293" s="34"/>
      <c r="L293" s="34" t="str">
        <f>IF(K293="","",LARGE(G275:G294,M293))</f>
        <v/>
      </c>
      <c r="M293" s="46">
        <v>19</v>
      </c>
      <c r="N293" s="28"/>
      <c r="O293" s="47" t="str">
        <f>IF(R293&lt;&gt;"",_xlfn.RANK.EQ(R293,R275:R294,0),"")</f>
        <v/>
      </c>
      <c r="P293" s="24" t="str">
        <f>IF(K293="","",VLOOKUP(L293,G275:J294,2,0))</f>
        <v/>
      </c>
      <c r="Q293" s="24" t="str">
        <f>IF(K293="","",VLOOKUP(P293,LISTAS!$F$5:$G$407,2,0))</f>
        <v/>
      </c>
      <c r="R293" s="39" t="str">
        <f>IF(K293="","",VLOOKUP(L293,G275:J294,4,0))</f>
        <v/>
      </c>
      <c r="S293" s="25" t="str">
        <f t="shared" si="85"/>
        <v/>
      </c>
      <c r="T293" s="25" t="str">
        <f t="shared" si="86"/>
        <v/>
      </c>
    </row>
    <row r="294" spans="1:20" s="5" customFormat="1" ht="18.75" customHeight="1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G294" s="34" t="str">
        <f t="shared" si="81"/>
        <v/>
      </c>
      <c r="H294" s="35" t="str">
        <f t="shared" si="87"/>
        <v/>
      </c>
      <c r="I294" s="35" t="str">
        <f t="shared" si="87"/>
        <v/>
      </c>
      <c r="J294" s="34" t="str">
        <f t="shared" si="83"/>
        <v/>
      </c>
      <c r="K294" s="34" t="str">
        <f t="shared" si="84"/>
        <v/>
      </c>
      <c r="L294" s="34" t="str">
        <f>IF(K294="","",LARGE(G275:G294,M294))</f>
        <v/>
      </c>
      <c r="M294" s="46">
        <v>20</v>
      </c>
      <c r="N294" s="28"/>
      <c r="O294" s="47" t="str">
        <f>IF(R294&lt;&gt;"",_xlfn.RANK.EQ(R294,R275:R294,0),"")</f>
        <v/>
      </c>
      <c r="P294" s="24" t="str">
        <f>IF(K294="","",VLOOKUP(L294,G275:J294,2,0))</f>
        <v/>
      </c>
      <c r="Q294" s="24" t="str">
        <f>IF(K294="","",VLOOKUP(P294,LISTAS!$F$5:$G$407,2,0))</f>
        <v/>
      </c>
      <c r="R294" s="39" t="str">
        <f>IF(K294="","",VLOOKUP(L294,G275:J294,4,0))</f>
        <v/>
      </c>
      <c r="S294" s="25" t="str">
        <f t="shared" si="85"/>
        <v/>
      </c>
      <c r="T294" s="25" t="str">
        <f t="shared" si="86"/>
        <v/>
      </c>
    </row>
    <row r="295" spans="1:20" ht="20.25" customHeight="1" x14ac:dyDescent="0.25"/>
    <row r="296" spans="1:20" ht="20.25" customHeight="1" x14ac:dyDescent="0.25">
      <c r="A296" s="2"/>
      <c r="B296" s="71" t="s">
        <v>25</v>
      </c>
      <c r="C296" s="72"/>
      <c r="E296" s="36"/>
      <c r="F296" s="37"/>
      <c r="G296" s="11"/>
      <c r="H296" s="12"/>
      <c r="I296" s="12"/>
      <c r="J296" s="12"/>
      <c r="K296" s="13"/>
      <c r="L296" s="12"/>
      <c r="M296" s="14"/>
      <c r="N296" s="45"/>
      <c r="O296" s="73" t="s">
        <v>15</v>
      </c>
      <c r="P296" s="74"/>
      <c r="Q296" s="74"/>
      <c r="R296" s="74"/>
      <c r="S296" s="74"/>
      <c r="T296" s="75"/>
    </row>
    <row r="297" spans="1:20" ht="20.25" hidden="1" customHeight="1" x14ac:dyDescent="0.25">
      <c r="A297" s="2"/>
      <c r="B297" s="68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70"/>
    </row>
    <row r="298" spans="1:20" s="15" customFormat="1" ht="28.5" customHeight="1" x14ac:dyDescent="0.25">
      <c r="B298" s="16" t="s">
        <v>16</v>
      </c>
      <c r="C298" s="16" t="s">
        <v>1</v>
      </c>
      <c r="D298" s="16" t="s">
        <v>17</v>
      </c>
      <c r="E298" s="16" t="s">
        <v>2</v>
      </c>
      <c r="F298" s="17"/>
      <c r="G298" s="18"/>
      <c r="H298" s="19"/>
      <c r="I298" s="19"/>
      <c r="J298" s="19"/>
      <c r="K298" s="20"/>
      <c r="L298" s="19"/>
      <c r="M298" s="18"/>
      <c r="N298" s="18"/>
      <c r="O298" s="29" t="s">
        <v>4</v>
      </c>
      <c r="P298" s="29" t="s">
        <v>16</v>
      </c>
      <c r="Q298" s="29" t="s">
        <v>1</v>
      </c>
      <c r="R298" s="29" t="s">
        <v>18</v>
      </c>
      <c r="S298" s="21" t="s">
        <v>19</v>
      </c>
      <c r="T298" s="21" t="s">
        <v>20</v>
      </c>
    </row>
    <row r="299" spans="1:20" s="5" customFormat="1" ht="18.75" customHeight="1" x14ac:dyDescent="0.25">
      <c r="B299" s="22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G299" s="34" t="str">
        <f t="shared" ref="G299:G318" si="88">IF(E299="","",E299+(ROW(E299)/10000))</f>
        <v/>
      </c>
      <c r="H299" s="35" t="str">
        <f t="shared" ref="H299:I305" si="89">IF($K299="","",IF(B299="","",B299))</f>
        <v/>
      </c>
      <c r="I299" s="35" t="str">
        <f t="shared" si="89"/>
        <v/>
      </c>
      <c r="J299" s="34" t="str">
        <f t="shared" ref="J299:J318" si="90">IF($K299="","",E299)</f>
        <v/>
      </c>
      <c r="K299" s="34" t="str">
        <f t="shared" ref="K299:K318" si="91">G299</f>
        <v/>
      </c>
      <c r="L299" s="34" t="str">
        <f>IF(K299="","",LARGE(G299:G318,M299))</f>
        <v/>
      </c>
      <c r="M299" s="46">
        <v>1</v>
      </c>
      <c r="N299" s="23"/>
      <c r="O299" s="47" t="str">
        <f>IF(R299&lt;&gt;"",_xlfn.RANK.EQ(R299,R299:R318,0),"")</f>
        <v/>
      </c>
      <c r="P299" s="24" t="str">
        <f>IF(K299="","",VLOOKUP(L299,G299:J318,2,0))</f>
        <v/>
      </c>
      <c r="Q299" s="24" t="str">
        <f>IF(K299="","",VLOOKUP(P299,LISTAS!$F$5:$G$407,2,0))</f>
        <v/>
      </c>
      <c r="R299" s="39" t="str">
        <f>IF(K299="","",VLOOKUP(L299,G299:J318,4,0))</f>
        <v/>
      </c>
      <c r="S299" s="25" t="str">
        <f>IF($O299="","",IF($O299=1,400,IF($O299=2,340,IF($O299=3,300,IF($O299=4,280,IF($O299=5,270,IF($O299=6,260,IF($O299=7,250,IF($O299=8,240,IF($O299=9,200,IF($O299=10,200,IF($O299=11,200,IF($O299=12,200,IF($O299=13,200,IF($O299=14,200,IF($O299=15,200,IF($O299=16,200,IF($O299&gt;16,"",""))))))))))))))))))</f>
        <v/>
      </c>
      <c r="T299" s="25" t="str">
        <f>IF(O299="","",IF($F$7="NÃO","",IF(O299=1,400,IF(O299=2,340,IF(O299=3,300,IF(O299=4,280,IF(O299=5,270,IF(O299=6,260,IF(O299=7,250,IF(O299=8,240,IF(O299=9,200,IF(O299=10,200,IF(O299=11,200,IF(O299=12,200,IF(O299=13,200,IF(O299=14,200,IF(O299=15,200,IF(O299=16,200,IF(O299&gt;16,"","")))))))))))))))))))</f>
        <v/>
      </c>
    </row>
    <row r="300" spans="1:20" s="5" customFormat="1" ht="18.75" customHeight="1" x14ac:dyDescent="0.25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G300" s="34" t="str">
        <f t="shared" si="88"/>
        <v/>
      </c>
      <c r="H300" s="35" t="str">
        <f t="shared" si="89"/>
        <v/>
      </c>
      <c r="I300" s="35" t="str">
        <f t="shared" si="89"/>
        <v/>
      </c>
      <c r="J300" s="34" t="str">
        <f t="shared" si="90"/>
        <v/>
      </c>
      <c r="K300" s="34" t="str">
        <f t="shared" si="91"/>
        <v/>
      </c>
      <c r="L300" s="34" t="str">
        <f>IF(K300="","",LARGE(G299:G318,M300))</f>
        <v/>
      </c>
      <c r="M300" s="46">
        <v>2</v>
      </c>
      <c r="N300" s="27"/>
      <c r="O300" s="47" t="str">
        <f>IF(R300&lt;&gt;"",_xlfn.RANK.EQ(R300,R299:R318,0),"")</f>
        <v/>
      </c>
      <c r="P300" s="24" t="str">
        <f>IF(K300="","",VLOOKUP(L300,G299:J318,2,0))</f>
        <v/>
      </c>
      <c r="Q300" s="24" t="str">
        <f>IF(K300="","",VLOOKUP(P300,LISTAS!$F$5:$G$407,2,0))</f>
        <v/>
      </c>
      <c r="R300" s="39" t="str">
        <f>IF(K300="","",VLOOKUP(L300,G299:J318,4,0))</f>
        <v/>
      </c>
      <c r="S300" s="25" t="str">
        <f t="shared" ref="S300:S318" si="92">IF($O300="","",IF($O300=1,400,IF($O300=2,340,IF($O300=3,300,IF($O300=4,280,IF($O300=5,270,IF($O300=6,260,IF($O300=7,250,IF($O300=8,240,IF($O300=9,200,IF($O300=10,200,IF($O300=11,200,IF($O300=12,200,IF($O300=13,200,IF($O300=14,200,IF($O300=15,200,IF($O300=16,200,IF($O300&gt;16,"",""))))))))))))))))))</f>
        <v/>
      </c>
      <c r="T300" s="25" t="str">
        <f t="shared" ref="T300:T318" si="93">IF(O300="","",IF($F$7="NÃO","",IF(O300=1,400,IF(O300=2,340,IF(O300=3,300,IF(O300=4,280,IF(O300=5,270,IF(O300=6,260,IF(O300=7,250,IF(O300=8,240,IF(O300=9,200,IF(O300=10,200,IF(O300=11,200,IF(O300=12,200,IF(O300=13,200,IF(O300=14,200,IF(O300=15,200,IF(O300=16,200,IF(O300&gt;16,"","")))))))))))))))))))</f>
        <v/>
      </c>
    </row>
    <row r="301" spans="1:20" s="5" customFormat="1" ht="18.75" customHeight="1" x14ac:dyDescent="0.3">
      <c r="B301" s="26"/>
      <c r="C301" s="22" t="str">
        <f>IF(B301="","",VLOOKUP(B301,LISTAS!$F$5:$I$204,2,0))</f>
        <v/>
      </c>
      <c r="D301" s="22" t="str">
        <f>IF(B301="","",VLOOKUP(B301,LISTAS!$F$5:$I$204,4,0))</f>
        <v/>
      </c>
      <c r="E301" s="38"/>
      <c r="G301" s="34" t="str">
        <f t="shared" si="88"/>
        <v/>
      </c>
      <c r="H301" s="35" t="str">
        <f t="shared" si="89"/>
        <v/>
      </c>
      <c r="I301" s="35" t="str">
        <f t="shared" si="89"/>
        <v/>
      </c>
      <c r="J301" s="34" t="str">
        <f t="shared" si="90"/>
        <v/>
      </c>
      <c r="K301" s="34" t="str">
        <f t="shared" si="91"/>
        <v/>
      </c>
      <c r="L301" s="34" t="str">
        <f>IF(K301="","",LARGE(G299:G318,M301))</f>
        <v/>
      </c>
      <c r="M301" s="46">
        <v>3</v>
      </c>
      <c r="N301" s="28"/>
      <c r="O301" s="47" t="str">
        <f>IF(R301&lt;&gt;"",_xlfn.RANK.EQ(R301,R299:R318,0),"")</f>
        <v/>
      </c>
      <c r="P301" s="24" t="str">
        <f>IF(K301="","",VLOOKUP(L301,G299:J318,2,0))</f>
        <v/>
      </c>
      <c r="Q301" s="24" t="str">
        <f>IF(K301="","",VLOOKUP(P301,LISTAS!$F$5:$G$407,2,0))</f>
        <v/>
      </c>
      <c r="R301" s="39" t="str">
        <f>IF(K301="","",VLOOKUP(L301,G299:J318,4,0))</f>
        <v/>
      </c>
      <c r="S301" s="25" t="str">
        <f t="shared" si="92"/>
        <v/>
      </c>
      <c r="T301" s="25" t="str">
        <f t="shared" si="93"/>
        <v/>
      </c>
    </row>
    <row r="302" spans="1:20" s="5" customFormat="1" ht="18.75" customHeight="1" x14ac:dyDescent="0.3">
      <c r="B302" s="26"/>
      <c r="C302" s="22" t="str">
        <f>IF(B302="","",VLOOKUP(B302,LISTAS!$F$5:$I$204,2,0))</f>
        <v/>
      </c>
      <c r="D302" s="22" t="str">
        <f>IF(B302="","",VLOOKUP(B302,LISTAS!$F$5:$I$204,4,0))</f>
        <v/>
      </c>
      <c r="E302" s="38"/>
      <c r="G302" s="34" t="str">
        <f t="shared" si="88"/>
        <v/>
      </c>
      <c r="H302" s="35" t="str">
        <f t="shared" si="89"/>
        <v/>
      </c>
      <c r="I302" s="35" t="str">
        <f t="shared" si="89"/>
        <v/>
      </c>
      <c r="J302" s="34" t="str">
        <f t="shared" si="90"/>
        <v/>
      </c>
      <c r="K302" s="34" t="str">
        <f t="shared" si="91"/>
        <v/>
      </c>
      <c r="L302" s="34" t="str">
        <f>IF(K302="","",LARGE(G299:G318,M302))</f>
        <v/>
      </c>
      <c r="M302" s="46">
        <v>4</v>
      </c>
      <c r="N302" s="28"/>
      <c r="O302" s="47" t="str">
        <f>IF(R302&lt;&gt;"",_xlfn.RANK.EQ(R302,R299:R318,0),"")</f>
        <v/>
      </c>
      <c r="P302" s="24" t="str">
        <f>IF(K302="","",VLOOKUP(L302,G299:J318,2,0))</f>
        <v/>
      </c>
      <c r="Q302" s="24" t="str">
        <f>IF(K302="","",VLOOKUP(P302,LISTAS!$F$5:$G$407,2,0))</f>
        <v/>
      </c>
      <c r="R302" s="39" t="str">
        <f>IF(K302="","",VLOOKUP(L302,G299:J318,4,0))</f>
        <v/>
      </c>
      <c r="S302" s="25" t="str">
        <f t="shared" si="92"/>
        <v/>
      </c>
      <c r="T302" s="25" t="str">
        <f t="shared" si="93"/>
        <v/>
      </c>
    </row>
    <row r="303" spans="1:20" s="5" customFormat="1" ht="18.75" customHeight="1" x14ac:dyDescent="0.3">
      <c r="B303" s="26"/>
      <c r="C303" s="22" t="str">
        <f>IF(B303="","",VLOOKUP(B303,LISTAS!$F$5:$I$204,2,0))</f>
        <v/>
      </c>
      <c r="D303" s="22" t="str">
        <f>IF(B303="","",VLOOKUP(B303,LISTAS!$F$5:$I$204,4,0))</f>
        <v/>
      </c>
      <c r="E303" s="38"/>
      <c r="G303" s="34" t="str">
        <f t="shared" si="88"/>
        <v/>
      </c>
      <c r="H303" s="35" t="str">
        <f t="shared" si="89"/>
        <v/>
      </c>
      <c r="I303" s="35" t="str">
        <f t="shared" si="89"/>
        <v/>
      </c>
      <c r="J303" s="34" t="str">
        <f t="shared" si="90"/>
        <v/>
      </c>
      <c r="K303" s="34" t="str">
        <f t="shared" si="91"/>
        <v/>
      </c>
      <c r="L303" s="34" t="str">
        <f>IF(K303="","",LARGE(G299:G318,M303))</f>
        <v/>
      </c>
      <c r="M303" s="46">
        <v>5</v>
      </c>
      <c r="N303" s="28"/>
      <c r="O303" s="47" t="str">
        <f>IF(R303&lt;&gt;"",_xlfn.RANK.EQ(R303,R299:R318,0),"")</f>
        <v/>
      </c>
      <c r="P303" s="24" t="str">
        <f>IF(K303="","",VLOOKUP(L303,G299:J318,2,0))</f>
        <v/>
      </c>
      <c r="Q303" s="24" t="str">
        <f>IF(K303="","",VLOOKUP(P303,LISTAS!$F$5:$G$407,2,0))</f>
        <v/>
      </c>
      <c r="R303" s="39" t="str">
        <f>IF(K303="","",VLOOKUP(L303,G299:J318,4,0))</f>
        <v/>
      </c>
      <c r="S303" s="25" t="str">
        <f t="shared" si="92"/>
        <v/>
      </c>
      <c r="T303" s="25" t="str">
        <f t="shared" si="93"/>
        <v/>
      </c>
    </row>
    <row r="304" spans="1:20" s="5" customFormat="1" ht="18.75" customHeight="1" x14ac:dyDescent="0.3">
      <c r="B304" s="26"/>
      <c r="C304" s="22" t="str">
        <f>IF(B304="","",VLOOKUP(B304,LISTAS!$F$5:$I$204,2,0))</f>
        <v/>
      </c>
      <c r="D304" s="22" t="str">
        <f>IF(B304="","",VLOOKUP(B304,LISTAS!$F$5:$I$204,4,0))</f>
        <v/>
      </c>
      <c r="E304" s="38"/>
      <c r="G304" s="34" t="str">
        <f t="shared" si="88"/>
        <v/>
      </c>
      <c r="H304" s="35" t="str">
        <f t="shared" si="89"/>
        <v/>
      </c>
      <c r="I304" s="35" t="str">
        <f t="shared" si="89"/>
        <v/>
      </c>
      <c r="J304" s="34" t="str">
        <f t="shared" si="90"/>
        <v/>
      </c>
      <c r="K304" s="34" t="str">
        <f t="shared" si="91"/>
        <v/>
      </c>
      <c r="L304" s="34" t="str">
        <f>IF(K304="","",LARGE(G299:G318,M304))</f>
        <v/>
      </c>
      <c r="M304" s="46">
        <v>6</v>
      </c>
      <c r="N304" s="28"/>
      <c r="O304" s="47" t="str">
        <f>IF(R304&lt;&gt;"",_xlfn.RANK.EQ(R304,R299:R318,0),"")</f>
        <v/>
      </c>
      <c r="P304" s="24" t="str">
        <f>IF(K304="","",VLOOKUP(L304,G299:J318,2,0))</f>
        <v/>
      </c>
      <c r="Q304" s="24" t="str">
        <f>IF(K304="","",VLOOKUP(P304,LISTAS!$F$5:$G$407,2,0))</f>
        <v/>
      </c>
      <c r="R304" s="39" t="str">
        <f>IF(K304="","",VLOOKUP(L304,G299:J318,4,0))</f>
        <v/>
      </c>
      <c r="S304" s="25" t="str">
        <f t="shared" si="92"/>
        <v/>
      </c>
      <c r="T304" s="25" t="str">
        <f t="shared" si="93"/>
        <v/>
      </c>
    </row>
    <row r="305" spans="1:20" s="5" customFormat="1" ht="18.75" customHeight="1" x14ac:dyDescent="0.3">
      <c r="B305" s="26"/>
      <c r="C305" s="22" t="str">
        <f>IF(B305="","",VLOOKUP(B305,LISTAS!$F$5:$I$204,2,0))</f>
        <v/>
      </c>
      <c r="D305" s="22" t="str">
        <f>IF(B305="","",VLOOKUP(B305,LISTAS!$F$5:$I$204,4,0))</f>
        <v/>
      </c>
      <c r="E305" s="38"/>
      <c r="G305" s="34" t="str">
        <f t="shared" si="88"/>
        <v/>
      </c>
      <c r="H305" s="35" t="str">
        <f t="shared" si="89"/>
        <v/>
      </c>
      <c r="I305" s="35" t="str">
        <f t="shared" si="89"/>
        <v/>
      </c>
      <c r="J305" s="34" t="str">
        <f t="shared" si="90"/>
        <v/>
      </c>
      <c r="K305" s="34" t="str">
        <f t="shared" si="91"/>
        <v/>
      </c>
      <c r="L305" s="34" t="str">
        <f>IF(K305="","",LARGE(G299:G318,M305))</f>
        <v/>
      </c>
      <c r="M305" s="46">
        <v>7</v>
      </c>
      <c r="N305" s="28"/>
      <c r="O305" s="47" t="str">
        <f>IF(R305&lt;&gt;"",_xlfn.RANK.EQ(R305,R299:R318,0),"")</f>
        <v/>
      </c>
      <c r="P305" s="24" t="str">
        <f>IF(K305="","",VLOOKUP(L305,G299:J318,2,0))</f>
        <v/>
      </c>
      <c r="Q305" s="24" t="str">
        <f>IF(K305="","",VLOOKUP(P305,LISTAS!$F$5:$G$407,2,0))</f>
        <v/>
      </c>
      <c r="R305" s="39" t="str">
        <f>IF(K305="","",VLOOKUP(L305,G299:J318,4,0))</f>
        <v/>
      </c>
      <c r="S305" s="25" t="str">
        <f t="shared" si="92"/>
        <v/>
      </c>
      <c r="T305" s="25" t="str">
        <f t="shared" si="93"/>
        <v/>
      </c>
    </row>
    <row r="306" spans="1:20" s="5" customFormat="1" ht="18.75" customHeight="1" x14ac:dyDescent="0.3">
      <c r="B306" s="26"/>
      <c r="C306" s="22" t="str">
        <f>IF(B306="","",VLOOKUP(B306,LISTAS!$F$5:$I$204,2,0))</f>
        <v/>
      </c>
      <c r="D306" s="22" t="str">
        <f>IF(B306="","",VLOOKUP(B306,LISTAS!$F$5:$I$204,4,0))</f>
        <v/>
      </c>
      <c r="E306" s="38"/>
      <c r="G306" s="34"/>
      <c r="H306" s="35"/>
      <c r="I306" s="35"/>
      <c r="J306" s="34"/>
      <c r="K306" s="34"/>
      <c r="L306" s="34" t="str">
        <f>IF(K306="","",LARGE(G299:G318,M306))</f>
        <v/>
      </c>
      <c r="M306" s="46">
        <v>8</v>
      </c>
      <c r="N306" s="28"/>
      <c r="O306" s="47" t="str">
        <f>IF(R306&lt;&gt;"",_xlfn.RANK.EQ(R306,R299:R318,0),"")</f>
        <v/>
      </c>
      <c r="P306" s="24" t="str">
        <f>IF(K306="","",VLOOKUP(L306,G299:J318,2,0))</f>
        <v/>
      </c>
      <c r="Q306" s="24" t="str">
        <f>IF(K306="","",VLOOKUP(P306,LISTAS!$F$5:$G$407,2,0))</f>
        <v/>
      </c>
      <c r="R306" s="39" t="str">
        <f>IF(K306="","",VLOOKUP(L306,G299:J318,4,0))</f>
        <v/>
      </c>
      <c r="S306" s="25" t="str">
        <f t="shared" si="92"/>
        <v/>
      </c>
      <c r="T306" s="25" t="str">
        <f t="shared" si="93"/>
        <v/>
      </c>
    </row>
    <row r="307" spans="1:20" s="5" customFormat="1" ht="18.75" customHeight="1" x14ac:dyDescent="0.3">
      <c r="B307" s="26"/>
      <c r="C307" s="22" t="str">
        <f>IF(B307="","",VLOOKUP(B307,LISTAS!$F$5:$I$204,2,0))</f>
        <v/>
      </c>
      <c r="D307" s="22" t="str">
        <f>IF(B307="","",VLOOKUP(B307,LISTAS!$F$5:$I$204,4,0))</f>
        <v/>
      </c>
      <c r="E307" s="38"/>
      <c r="G307" s="34"/>
      <c r="H307" s="35"/>
      <c r="I307" s="35"/>
      <c r="J307" s="34"/>
      <c r="K307" s="34"/>
      <c r="L307" s="34" t="str">
        <f>IF(K307="","",LARGE(G299:G318,M307))</f>
        <v/>
      </c>
      <c r="M307" s="46">
        <v>9</v>
      </c>
      <c r="N307" s="28"/>
      <c r="O307" s="47" t="str">
        <f>IF(R307&lt;&gt;"",_xlfn.RANK.EQ(R307,R299:R318,0),"")</f>
        <v/>
      </c>
      <c r="P307" s="24" t="str">
        <f>IF(K307="","",VLOOKUP(L307,G299:J318,2,0))</f>
        <v/>
      </c>
      <c r="Q307" s="24" t="str">
        <f>IF(K307="","",VLOOKUP(P307,LISTAS!$F$5:$G$407,2,0))</f>
        <v/>
      </c>
      <c r="R307" s="39" t="str">
        <f>IF(K307="","",VLOOKUP(L307,G299:J318,4,0))</f>
        <v/>
      </c>
      <c r="S307" s="25" t="str">
        <f t="shared" si="92"/>
        <v/>
      </c>
      <c r="T307" s="25" t="str">
        <f t="shared" si="93"/>
        <v/>
      </c>
    </row>
    <row r="308" spans="1:20" s="5" customFormat="1" ht="18.75" customHeight="1" x14ac:dyDescent="0.3">
      <c r="B308" s="26"/>
      <c r="C308" s="22" t="str">
        <f>IF(B308="","",VLOOKUP(B308,LISTAS!$F$5:$I$204,2,0))</f>
        <v/>
      </c>
      <c r="D308" s="22" t="str">
        <f>IF(B308="","",VLOOKUP(B308,LISTAS!$F$5:$I$204,4,0))</f>
        <v/>
      </c>
      <c r="E308" s="38"/>
      <c r="G308" s="34"/>
      <c r="H308" s="35"/>
      <c r="I308" s="35"/>
      <c r="J308" s="34"/>
      <c r="K308" s="34"/>
      <c r="L308" s="34" t="str">
        <f>IF(K308="","",LARGE(G299:G318,M308))</f>
        <v/>
      </c>
      <c r="M308" s="46">
        <v>10</v>
      </c>
      <c r="N308" s="28"/>
      <c r="O308" s="47" t="str">
        <f>IF(R308&lt;&gt;"",_xlfn.RANK.EQ(R308,R299:R318,0),"")</f>
        <v/>
      </c>
      <c r="P308" s="24" t="str">
        <f>IF(K308="","",VLOOKUP(L308,G299:J318,2,0))</f>
        <v/>
      </c>
      <c r="Q308" s="24" t="str">
        <f>IF(K308="","",VLOOKUP(P308,LISTAS!$F$5:$G$407,2,0))</f>
        <v/>
      </c>
      <c r="R308" s="39" t="str">
        <f>IF(K308="","",VLOOKUP(L308,G299:J318,4,0))</f>
        <v/>
      </c>
      <c r="S308" s="25" t="str">
        <f t="shared" si="92"/>
        <v/>
      </c>
      <c r="T308" s="25" t="str">
        <f t="shared" si="93"/>
        <v/>
      </c>
    </row>
    <row r="309" spans="1:20" s="5" customFormat="1" ht="18.75" customHeight="1" x14ac:dyDescent="0.3">
      <c r="B309" s="26"/>
      <c r="C309" s="22" t="str">
        <f>IF(B309="","",VLOOKUP(B309,LISTAS!$F$5:$I$204,2,0))</f>
        <v/>
      </c>
      <c r="D309" s="22" t="str">
        <f>IF(B309="","",VLOOKUP(B309,LISTAS!$F$5:$I$204,4,0))</f>
        <v/>
      </c>
      <c r="E309" s="38"/>
      <c r="G309" s="34"/>
      <c r="H309" s="35"/>
      <c r="I309" s="35"/>
      <c r="J309" s="34"/>
      <c r="K309" s="34"/>
      <c r="L309" s="34" t="str">
        <f>IF(K309="","",LARGE(G299:G318,M309))</f>
        <v/>
      </c>
      <c r="M309" s="46">
        <v>11</v>
      </c>
      <c r="N309" s="28"/>
      <c r="O309" s="47" t="str">
        <f>IF(R309&lt;&gt;"",_xlfn.RANK.EQ(R309,R299:R318,0),"")</f>
        <v/>
      </c>
      <c r="P309" s="24" t="str">
        <f>IF(K309="","",VLOOKUP(L309,G299:J318,2,0))</f>
        <v/>
      </c>
      <c r="Q309" s="24" t="str">
        <f>IF(K309="","",VLOOKUP(P309,LISTAS!$F$5:$G$407,2,0))</f>
        <v/>
      </c>
      <c r="R309" s="39" t="str">
        <f>IF(K309="","",VLOOKUP(L309,G299:J318,4,0))</f>
        <v/>
      </c>
      <c r="S309" s="25" t="str">
        <f t="shared" si="92"/>
        <v/>
      </c>
      <c r="T309" s="25" t="str">
        <f t="shared" si="93"/>
        <v/>
      </c>
    </row>
    <row r="310" spans="1:20" s="5" customFormat="1" ht="18.75" customHeight="1" x14ac:dyDescent="0.3">
      <c r="B310" s="26"/>
      <c r="C310" s="22" t="str">
        <f>IF(B310="","",VLOOKUP(B310,LISTAS!$F$5:$I$204,2,0))</f>
        <v/>
      </c>
      <c r="D310" s="22" t="str">
        <f>IF(B310="","",VLOOKUP(B310,LISTAS!$F$5:$I$204,4,0))</f>
        <v/>
      </c>
      <c r="E310" s="38"/>
      <c r="G310" s="34"/>
      <c r="H310" s="35"/>
      <c r="I310" s="35"/>
      <c r="J310" s="34"/>
      <c r="K310" s="34"/>
      <c r="L310" s="34" t="str">
        <f>IF(K310="","",LARGE(G299:G318,M310))</f>
        <v/>
      </c>
      <c r="M310" s="46">
        <v>12</v>
      </c>
      <c r="N310" s="28"/>
      <c r="O310" s="47" t="str">
        <f>IF(R310&lt;&gt;"",_xlfn.RANK.EQ(R310,R299:R318,0),"")</f>
        <v/>
      </c>
      <c r="P310" s="24" t="str">
        <f>IF(K310="","",VLOOKUP(L310,G299:J318,2,0))</f>
        <v/>
      </c>
      <c r="Q310" s="24" t="str">
        <f>IF(K310="","",VLOOKUP(P310,LISTAS!$F$5:$G$407,2,0))</f>
        <v/>
      </c>
      <c r="R310" s="39" t="str">
        <f>IF(K310="","",VLOOKUP(L310,G299:J318,4,0))</f>
        <v/>
      </c>
      <c r="S310" s="25" t="str">
        <f t="shared" si="92"/>
        <v/>
      </c>
      <c r="T310" s="25" t="str">
        <f t="shared" si="93"/>
        <v/>
      </c>
    </row>
    <row r="311" spans="1:20" s="5" customFormat="1" ht="18.75" customHeight="1" x14ac:dyDescent="0.3">
      <c r="B311" s="26"/>
      <c r="C311" s="22" t="str">
        <f>IF(B311="","",VLOOKUP(B311,LISTAS!$F$5:$I$204,2,0))</f>
        <v/>
      </c>
      <c r="D311" s="22" t="str">
        <f>IF(B311="","",VLOOKUP(B311,LISTAS!$F$5:$I$204,4,0))</f>
        <v/>
      </c>
      <c r="E311" s="38"/>
      <c r="G311" s="34"/>
      <c r="H311" s="35"/>
      <c r="I311" s="35"/>
      <c r="J311" s="34"/>
      <c r="K311" s="34"/>
      <c r="L311" s="34" t="str">
        <f>IF(K311="","",LARGE(G299:G318,M311))</f>
        <v/>
      </c>
      <c r="M311" s="46">
        <v>13</v>
      </c>
      <c r="N311" s="28"/>
      <c r="O311" s="47" t="str">
        <f>IF(R311&lt;&gt;"",_xlfn.RANK.EQ(R311,R299:R318,0),"")</f>
        <v/>
      </c>
      <c r="P311" s="24" t="str">
        <f>IF(K311="","",VLOOKUP(L311,G299:J318,2,0))</f>
        <v/>
      </c>
      <c r="Q311" s="24" t="str">
        <f>IF(K311="","",VLOOKUP(P311,LISTAS!$F$5:$G$407,2,0))</f>
        <v/>
      </c>
      <c r="R311" s="39" t="str">
        <f>IF(K311="","",VLOOKUP(L311,G299:J318,4,0))</f>
        <v/>
      </c>
      <c r="S311" s="25" t="str">
        <f t="shared" si="92"/>
        <v/>
      </c>
      <c r="T311" s="25" t="str">
        <f t="shared" si="93"/>
        <v/>
      </c>
    </row>
    <row r="312" spans="1:20" s="5" customFormat="1" ht="18.75" customHeight="1" x14ac:dyDescent="0.3">
      <c r="B312" s="26"/>
      <c r="C312" s="22" t="str">
        <f>IF(B312="","",VLOOKUP(B312,LISTAS!$F$5:$I$204,2,0))</f>
        <v/>
      </c>
      <c r="D312" s="22" t="str">
        <f>IF(B312="","",VLOOKUP(B312,LISTAS!$F$5:$I$204,4,0))</f>
        <v/>
      </c>
      <c r="E312" s="38"/>
      <c r="G312" s="34"/>
      <c r="H312" s="35"/>
      <c r="I312" s="35"/>
      <c r="J312" s="34"/>
      <c r="K312" s="34"/>
      <c r="L312" s="34" t="str">
        <f>IF(K312="","",LARGE(G299:G318,M312))</f>
        <v/>
      </c>
      <c r="M312" s="46">
        <v>14</v>
      </c>
      <c r="N312" s="28"/>
      <c r="O312" s="47" t="str">
        <f>IF(R312&lt;&gt;"",_xlfn.RANK.EQ(R312,R299:R318,0),"")</f>
        <v/>
      </c>
      <c r="P312" s="24" t="str">
        <f>IF(K312="","",VLOOKUP(L312,G299:J318,2,0))</f>
        <v/>
      </c>
      <c r="Q312" s="24" t="str">
        <f>IF(K312="","",VLOOKUP(P312,LISTAS!$F$5:$G$407,2,0))</f>
        <v/>
      </c>
      <c r="R312" s="39" t="str">
        <f>IF(K312="","",VLOOKUP(L312,G299:J318,4,0))</f>
        <v/>
      </c>
      <c r="S312" s="25" t="str">
        <f t="shared" si="92"/>
        <v/>
      </c>
      <c r="T312" s="25" t="str">
        <f t="shared" si="93"/>
        <v/>
      </c>
    </row>
    <row r="313" spans="1:20" s="5" customFormat="1" ht="18.75" customHeight="1" x14ac:dyDescent="0.3">
      <c r="B313" s="26"/>
      <c r="C313" s="22" t="str">
        <f>IF(B313="","",VLOOKUP(B313,LISTAS!$F$5:$I$204,2,0))</f>
        <v/>
      </c>
      <c r="D313" s="22" t="str">
        <f>IF(B313="","",VLOOKUP(B313,LISTAS!$F$5:$I$204,4,0))</f>
        <v/>
      </c>
      <c r="E313" s="38"/>
      <c r="G313" s="34"/>
      <c r="H313" s="35"/>
      <c r="I313" s="35"/>
      <c r="J313" s="34"/>
      <c r="K313" s="34"/>
      <c r="L313" s="34" t="str">
        <f>IF(K313="","",LARGE(G299:G318,M313))</f>
        <v/>
      </c>
      <c r="M313" s="46">
        <v>15</v>
      </c>
      <c r="N313" s="28"/>
      <c r="O313" s="47" t="str">
        <f>IF(R313&lt;&gt;"",_xlfn.RANK.EQ(R313,R299:R318,0),"")</f>
        <v/>
      </c>
      <c r="P313" s="24" t="str">
        <f>IF(K313="","",VLOOKUP(L313,G299:J318,2,0))</f>
        <v/>
      </c>
      <c r="Q313" s="24" t="str">
        <f>IF(K313="","",VLOOKUP(P313,LISTAS!$F$5:$G$407,2,0))</f>
        <v/>
      </c>
      <c r="R313" s="39" t="str">
        <f>IF(K313="","",VLOOKUP(L313,G299:J318,4,0))</f>
        <v/>
      </c>
      <c r="S313" s="25" t="str">
        <f t="shared" si="92"/>
        <v/>
      </c>
      <c r="T313" s="25" t="str">
        <f t="shared" si="93"/>
        <v/>
      </c>
    </row>
    <row r="314" spans="1:20" s="5" customFormat="1" ht="18.75" customHeight="1" x14ac:dyDescent="0.3">
      <c r="B314" s="26"/>
      <c r="C314" s="22" t="str">
        <f>IF(B314="","",VLOOKUP(B314,LISTAS!$F$5:$I$204,2,0))</f>
        <v/>
      </c>
      <c r="D314" s="22" t="str">
        <f>IF(B314="","",VLOOKUP(B314,LISTAS!$F$5:$I$204,4,0))</f>
        <v/>
      </c>
      <c r="E314" s="38"/>
      <c r="G314" s="34"/>
      <c r="H314" s="35"/>
      <c r="I314" s="35"/>
      <c r="J314" s="34"/>
      <c r="K314" s="34"/>
      <c r="L314" s="34" t="str">
        <f>IF(K314="","",LARGE(G299:G318,M314))</f>
        <v/>
      </c>
      <c r="M314" s="46">
        <v>16</v>
      </c>
      <c r="N314" s="28"/>
      <c r="O314" s="47" t="str">
        <f>IF(R314&lt;&gt;"",_xlfn.RANK.EQ(R314,R299:R318,0),"")</f>
        <v/>
      </c>
      <c r="P314" s="24" t="str">
        <f>IF(K314="","",VLOOKUP(L314,G299:J318,2,0))</f>
        <v/>
      </c>
      <c r="Q314" s="24" t="str">
        <f>IF(K314="","",VLOOKUP(P314,LISTAS!$F$5:$G$407,2,0))</f>
        <v/>
      </c>
      <c r="R314" s="39" t="str">
        <f>IF(K314="","",VLOOKUP(L314,G299:J318,4,0))</f>
        <v/>
      </c>
      <c r="S314" s="25" t="str">
        <f t="shared" si="92"/>
        <v/>
      </c>
      <c r="T314" s="25" t="str">
        <f t="shared" si="93"/>
        <v/>
      </c>
    </row>
    <row r="315" spans="1:20" s="5" customFormat="1" ht="18.75" customHeight="1" x14ac:dyDescent="0.3">
      <c r="B315" s="26"/>
      <c r="C315" s="22" t="str">
        <f>IF(B315="","",VLOOKUP(B315,LISTAS!$F$5:$I$204,2,0))</f>
        <v/>
      </c>
      <c r="D315" s="22" t="str">
        <f>IF(B315="","",VLOOKUP(B315,LISTAS!$F$5:$I$204,4,0))</f>
        <v/>
      </c>
      <c r="E315" s="38"/>
      <c r="G315" s="34" t="str">
        <f t="shared" si="88"/>
        <v/>
      </c>
      <c r="H315" s="35" t="str">
        <f t="shared" ref="H315:I318" si="94">IF($K315="","",IF(B315="","",B315))</f>
        <v/>
      </c>
      <c r="I315" s="35" t="str">
        <f t="shared" si="94"/>
        <v/>
      </c>
      <c r="J315" s="34" t="str">
        <f t="shared" si="90"/>
        <v/>
      </c>
      <c r="K315" s="34" t="str">
        <f t="shared" si="91"/>
        <v/>
      </c>
      <c r="L315" s="34" t="str">
        <f>IF(K315="","",LARGE(G299:G318,M315))</f>
        <v/>
      </c>
      <c r="M315" s="46">
        <v>17</v>
      </c>
      <c r="N315" s="28"/>
      <c r="O315" s="47" t="str">
        <f>IF(R315&lt;&gt;"",_xlfn.RANK.EQ(R315,R299:R318,0),"")</f>
        <v/>
      </c>
      <c r="P315" s="24" t="str">
        <f>IF(K315="","",VLOOKUP(L315,G299:J318,2,0))</f>
        <v/>
      </c>
      <c r="Q315" s="24" t="str">
        <f>IF(K315="","",VLOOKUP(P315,LISTAS!$F$5:$G$407,2,0))</f>
        <v/>
      </c>
      <c r="R315" s="39" t="str">
        <f>IF(K315="","",VLOOKUP(L315,G299:J318,4,0))</f>
        <v/>
      </c>
      <c r="S315" s="25" t="str">
        <f t="shared" si="92"/>
        <v/>
      </c>
      <c r="T315" s="25" t="str">
        <f t="shared" si="93"/>
        <v/>
      </c>
    </row>
    <row r="316" spans="1:20" s="5" customFormat="1" ht="18.75" customHeight="1" x14ac:dyDescent="0.3">
      <c r="B316" s="26"/>
      <c r="C316" s="22" t="str">
        <f>IF(B316="","",VLOOKUP(B316,LISTAS!$F$5:$I$204,2,0))</f>
        <v/>
      </c>
      <c r="D316" s="22" t="str">
        <f>IF(B316="","",VLOOKUP(B316,LISTAS!$F$5:$I$204,4,0))</f>
        <v/>
      </c>
      <c r="E316" s="38"/>
      <c r="G316" s="34" t="str">
        <f t="shared" si="88"/>
        <v/>
      </c>
      <c r="H316" s="35" t="str">
        <f t="shared" si="94"/>
        <v/>
      </c>
      <c r="I316" s="35" t="str">
        <f t="shared" si="94"/>
        <v/>
      </c>
      <c r="J316" s="34" t="str">
        <f t="shared" si="90"/>
        <v/>
      </c>
      <c r="K316" s="34" t="str">
        <f t="shared" si="91"/>
        <v/>
      </c>
      <c r="L316" s="34" t="str">
        <f>IF(K316="","",LARGE(G299:G318,M316))</f>
        <v/>
      </c>
      <c r="M316" s="46">
        <v>18</v>
      </c>
      <c r="N316" s="28"/>
      <c r="O316" s="47" t="str">
        <f>IF(R316&lt;&gt;"",_xlfn.RANK.EQ(R316,R299:R318,0),"")</f>
        <v/>
      </c>
      <c r="P316" s="24" t="str">
        <f>IF(K316="","",VLOOKUP(L316,G299:J318,2,0))</f>
        <v/>
      </c>
      <c r="Q316" s="24" t="str">
        <f>IF(K316="","",VLOOKUP(P316,LISTAS!$F$5:$G$407,2,0))</f>
        <v/>
      </c>
      <c r="R316" s="39" t="str">
        <f>IF(K316="","",VLOOKUP(L316,G299:J318,4,0))</f>
        <v/>
      </c>
      <c r="S316" s="25" t="str">
        <f t="shared" si="92"/>
        <v/>
      </c>
      <c r="T316" s="25" t="str">
        <f t="shared" si="93"/>
        <v/>
      </c>
    </row>
    <row r="317" spans="1:20" s="5" customFormat="1" ht="18.75" customHeight="1" x14ac:dyDescent="0.3">
      <c r="B317" s="26"/>
      <c r="C317" s="22" t="str">
        <f>IF(B317="","",VLOOKUP(B317,LISTAS!$F$5:$I$204,2,0))</f>
        <v/>
      </c>
      <c r="D317" s="22" t="str">
        <f>IF(B317="","",VLOOKUP(B317,LISTAS!$F$5:$I$204,4,0))</f>
        <v/>
      </c>
      <c r="E317" s="38"/>
      <c r="G317" s="34"/>
      <c r="H317" s="35"/>
      <c r="I317" s="35"/>
      <c r="J317" s="34"/>
      <c r="K317" s="34"/>
      <c r="L317" s="34" t="str">
        <f>IF(K317="","",LARGE(G299:G318,M317))</f>
        <v/>
      </c>
      <c r="M317" s="46">
        <v>19</v>
      </c>
      <c r="N317" s="28"/>
      <c r="O317" s="47" t="str">
        <f>IF(R317&lt;&gt;"",_xlfn.RANK.EQ(R317,R299:R318,0),"")</f>
        <v/>
      </c>
      <c r="P317" s="24" t="str">
        <f>IF(K317="","",VLOOKUP(L317,G299:J318,2,0))</f>
        <v/>
      </c>
      <c r="Q317" s="24" t="str">
        <f>IF(K317="","",VLOOKUP(P317,LISTAS!$F$5:$G$407,2,0))</f>
        <v/>
      </c>
      <c r="R317" s="39" t="str">
        <f>IF(K317="","",VLOOKUP(L317,G299:J318,4,0))</f>
        <v/>
      </c>
      <c r="S317" s="25" t="str">
        <f t="shared" si="92"/>
        <v/>
      </c>
      <c r="T317" s="25" t="str">
        <f t="shared" si="93"/>
        <v/>
      </c>
    </row>
    <row r="318" spans="1:20" s="5" customFormat="1" ht="18.75" customHeight="1" x14ac:dyDescent="0.3">
      <c r="B318" s="26"/>
      <c r="C318" s="22" t="str">
        <f>IF(B318="","",VLOOKUP(B318,LISTAS!$F$5:$I$204,2,0))</f>
        <v/>
      </c>
      <c r="D318" s="22" t="str">
        <f>IF(B318="","",VLOOKUP(B318,LISTAS!$F$5:$I$204,4,0))</f>
        <v/>
      </c>
      <c r="E318" s="38"/>
      <c r="G318" s="34" t="str">
        <f t="shared" si="88"/>
        <v/>
      </c>
      <c r="H318" s="35" t="str">
        <f t="shared" si="94"/>
        <v/>
      </c>
      <c r="I318" s="35" t="str">
        <f t="shared" si="94"/>
        <v/>
      </c>
      <c r="J318" s="34" t="str">
        <f t="shared" si="90"/>
        <v/>
      </c>
      <c r="K318" s="34" t="str">
        <f t="shared" si="91"/>
        <v/>
      </c>
      <c r="L318" s="34" t="str">
        <f>IF(K318="","",LARGE(G299:G318,M318))</f>
        <v/>
      </c>
      <c r="M318" s="46">
        <v>20</v>
      </c>
      <c r="N318" s="28"/>
      <c r="O318" s="47" t="str">
        <f>IF(R318&lt;&gt;"",_xlfn.RANK.EQ(R318,R299:R318,0),"")</f>
        <v/>
      </c>
      <c r="P318" s="24" t="str">
        <f>IF(K318="","",VLOOKUP(L318,G299:J318,2,0))</f>
        <v/>
      </c>
      <c r="Q318" s="24" t="str">
        <f>IF(K318="","",VLOOKUP(P318,LISTAS!$F$5:$G$407,2,0))</f>
        <v/>
      </c>
      <c r="R318" s="39" t="str">
        <f>IF(K318="","",VLOOKUP(L318,G299:J318,4,0))</f>
        <v/>
      </c>
      <c r="S318" s="25" t="str">
        <f t="shared" si="92"/>
        <v/>
      </c>
      <c r="T318" s="25" t="str">
        <f t="shared" si="93"/>
        <v/>
      </c>
    </row>
    <row r="319" spans="1:20" ht="20.25" customHeight="1" x14ac:dyDescent="0.25"/>
    <row r="320" spans="1:20" ht="20.25" customHeight="1" x14ac:dyDescent="0.25">
      <c r="A320" s="2"/>
      <c r="B320" s="71" t="s">
        <v>26</v>
      </c>
      <c r="C320" s="72"/>
      <c r="E320" s="36"/>
      <c r="F320" s="37"/>
      <c r="G320" s="11"/>
      <c r="H320" s="12"/>
      <c r="I320" s="12"/>
      <c r="J320" s="12"/>
      <c r="K320" s="13"/>
      <c r="L320" s="12"/>
      <c r="M320" s="14"/>
      <c r="N320" s="45"/>
      <c r="O320" s="73" t="s">
        <v>15</v>
      </c>
      <c r="P320" s="74"/>
      <c r="Q320" s="74"/>
      <c r="R320" s="74"/>
      <c r="S320" s="74"/>
      <c r="T320" s="75"/>
    </row>
    <row r="321" spans="1:20" ht="20.25" hidden="1" customHeight="1" x14ac:dyDescent="0.25">
      <c r="A321" s="2"/>
      <c r="B321" s="68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70"/>
    </row>
    <row r="322" spans="1:20" s="15" customFormat="1" ht="28.5" customHeight="1" x14ac:dyDescent="0.25">
      <c r="B322" s="16" t="s">
        <v>16</v>
      </c>
      <c r="C322" s="16" t="s">
        <v>1</v>
      </c>
      <c r="D322" s="16" t="s">
        <v>17</v>
      </c>
      <c r="E322" s="16" t="s">
        <v>2</v>
      </c>
      <c r="F322" s="17"/>
      <c r="G322" s="18"/>
      <c r="H322" s="19"/>
      <c r="I322" s="19"/>
      <c r="J322" s="19"/>
      <c r="K322" s="20"/>
      <c r="L322" s="19"/>
      <c r="M322" s="18"/>
      <c r="N322" s="18"/>
      <c r="O322" s="29" t="s">
        <v>4</v>
      </c>
      <c r="P322" s="29" t="s">
        <v>16</v>
      </c>
      <c r="Q322" s="29" t="s">
        <v>1</v>
      </c>
      <c r="R322" s="29" t="s">
        <v>18</v>
      </c>
      <c r="S322" s="21" t="s">
        <v>19</v>
      </c>
      <c r="T322" s="21" t="s">
        <v>20</v>
      </c>
    </row>
    <row r="323" spans="1:20" s="5" customFormat="1" ht="18.75" customHeight="1" x14ac:dyDescent="0.25">
      <c r="B323" s="22" t="s">
        <v>72</v>
      </c>
      <c r="C323" s="22" t="str">
        <f>IF(B323="","",VLOOKUP(B323,LISTAS!$F$5:$I$1000,2,0))</f>
        <v>GRUPO FÊNIX DE EDUCAÇÃO</v>
      </c>
      <c r="D323" s="22" t="str">
        <f>IF(B323="","",VLOOKUP(B323,LISTAS!$F$5:$I$204,4,0))</f>
        <v>SUB 15</v>
      </c>
      <c r="E323" s="38">
        <v>9.5</v>
      </c>
      <c r="G323" s="34">
        <f t="shared" ref="G323:G342" si="95">IF(E323="","",E323+(ROW(E323)/10000))</f>
        <v>9.5322999999999993</v>
      </c>
      <c r="H323" s="35" t="str">
        <f t="shared" ref="H323:I329" si="96">IF($K323="","",IF(B323="","",B323))</f>
        <v>JULIA CAMBREA BISCAINO</v>
      </c>
      <c r="I323" s="35" t="str">
        <f t="shared" si="96"/>
        <v>GRUPO FÊNIX DE EDUCAÇÃO</v>
      </c>
      <c r="J323" s="34">
        <f t="shared" ref="J323:J342" si="97">IF($K323="","",E323)</f>
        <v>9.5</v>
      </c>
      <c r="K323" s="34">
        <f t="shared" ref="K323:K342" si="98">G323</f>
        <v>9.5322999999999993</v>
      </c>
      <c r="L323" s="34">
        <f>IF(K323="","",LARGE(G323:G342,M323))</f>
        <v>9.5322999999999993</v>
      </c>
      <c r="M323" s="46">
        <v>1</v>
      </c>
      <c r="N323" s="23"/>
      <c r="O323" s="47">
        <f>IF(R323&lt;&gt;"",_xlfn.RANK.EQ(R323,R323:R342,0),"")</f>
        <v>1</v>
      </c>
      <c r="P323" s="24" t="str">
        <f>IF(K323="","",VLOOKUP(L323,G323:J342,2,0))</f>
        <v>JULIA CAMBREA BISCAINO</v>
      </c>
      <c r="Q323" s="24" t="str">
        <f>IF(K323="","",VLOOKUP(P323,LISTAS!$F$5:$G$407,2,0))</f>
        <v>GRUPO FÊNIX DE EDUCAÇÃO</v>
      </c>
      <c r="R323" s="39">
        <f>IF(K323="","",VLOOKUP(L323,G323:J342,4,0))</f>
        <v>9.5</v>
      </c>
      <c r="S323" s="25">
        <f>IF($O323="","",IF($O323=1,400,IF($O323=2,340,IF($O323=3,300,IF($O323=4,280,IF($O323=5,270,IF($O323=6,260,IF($O323=7,250,IF($O323=8,240,IF($O323=9,200,IF($O323=10,200,IF($O323=11,200,IF($O323=12,200,IF($O323=13,200,IF($O323=14,200,IF($O323=15,200,IF($O323=16,200,IF($O323&gt;16,"",""))))))))))))))))))</f>
        <v>400</v>
      </c>
      <c r="T323" s="25">
        <f>IF(O323="","",IF($F$7="NÃO","",IF(O323=1,400,IF(O323=2,340,IF(O323=3,300,IF(O323=4,280,IF(O323=5,270,IF(O323=6,260,IF(O323=7,250,IF(O323=8,240,IF(O323=9,200,IF(O323=10,200,IF(O323=11,200,IF(O323=12,200,IF(O323=13,200,IF(O323=14,200,IF(O323=15,200,IF(O323=16,200,IF(O323&gt;16,"","")))))))))))))))))))</f>
        <v>400</v>
      </c>
    </row>
    <row r="324" spans="1:20" s="5" customFormat="1" ht="18.75" customHeight="1" x14ac:dyDescent="0.25">
      <c r="B324" s="26" t="s">
        <v>321</v>
      </c>
      <c r="C324" s="22" t="str">
        <f>IF(B324="","",VLOOKUP(B324,LISTAS!$F$5:$I$1000,2,0))</f>
        <v>COLÉGIO ARBOS SÃO CAETANO DO SUL</v>
      </c>
      <c r="D324" s="22" t="s">
        <v>451</v>
      </c>
      <c r="E324" s="38">
        <v>6.9</v>
      </c>
      <c r="G324" s="34">
        <f t="shared" si="95"/>
        <v>6.9324000000000003</v>
      </c>
      <c r="H324" s="35" t="str">
        <f t="shared" si="96"/>
        <v>LARA OLIVEIRA QUANDT DE FREITAS</v>
      </c>
      <c r="I324" s="35" t="str">
        <f t="shared" si="96"/>
        <v>COLÉGIO ARBOS SÃO CAETANO DO SUL</v>
      </c>
      <c r="J324" s="34">
        <f t="shared" si="97"/>
        <v>6.9</v>
      </c>
      <c r="K324" s="34">
        <f t="shared" si="98"/>
        <v>6.9324000000000003</v>
      </c>
      <c r="L324" s="34">
        <f>IF(K324="","",LARGE(G323:G342,M324))</f>
        <v>8.5325000000000006</v>
      </c>
      <c r="M324" s="46">
        <v>2</v>
      </c>
      <c r="N324" s="27"/>
      <c r="O324" s="47">
        <f>IF(R324&lt;&gt;"",_xlfn.RANK.EQ(R324,R323:R342,0),"")</f>
        <v>2</v>
      </c>
      <c r="P324" s="24" t="str">
        <f>IF(K324="","",VLOOKUP(L324,G323:J342,2,0))</f>
        <v>LAURA THEODORO GONZALES</v>
      </c>
      <c r="Q324" s="24" t="str">
        <f>IF(K324="","",VLOOKUP(P324,LISTAS!$F$5:$G$407,2,0))</f>
        <v>GRUPO FÊNIX DE EDUCAÇÃO</v>
      </c>
      <c r="R324" s="39">
        <f>IF(K324="","",VLOOKUP(L324,G323:J342,4,0))</f>
        <v>8.5</v>
      </c>
      <c r="S324" s="25">
        <f t="shared" ref="S324:S342" si="99">IF($O324="","",IF($O324=1,400,IF($O324=2,340,IF($O324=3,300,IF($O324=4,280,IF($O324=5,270,IF($O324=6,260,IF($O324=7,250,IF($O324=8,240,IF($O324=9,200,IF($O324=10,200,IF($O324=11,200,IF($O324=12,200,IF($O324=13,200,IF($O324=14,200,IF($O324=15,200,IF($O324=16,200,IF($O324&gt;16,"",""))))))))))))))))))</f>
        <v>340</v>
      </c>
      <c r="T324" s="25">
        <f t="shared" ref="T324:T342" si="100">IF(O324="","",IF($F$7="NÃO","",IF(O324=1,400,IF(O324=2,340,IF(O324=3,300,IF(O324=4,280,IF(O324=5,270,IF(O324=6,260,IF(O324=7,250,IF(O324=8,240,IF(O324=9,200,IF(O324=10,200,IF(O324=11,200,IF(O324=12,200,IF(O324=13,200,IF(O324=14,200,IF(O324=15,200,IF(O324=16,200,IF(O324&gt;16,"","")))))))))))))))))))</f>
        <v>340</v>
      </c>
    </row>
    <row r="325" spans="1:20" s="5" customFormat="1" ht="18.75" customHeight="1" x14ac:dyDescent="0.3">
      <c r="B325" s="26" t="s">
        <v>111</v>
      </c>
      <c r="C325" s="22" t="str">
        <f>IF(B325="","",VLOOKUP(B325,LISTAS!$F$5:$I$1000,2,0))</f>
        <v>GRUPO FÊNIX DE EDUCAÇÃO</v>
      </c>
      <c r="D325" s="22" t="s">
        <v>451</v>
      </c>
      <c r="E325" s="38">
        <v>8.5</v>
      </c>
      <c r="G325" s="34">
        <f t="shared" si="95"/>
        <v>8.5325000000000006</v>
      </c>
      <c r="H325" s="35" t="str">
        <f t="shared" si="96"/>
        <v>LAURA THEODORO GONZALES</v>
      </c>
      <c r="I325" s="35" t="str">
        <f t="shared" si="96"/>
        <v>GRUPO FÊNIX DE EDUCAÇÃO</v>
      </c>
      <c r="J325" s="34">
        <f t="shared" si="97"/>
        <v>8.5</v>
      </c>
      <c r="K325" s="34">
        <f t="shared" si="98"/>
        <v>8.5325000000000006</v>
      </c>
      <c r="L325" s="34">
        <f>IF(K325="","",LARGE(G323:G342,M325))</f>
        <v>8.0326000000000004</v>
      </c>
      <c r="M325" s="46">
        <v>3</v>
      </c>
      <c r="N325" s="28"/>
      <c r="O325" s="47">
        <f>IF(R325&lt;&gt;"",_xlfn.RANK.EQ(R325,R323:R342,0),"")</f>
        <v>3</v>
      </c>
      <c r="P325" s="24" t="str">
        <f>IF(K325="","",VLOOKUP(L325,G323:J342,2,0))</f>
        <v>LORENA FIRMIANO FRISCHBERG</v>
      </c>
      <c r="Q325" s="24" t="str">
        <f>IF(K325="","",VLOOKUP(P325,LISTAS!$F$5:$G$407,2,0))</f>
        <v>COLEGIO AMORIM</v>
      </c>
      <c r="R325" s="39">
        <f>IF(K325="","",VLOOKUP(L325,G323:J342,4,0))</f>
        <v>8</v>
      </c>
      <c r="S325" s="25">
        <f t="shared" si="99"/>
        <v>300</v>
      </c>
      <c r="T325" s="25">
        <f t="shared" si="100"/>
        <v>300</v>
      </c>
    </row>
    <row r="326" spans="1:20" s="5" customFormat="1" ht="18.75" customHeight="1" x14ac:dyDescent="0.3">
      <c r="B326" s="26" t="s">
        <v>266</v>
      </c>
      <c r="C326" s="22" t="str">
        <f>IF(B326="","",VLOOKUP(B326,LISTAS!$F$5:$I$1000,2,0))</f>
        <v>COLEGIO AMORIM</v>
      </c>
      <c r="D326" s="22" t="e">
        <f>IF(B326="","",VLOOKUP(B326,LISTAS!$F$5:$I$204,4,0))</f>
        <v>#N/A</v>
      </c>
      <c r="E326" s="38">
        <v>8</v>
      </c>
      <c r="G326" s="34">
        <f t="shared" si="95"/>
        <v>8.0326000000000004</v>
      </c>
      <c r="H326" s="35" t="str">
        <f t="shared" si="96"/>
        <v>LORENA FIRMIANO FRISCHBERG</v>
      </c>
      <c r="I326" s="35" t="str">
        <f t="shared" si="96"/>
        <v>COLEGIO AMORIM</v>
      </c>
      <c r="J326" s="34">
        <f t="shared" si="97"/>
        <v>8</v>
      </c>
      <c r="K326" s="34">
        <f t="shared" si="98"/>
        <v>8.0326000000000004</v>
      </c>
      <c r="L326" s="34">
        <f>IF(K326="","",LARGE(G323:G342,M326))</f>
        <v>6.9324000000000003</v>
      </c>
      <c r="M326" s="46">
        <v>4</v>
      </c>
      <c r="N326" s="28"/>
      <c r="O326" s="47">
        <f>IF(R326&lt;&gt;"",_xlfn.RANK.EQ(R326,R323:R342,0),"")</f>
        <v>4</v>
      </c>
      <c r="P326" s="24" t="str">
        <f>IF(K326="","",VLOOKUP(L326,G323:J342,2,0))</f>
        <v>LARA OLIVEIRA QUANDT DE FREITAS</v>
      </c>
      <c r="Q326" s="24" t="str">
        <f>IF(K326="","",VLOOKUP(P326,LISTAS!$F$5:$G$407,2,0))</f>
        <v>COLÉGIO ARBOS SÃO CAETANO DO SUL</v>
      </c>
      <c r="R326" s="39">
        <f>IF(K326="","",VLOOKUP(L326,G323:J342,4,0))</f>
        <v>6.9</v>
      </c>
      <c r="S326" s="25">
        <f t="shared" si="99"/>
        <v>280</v>
      </c>
      <c r="T326" s="25">
        <f t="shared" si="100"/>
        <v>280</v>
      </c>
    </row>
    <row r="327" spans="1:20" s="5" customFormat="1" ht="18.75" customHeight="1" x14ac:dyDescent="0.3">
      <c r="B327" s="26"/>
      <c r="C327" s="22" t="str">
        <f>IF(B327="","",VLOOKUP(B327,LISTAS!$F$5:$I$1000,2,0))</f>
        <v/>
      </c>
      <c r="D327" s="22" t="str">
        <f>IF(B327="","",VLOOKUP(B327,LISTAS!$F$5:$I$204,4,0))</f>
        <v/>
      </c>
      <c r="E327" s="38"/>
      <c r="G327" s="34" t="str">
        <f t="shared" si="95"/>
        <v/>
      </c>
      <c r="H327" s="35" t="str">
        <f t="shared" si="96"/>
        <v/>
      </c>
      <c r="I327" s="35" t="str">
        <f t="shared" si="96"/>
        <v/>
      </c>
      <c r="J327" s="34" t="str">
        <f t="shared" si="97"/>
        <v/>
      </c>
      <c r="K327" s="34" t="str">
        <f t="shared" si="98"/>
        <v/>
      </c>
      <c r="L327" s="34" t="str">
        <f>IF(K327="","",LARGE(G323:G342,M327))</f>
        <v/>
      </c>
      <c r="M327" s="46">
        <v>5</v>
      </c>
      <c r="N327" s="28"/>
      <c r="O327" s="47" t="str">
        <f>IF(R327&lt;&gt;"",_xlfn.RANK.EQ(R327,R323:R342,0),"")</f>
        <v/>
      </c>
      <c r="P327" s="24" t="str">
        <f>IF(K327="","",VLOOKUP(L327,G323:J342,2,0))</f>
        <v/>
      </c>
      <c r="Q327" s="24" t="str">
        <f>IF(K327="","",VLOOKUP(P327,LISTAS!$F$5:$G$407,2,0))</f>
        <v/>
      </c>
      <c r="R327" s="39" t="str">
        <f>IF(K327="","",VLOOKUP(L327,G323:J342,4,0))</f>
        <v/>
      </c>
      <c r="S327" s="25" t="str">
        <f t="shared" si="99"/>
        <v/>
      </c>
      <c r="T327" s="25" t="str">
        <f t="shared" si="100"/>
        <v/>
      </c>
    </row>
    <row r="328" spans="1:20" s="5" customFormat="1" ht="18.75" customHeight="1" x14ac:dyDescent="0.3">
      <c r="B328" s="26"/>
      <c r="C328" s="22" t="str">
        <f>IF(B328="","",VLOOKUP(B328,LISTAS!$F$5:$I$1000,2,0))</f>
        <v/>
      </c>
      <c r="D328" s="22" t="str">
        <f>IF(B328="","",VLOOKUP(B328,LISTAS!$F$5:$I$204,4,0))</f>
        <v/>
      </c>
      <c r="E328" s="38"/>
      <c r="G328" s="34" t="str">
        <f t="shared" si="95"/>
        <v/>
      </c>
      <c r="H328" s="35" t="str">
        <f t="shared" si="96"/>
        <v/>
      </c>
      <c r="I328" s="35" t="str">
        <f t="shared" si="96"/>
        <v/>
      </c>
      <c r="J328" s="34" t="str">
        <f t="shared" si="97"/>
        <v/>
      </c>
      <c r="K328" s="34" t="str">
        <f t="shared" si="98"/>
        <v/>
      </c>
      <c r="L328" s="34" t="str">
        <f>IF(K328="","",LARGE(G323:G342,M328))</f>
        <v/>
      </c>
      <c r="M328" s="46">
        <v>6</v>
      </c>
      <c r="N328" s="28"/>
      <c r="O328" s="47" t="str">
        <f>IF(R328&lt;&gt;"",_xlfn.RANK.EQ(R328,R323:R342,0),"")</f>
        <v/>
      </c>
      <c r="P328" s="24" t="str">
        <f>IF(K328="","",VLOOKUP(L328,G323:J342,2,0))</f>
        <v/>
      </c>
      <c r="Q328" s="24" t="str">
        <f>IF(K328="","",VLOOKUP(P328,LISTAS!$F$5:$G$407,2,0))</f>
        <v/>
      </c>
      <c r="R328" s="39" t="str">
        <f>IF(K328="","",VLOOKUP(L328,G323:J342,4,0))</f>
        <v/>
      </c>
      <c r="S328" s="25" t="str">
        <f t="shared" si="99"/>
        <v/>
      </c>
      <c r="T328" s="25" t="str">
        <f t="shared" si="100"/>
        <v/>
      </c>
    </row>
    <row r="329" spans="1:20" s="5" customFormat="1" ht="18.75" customHeight="1" x14ac:dyDescent="0.3">
      <c r="B329" s="26"/>
      <c r="C329" s="22" t="str">
        <f>IF(B329="","",VLOOKUP(B329,LISTAS!$F$5:$I$1000,2,0))</f>
        <v/>
      </c>
      <c r="D329" s="22" t="str">
        <f>IF(B329="","",VLOOKUP(B329,LISTAS!$F$5:$I$204,4,0))</f>
        <v/>
      </c>
      <c r="E329" s="38"/>
      <c r="G329" s="34" t="str">
        <f t="shared" si="95"/>
        <v/>
      </c>
      <c r="H329" s="35" t="str">
        <f t="shared" si="96"/>
        <v/>
      </c>
      <c r="I329" s="35" t="str">
        <f t="shared" si="96"/>
        <v/>
      </c>
      <c r="J329" s="34" t="str">
        <f t="shared" si="97"/>
        <v/>
      </c>
      <c r="K329" s="34" t="str">
        <f t="shared" si="98"/>
        <v/>
      </c>
      <c r="L329" s="34" t="str">
        <f>IF(K329="","",LARGE(G323:G342,M329))</f>
        <v/>
      </c>
      <c r="M329" s="46">
        <v>7</v>
      </c>
      <c r="N329" s="28"/>
      <c r="O329" s="47" t="str">
        <f>IF(R329&lt;&gt;"",_xlfn.RANK.EQ(R329,R323:R342,0),"")</f>
        <v/>
      </c>
      <c r="P329" s="24" t="str">
        <f>IF(K329="","",VLOOKUP(L329,G323:J342,2,0))</f>
        <v/>
      </c>
      <c r="Q329" s="24" t="str">
        <f>IF(K329="","",VLOOKUP(P329,LISTAS!$F$5:$G$407,2,0))</f>
        <v/>
      </c>
      <c r="R329" s="39" t="str">
        <f>IF(K329="","",VLOOKUP(L329,G323:J342,4,0))</f>
        <v/>
      </c>
      <c r="S329" s="25" t="str">
        <f t="shared" si="99"/>
        <v/>
      </c>
      <c r="T329" s="25" t="str">
        <f t="shared" si="100"/>
        <v/>
      </c>
    </row>
    <row r="330" spans="1:20" s="5" customFormat="1" ht="18.75" customHeight="1" x14ac:dyDescent="0.3">
      <c r="B330" s="26"/>
      <c r="C330" s="22" t="str">
        <f>IF(B330="","",VLOOKUP(B330,LISTAS!$F$5:$I$1000,2,0))</f>
        <v/>
      </c>
      <c r="D330" s="22" t="str">
        <f>IF(B330="","",VLOOKUP(B330,LISTAS!$F$5:$I$204,4,0))</f>
        <v/>
      </c>
      <c r="E330" s="38"/>
      <c r="G330" s="34"/>
      <c r="H330" s="35"/>
      <c r="I330" s="35"/>
      <c r="J330" s="34"/>
      <c r="K330" s="34"/>
      <c r="L330" s="34" t="str">
        <f>IF(K330="","",LARGE(G323:G342,M330))</f>
        <v/>
      </c>
      <c r="M330" s="46">
        <v>8</v>
      </c>
      <c r="N330" s="28"/>
      <c r="O330" s="47" t="str">
        <f>IF(R330&lt;&gt;"",_xlfn.RANK.EQ(R330,R323:R342,0),"")</f>
        <v/>
      </c>
      <c r="P330" s="24" t="str">
        <f>IF(K330="","",VLOOKUP(L330,G323:J342,2,0))</f>
        <v/>
      </c>
      <c r="Q330" s="24" t="str">
        <f>IF(K330="","",VLOOKUP(P330,LISTAS!$F$5:$G$407,2,0))</f>
        <v/>
      </c>
      <c r="R330" s="39" t="str">
        <f>IF(K330="","",VLOOKUP(L330,G323:J342,4,0))</f>
        <v/>
      </c>
      <c r="S330" s="25" t="str">
        <f t="shared" si="99"/>
        <v/>
      </c>
      <c r="T330" s="25" t="str">
        <f t="shared" si="100"/>
        <v/>
      </c>
    </row>
    <row r="331" spans="1:20" s="5" customFormat="1" ht="18.75" customHeight="1" x14ac:dyDescent="0.3">
      <c r="B331" s="26"/>
      <c r="C331" s="22" t="str">
        <f>IF(B331="","",VLOOKUP(B331,LISTAS!$F$5:$I$1000,2,0))</f>
        <v/>
      </c>
      <c r="D331" s="22" t="str">
        <f>IF(B331="","",VLOOKUP(B331,LISTAS!$F$5:$I$204,4,0))</f>
        <v/>
      </c>
      <c r="E331" s="38"/>
      <c r="G331" s="34"/>
      <c r="H331" s="35"/>
      <c r="I331" s="35"/>
      <c r="J331" s="34"/>
      <c r="K331" s="34"/>
      <c r="L331" s="34" t="str">
        <f>IF(K331="","",LARGE(G323:G342,M331))</f>
        <v/>
      </c>
      <c r="M331" s="46">
        <v>9</v>
      </c>
      <c r="N331" s="28"/>
      <c r="O331" s="47" t="str">
        <f>IF(R331&lt;&gt;"",_xlfn.RANK.EQ(R331,R323:R342,0),"")</f>
        <v/>
      </c>
      <c r="P331" s="24" t="str">
        <f>IF(K331="","",VLOOKUP(L331,G323:J342,2,0))</f>
        <v/>
      </c>
      <c r="Q331" s="24" t="str">
        <f>IF(K331="","",VLOOKUP(P331,LISTAS!$F$5:$G$407,2,0))</f>
        <v/>
      </c>
      <c r="R331" s="39" t="str">
        <f>IF(K331="","",VLOOKUP(L331,G323:J342,4,0))</f>
        <v/>
      </c>
      <c r="S331" s="25" t="str">
        <f t="shared" si="99"/>
        <v/>
      </c>
      <c r="T331" s="25" t="str">
        <f t="shared" si="100"/>
        <v/>
      </c>
    </row>
    <row r="332" spans="1:20" s="5" customFormat="1" ht="18.75" customHeight="1" x14ac:dyDescent="0.3">
      <c r="B332" s="26"/>
      <c r="C332" s="22" t="str">
        <f>IF(B332="","",VLOOKUP(B332,LISTAS!$F$5:$I$1000,2,0))</f>
        <v/>
      </c>
      <c r="D332" s="22" t="str">
        <f>IF(B332="","",VLOOKUP(B332,LISTAS!$F$5:$I$204,4,0))</f>
        <v/>
      </c>
      <c r="E332" s="38"/>
      <c r="G332" s="34"/>
      <c r="H332" s="35"/>
      <c r="I332" s="35"/>
      <c r="J332" s="34"/>
      <c r="K332" s="34"/>
      <c r="L332" s="34" t="str">
        <f>IF(K332="","",LARGE(G323:G342,M332))</f>
        <v/>
      </c>
      <c r="M332" s="46">
        <v>10</v>
      </c>
      <c r="N332" s="28"/>
      <c r="O332" s="47" t="str">
        <f>IF(R332&lt;&gt;"",_xlfn.RANK.EQ(R332,R323:R342,0),"")</f>
        <v/>
      </c>
      <c r="P332" s="24" t="str">
        <f>IF(K332="","",VLOOKUP(L332,G323:J342,2,0))</f>
        <v/>
      </c>
      <c r="Q332" s="24" t="str">
        <f>IF(K332="","",VLOOKUP(P332,LISTAS!$F$5:$G$407,2,0))</f>
        <v/>
      </c>
      <c r="R332" s="39" t="str">
        <f>IF(K332="","",VLOOKUP(L332,G323:J342,4,0))</f>
        <v/>
      </c>
      <c r="S332" s="25" t="str">
        <f t="shared" si="99"/>
        <v/>
      </c>
      <c r="T332" s="25" t="str">
        <f t="shared" si="100"/>
        <v/>
      </c>
    </row>
    <row r="333" spans="1:20" s="5" customFormat="1" ht="18.75" customHeight="1" x14ac:dyDescent="0.3">
      <c r="B333" s="26"/>
      <c r="C333" s="22" t="str">
        <f>IF(B333="","",VLOOKUP(B333,LISTAS!$F$5:$I$1000,2,0))</f>
        <v/>
      </c>
      <c r="D333" s="22" t="str">
        <f>IF(B333="","",VLOOKUP(B333,LISTAS!$F$5:$I$204,4,0))</f>
        <v/>
      </c>
      <c r="E333" s="38"/>
      <c r="G333" s="34"/>
      <c r="H333" s="35"/>
      <c r="I333" s="35"/>
      <c r="J333" s="34"/>
      <c r="K333" s="34"/>
      <c r="L333" s="34" t="str">
        <f>IF(K333="","",LARGE(G323:G342,M333))</f>
        <v/>
      </c>
      <c r="M333" s="46">
        <v>11</v>
      </c>
      <c r="N333" s="28"/>
      <c r="O333" s="47" t="str">
        <f>IF(R333&lt;&gt;"",_xlfn.RANK.EQ(R333,R323:R342,0),"")</f>
        <v/>
      </c>
      <c r="P333" s="24" t="str">
        <f>IF(K333="","",VLOOKUP(L333,G323:J342,2,0))</f>
        <v/>
      </c>
      <c r="Q333" s="24" t="str">
        <f>IF(K333="","",VLOOKUP(P333,LISTAS!$F$5:$G$407,2,0))</f>
        <v/>
      </c>
      <c r="R333" s="39" t="str">
        <f>IF(K333="","",VLOOKUP(L333,G323:J342,4,0))</f>
        <v/>
      </c>
      <c r="S333" s="25" t="str">
        <f t="shared" si="99"/>
        <v/>
      </c>
      <c r="T333" s="25" t="str">
        <f t="shared" si="100"/>
        <v/>
      </c>
    </row>
    <row r="334" spans="1:20" s="5" customFormat="1" ht="18.75" customHeight="1" x14ac:dyDescent="0.3">
      <c r="B334" s="26"/>
      <c r="C334" s="22" t="str">
        <f>IF(B334="","",VLOOKUP(B334,LISTAS!$F$5:$I$1000,2,0))</f>
        <v/>
      </c>
      <c r="D334" s="22" t="str">
        <f>IF(B334="","",VLOOKUP(B334,LISTAS!$F$5:$I$204,4,0))</f>
        <v/>
      </c>
      <c r="E334" s="38"/>
      <c r="G334" s="34"/>
      <c r="H334" s="35"/>
      <c r="I334" s="35"/>
      <c r="J334" s="34"/>
      <c r="K334" s="34"/>
      <c r="L334" s="34" t="str">
        <f>IF(K334="","",LARGE(G323:G342,M334))</f>
        <v/>
      </c>
      <c r="M334" s="46">
        <v>12</v>
      </c>
      <c r="N334" s="28"/>
      <c r="O334" s="47" t="str">
        <f>IF(R334&lt;&gt;"",_xlfn.RANK.EQ(R334,R323:R342,0),"")</f>
        <v/>
      </c>
      <c r="P334" s="24" t="str">
        <f>IF(K334="","",VLOOKUP(L334,G323:J342,2,0))</f>
        <v/>
      </c>
      <c r="Q334" s="24" t="str">
        <f>IF(K334="","",VLOOKUP(P334,LISTAS!$F$5:$G$407,2,0))</f>
        <v/>
      </c>
      <c r="R334" s="39" t="str">
        <f>IF(K334="","",VLOOKUP(L334,G323:J342,4,0))</f>
        <v/>
      </c>
      <c r="S334" s="25" t="str">
        <f t="shared" si="99"/>
        <v/>
      </c>
      <c r="T334" s="25" t="str">
        <f t="shared" si="100"/>
        <v/>
      </c>
    </row>
    <row r="335" spans="1:20" s="5" customFormat="1" ht="18.75" customHeight="1" x14ac:dyDescent="0.3">
      <c r="B335" s="26"/>
      <c r="C335" s="22" t="str">
        <f>IF(B335="","",VLOOKUP(B335,LISTAS!$F$5:$I$1000,2,0))</f>
        <v/>
      </c>
      <c r="D335" s="22" t="str">
        <f>IF(B335="","",VLOOKUP(B335,LISTAS!$F$5:$I$204,4,0))</f>
        <v/>
      </c>
      <c r="E335" s="38"/>
      <c r="G335" s="34"/>
      <c r="H335" s="35"/>
      <c r="I335" s="35"/>
      <c r="J335" s="34"/>
      <c r="K335" s="34"/>
      <c r="L335" s="34" t="str">
        <f>IF(K335="","",LARGE(G323:G342,M335))</f>
        <v/>
      </c>
      <c r="M335" s="46">
        <v>13</v>
      </c>
      <c r="N335" s="28"/>
      <c r="O335" s="47" t="str">
        <f>IF(R335&lt;&gt;"",_xlfn.RANK.EQ(R335,R323:R342,0),"")</f>
        <v/>
      </c>
      <c r="P335" s="24" t="str">
        <f>IF(K335="","",VLOOKUP(L335,G323:J342,2,0))</f>
        <v/>
      </c>
      <c r="Q335" s="24" t="str">
        <f>IF(K335="","",VLOOKUP(P335,LISTAS!$F$5:$G$407,2,0))</f>
        <v/>
      </c>
      <c r="R335" s="39" t="str">
        <f>IF(K335="","",VLOOKUP(L335,G323:J342,4,0))</f>
        <v/>
      </c>
      <c r="S335" s="25" t="str">
        <f t="shared" si="99"/>
        <v/>
      </c>
      <c r="T335" s="25" t="str">
        <f t="shared" si="100"/>
        <v/>
      </c>
    </row>
    <row r="336" spans="1:20" s="5" customFormat="1" ht="18.75" customHeight="1" x14ac:dyDescent="0.3">
      <c r="B336" s="26"/>
      <c r="C336" s="22" t="str">
        <f>IF(B336="","",VLOOKUP(B336,LISTAS!$F$5:$I$1000,2,0))</f>
        <v/>
      </c>
      <c r="D336" s="22" t="str">
        <f>IF(B336="","",VLOOKUP(B336,LISTAS!$F$5:$I$204,4,0))</f>
        <v/>
      </c>
      <c r="E336" s="38"/>
      <c r="G336" s="34"/>
      <c r="H336" s="35"/>
      <c r="I336" s="35"/>
      <c r="J336" s="34"/>
      <c r="K336" s="34"/>
      <c r="L336" s="34" t="str">
        <f>IF(K336="","",LARGE(G323:G342,M336))</f>
        <v/>
      </c>
      <c r="M336" s="46">
        <v>14</v>
      </c>
      <c r="N336" s="28"/>
      <c r="O336" s="47" t="str">
        <f>IF(R336&lt;&gt;"",_xlfn.RANK.EQ(R336,R323:R342,0),"")</f>
        <v/>
      </c>
      <c r="P336" s="24" t="str">
        <f>IF(K336="","",VLOOKUP(L336,G323:J342,2,0))</f>
        <v/>
      </c>
      <c r="Q336" s="24" t="str">
        <f>IF(K336="","",VLOOKUP(P336,LISTAS!$F$5:$G$407,2,0))</f>
        <v/>
      </c>
      <c r="R336" s="39" t="str">
        <f>IF(K336="","",VLOOKUP(L336,G323:J342,4,0))</f>
        <v/>
      </c>
      <c r="S336" s="25" t="str">
        <f t="shared" si="99"/>
        <v/>
      </c>
      <c r="T336" s="25" t="str">
        <f t="shared" si="100"/>
        <v/>
      </c>
    </row>
    <row r="337" spans="1:20" s="5" customFormat="1" ht="18.75" customHeight="1" x14ac:dyDescent="0.3">
      <c r="B337" s="26"/>
      <c r="C337" s="22" t="str">
        <f>IF(B337="","",VLOOKUP(B337,LISTAS!$F$5:$I$204,2,0))</f>
        <v/>
      </c>
      <c r="D337" s="22" t="str">
        <f>IF(B337="","",VLOOKUP(B337,LISTAS!$F$5:$I$204,4,0))</f>
        <v/>
      </c>
      <c r="E337" s="38"/>
      <c r="G337" s="34"/>
      <c r="H337" s="35"/>
      <c r="I337" s="35"/>
      <c r="J337" s="34"/>
      <c r="K337" s="34"/>
      <c r="L337" s="34" t="str">
        <f>IF(K337="","",LARGE(G323:G342,M337))</f>
        <v/>
      </c>
      <c r="M337" s="46">
        <v>15</v>
      </c>
      <c r="N337" s="28"/>
      <c r="O337" s="47" t="str">
        <f>IF(R337&lt;&gt;"",_xlfn.RANK.EQ(R337,R323:R342,0),"")</f>
        <v/>
      </c>
      <c r="P337" s="24" t="str">
        <f>IF(K337="","",VLOOKUP(L337,G323:J342,2,0))</f>
        <v/>
      </c>
      <c r="Q337" s="24" t="str">
        <f>IF(K337="","",VLOOKUP(P337,LISTAS!$F$5:$G$407,2,0))</f>
        <v/>
      </c>
      <c r="R337" s="39" t="str">
        <f>IF(K337="","",VLOOKUP(L337,G323:J342,4,0))</f>
        <v/>
      </c>
      <c r="S337" s="25" t="str">
        <f t="shared" si="99"/>
        <v/>
      </c>
      <c r="T337" s="25" t="str">
        <f t="shared" si="100"/>
        <v/>
      </c>
    </row>
    <row r="338" spans="1:20" s="5" customFormat="1" ht="18.75" customHeight="1" x14ac:dyDescent="0.3">
      <c r="B338" s="26"/>
      <c r="C338" s="22" t="str">
        <f>IF(B338="","",VLOOKUP(B338,LISTAS!$F$5:$I$204,2,0))</f>
        <v/>
      </c>
      <c r="D338" s="22" t="str">
        <f>IF(B338="","",VLOOKUP(B338,LISTAS!$F$5:$I$204,4,0))</f>
        <v/>
      </c>
      <c r="E338" s="38"/>
      <c r="G338" s="34"/>
      <c r="H338" s="35"/>
      <c r="I338" s="35"/>
      <c r="J338" s="34"/>
      <c r="K338" s="34"/>
      <c r="L338" s="34" t="str">
        <f>IF(K338="","",LARGE(G323:G342,M338))</f>
        <v/>
      </c>
      <c r="M338" s="46">
        <v>16</v>
      </c>
      <c r="N338" s="28"/>
      <c r="O338" s="47" t="str">
        <f>IF(R338&lt;&gt;"",_xlfn.RANK.EQ(R338,R323:R342,0),"")</f>
        <v/>
      </c>
      <c r="P338" s="24" t="str">
        <f>IF(K338="","",VLOOKUP(L338,G323:J342,2,0))</f>
        <v/>
      </c>
      <c r="Q338" s="24" t="str">
        <f>IF(K338="","",VLOOKUP(P338,LISTAS!$F$5:$G$407,2,0))</f>
        <v/>
      </c>
      <c r="R338" s="39" t="str">
        <f>IF(K338="","",VLOOKUP(L338,G323:J342,4,0))</f>
        <v/>
      </c>
      <c r="S338" s="25" t="str">
        <f t="shared" si="99"/>
        <v/>
      </c>
      <c r="T338" s="25" t="str">
        <f t="shared" si="100"/>
        <v/>
      </c>
    </row>
    <row r="339" spans="1:20" s="5" customFormat="1" ht="18.75" customHeight="1" x14ac:dyDescent="0.3">
      <c r="B339" s="26"/>
      <c r="C339" s="22" t="str">
        <f>IF(B339="","",VLOOKUP(B339,LISTAS!$F$5:$I$204,2,0))</f>
        <v/>
      </c>
      <c r="D339" s="22" t="str">
        <f>IF(B339="","",VLOOKUP(B339,LISTAS!$F$5:$I$204,4,0))</f>
        <v/>
      </c>
      <c r="E339" s="38"/>
      <c r="G339" s="34" t="str">
        <f t="shared" si="95"/>
        <v/>
      </c>
      <c r="H339" s="35" t="str">
        <f t="shared" ref="H339:I342" si="101">IF($K339="","",IF(B339="","",B339))</f>
        <v/>
      </c>
      <c r="I339" s="35" t="str">
        <f t="shared" si="101"/>
        <v/>
      </c>
      <c r="J339" s="34" t="str">
        <f t="shared" si="97"/>
        <v/>
      </c>
      <c r="K339" s="34" t="str">
        <f t="shared" si="98"/>
        <v/>
      </c>
      <c r="L339" s="34" t="str">
        <f>IF(K339="","",LARGE(G323:G342,M339))</f>
        <v/>
      </c>
      <c r="M339" s="46">
        <v>17</v>
      </c>
      <c r="N339" s="28"/>
      <c r="O339" s="47" t="str">
        <f>IF(R339&lt;&gt;"",_xlfn.RANK.EQ(R339,R323:R342,0),"")</f>
        <v/>
      </c>
      <c r="P339" s="24" t="str">
        <f>IF(K339="","",VLOOKUP(L339,G323:J342,2,0))</f>
        <v/>
      </c>
      <c r="Q339" s="24" t="str">
        <f>IF(K339="","",VLOOKUP(P339,LISTAS!$F$5:$G$407,2,0))</f>
        <v/>
      </c>
      <c r="R339" s="39" t="str">
        <f>IF(K339="","",VLOOKUP(L339,G323:J342,4,0))</f>
        <v/>
      </c>
      <c r="S339" s="25" t="str">
        <f t="shared" si="99"/>
        <v/>
      </c>
      <c r="T339" s="25" t="str">
        <f t="shared" si="100"/>
        <v/>
      </c>
    </row>
    <row r="340" spans="1:20" s="5" customFormat="1" ht="18.75" customHeight="1" x14ac:dyDescent="0.3">
      <c r="B340" s="26"/>
      <c r="C340" s="22" t="str">
        <f>IF(B340="","",VLOOKUP(B340,LISTAS!$F$5:$I$204,2,0))</f>
        <v/>
      </c>
      <c r="D340" s="22" t="str">
        <f>IF(B340="","",VLOOKUP(B340,LISTAS!$F$5:$I$204,4,0))</f>
        <v/>
      </c>
      <c r="E340" s="38"/>
      <c r="G340" s="34" t="str">
        <f t="shared" si="95"/>
        <v/>
      </c>
      <c r="H340" s="35" t="str">
        <f t="shared" si="101"/>
        <v/>
      </c>
      <c r="I340" s="35" t="str">
        <f t="shared" si="101"/>
        <v/>
      </c>
      <c r="J340" s="34" t="str">
        <f t="shared" si="97"/>
        <v/>
      </c>
      <c r="K340" s="34" t="str">
        <f t="shared" si="98"/>
        <v/>
      </c>
      <c r="L340" s="34" t="str">
        <f>IF(K340="","",LARGE(G323:G342,M340))</f>
        <v/>
      </c>
      <c r="M340" s="46">
        <v>18</v>
      </c>
      <c r="N340" s="28"/>
      <c r="O340" s="47" t="str">
        <f>IF(R340&lt;&gt;"",_xlfn.RANK.EQ(R340,R323:R342,0),"")</f>
        <v/>
      </c>
      <c r="P340" s="24" t="str">
        <f>IF(K340="","",VLOOKUP(L340,G323:J342,2,0))</f>
        <v/>
      </c>
      <c r="Q340" s="24" t="str">
        <f>IF(K340="","",VLOOKUP(P340,LISTAS!$F$5:$G$407,2,0))</f>
        <v/>
      </c>
      <c r="R340" s="39" t="str">
        <f>IF(K340="","",VLOOKUP(L340,G323:J342,4,0))</f>
        <v/>
      </c>
      <c r="S340" s="25" t="str">
        <f t="shared" si="99"/>
        <v/>
      </c>
      <c r="T340" s="25" t="str">
        <f t="shared" si="100"/>
        <v/>
      </c>
    </row>
    <row r="341" spans="1:20" s="5" customFormat="1" ht="18.75" customHeight="1" x14ac:dyDescent="0.3">
      <c r="B341" s="26"/>
      <c r="C341" s="22" t="str">
        <f>IF(B341="","",VLOOKUP(B341,LISTAS!$F$5:$I$204,2,0))</f>
        <v/>
      </c>
      <c r="D341" s="22" t="str">
        <f>IF(B341="","",VLOOKUP(B341,LISTAS!$F$5:$I$204,4,0))</f>
        <v/>
      </c>
      <c r="E341" s="38"/>
      <c r="G341" s="34"/>
      <c r="H341" s="35"/>
      <c r="I341" s="35"/>
      <c r="J341" s="34"/>
      <c r="K341" s="34"/>
      <c r="L341" s="34" t="str">
        <f>IF(K341="","",LARGE(G323:G342,M341))</f>
        <v/>
      </c>
      <c r="M341" s="46">
        <v>19</v>
      </c>
      <c r="N341" s="28"/>
      <c r="O341" s="47" t="str">
        <f>IF(R341&lt;&gt;"",_xlfn.RANK.EQ(R341,R323:R342,0),"")</f>
        <v/>
      </c>
      <c r="P341" s="24" t="str">
        <f>IF(K341="","",VLOOKUP(L341,G323:J342,2,0))</f>
        <v/>
      </c>
      <c r="Q341" s="24" t="str">
        <f>IF(K341="","",VLOOKUP(P341,LISTAS!$F$5:$G$407,2,0))</f>
        <v/>
      </c>
      <c r="R341" s="39" t="str">
        <f>IF(K341="","",VLOOKUP(L341,G323:J342,4,0))</f>
        <v/>
      </c>
      <c r="S341" s="25" t="str">
        <f t="shared" si="99"/>
        <v/>
      </c>
      <c r="T341" s="25" t="str">
        <f t="shared" si="100"/>
        <v/>
      </c>
    </row>
    <row r="342" spans="1:20" s="5" customFormat="1" ht="18.75" customHeight="1" x14ac:dyDescent="0.3">
      <c r="B342" s="26"/>
      <c r="C342" s="22" t="str">
        <f>IF(B342="","",VLOOKUP(B342,LISTAS!$F$5:$I$204,2,0))</f>
        <v/>
      </c>
      <c r="D342" s="22" t="str">
        <f>IF(B342="","",VLOOKUP(B342,LISTAS!$F$5:$I$204,4,0))</f>
        <v/>
      </c>
      <c r="E342" s="38"/>
      <c r="G342" s="34" t="str">
        <f t="shared" si="95"/>
        <v/>
      </c>
      <c r="H342" s="35" t="str">
        <f t="shared" si="101"/>
        <v/>
      </c>
      <c r="I342" s="35" t="str">
        <f t="shared" si="101"/>
        <v/>
      </c>
      <c r="J342" s="34" t="str">
        <f t="shared" si="97"/>
        <v/>
      </c>
      <c r="K342" s="34" t="str">
        <f t="shared" si="98"/>
        <v/>
      </c>
      <c r="L342" s="34" t="str">
        <f>IF(K342="","",LARGE(G323:G342,M342))</f>
        <v/>
      </c>
      <c r="M342" s="46">
        <v>20</v>
      </c>
      <c r="N342" s="28"/>
      <c r="O342" s="47" t="str">
        <f>IF(R342&lt;&gt;"",_xlfn.RANK.EQ(R342,R323:R342,0),"")</f>
        <v/>
      </c>
      <c r="P342" s="24" t="str">
        <f>IF(K342="","",VLOOKUP(L342,G323:J342,2,0))</f>
        <v/>
      </c>
      <c r="Q342" s="24" t="str">
        <f>IF(K342="","",VLOOKUP(P342,LISTAS!$F$5:$G$407,2,0))</f>
        <v/>
      </c>
      <c r="R342" s="39" t="str">
        <f>IF(K342="","",VLOOKUP(L342,G323:J342,4,0))</f>
        <v/>
      </c>
      <c r="S342" s="25" t="str">
        <f t="shared" si="99"/>
        <v/>
      </c>
      <c r="T342" s="25" t="str">
        <f t="shared" si="100"/>
        <v/>
      </c>
    </row>
    <row r="343" spans="1:20" ht="20.25" customHeight="1" x14ac:dyDescent="0.25"/>
    <row r="344" spans="1:20" ht="20.25" customHeight="1" x14ac:dyDescent="0.25">
      <c r="A344" s="2"/>
      <c r="B344" s="71" t="s">
        <v>27</v>
      </c>
      <c r="C344" s="72"/>
      <c r="E344" s="36"/>
      <c r="F344" s="37"/>
      <c r="G344" s="11"/>
      <c r="H344" s="12"/>
      <c r="I344" s="12"/>
      <c r="J344" s="12"/>
      <c r="K344" s="13"/>
      <c r="L344" s="12"/>
      <c r="M344" s="14"/>
      <c r="N344" s="45"/>
      <c r="O344" s="73" t="s">
        <v>15</v>
      </c>
      <c r="P344" s="74"/>
      <c r="Q344" s="74"/>
      <c r="R344" s="74"/>
      <c r="S344" s="74"/>
      <c r="T344" s="75"/>
    </row>
    <row r="345" spans="1:20" ht="20.25" hidden="1" customHeight="1" x14ac:dyDescent="0.25">
      <c r="A345" s="2"/>
      <c r="B345" s="68"/>
      <c r="C345" s="69"/>
      <c r="D345" s="69"/>
      <c r="E345" s="69"/>
      <c r="F345" s="69"/>
      <c r="G345" s="69"/>
      <c r="H345" s="69"/>
      <c r="I345" s="69"/>
      <c r="J345" s="69"/>
      <c r="K345" s="69"/>
      <c r="L345" s="69"/>
      <c r="M345" s="69"/>
      <c r="N345" s="69"/>
      <c r="O345" s="69"/>
      <c r="P345" s="69"/>
      <c r="Q345" s="69"/>
      <c r="R345" s="69"/>
      <c r="S345" s="69"/>
      <c r="T345" s="70"/>
    </row>
    <row r="346" spans="1:20" s="15" customFormat="1" ht="28.5" customHeight="1" x14ac:dyDescent="0.25">
      <c r="B346" s="16" t="s">
        <v>16</v>
      </c>
      <c r="C346" s="16" t="s">
        <v>1</v>
      </c>
      <c r="D346" s="16" t="s">
        <v>17</v>
      </c>
      <c r="E346" s="16" t="s">
        <v>2</v>
      </c>
      <c r="F346" s="17"/>
      <c r="G346" s="18"/>
      <c r="H346" s="19"/>
      <c r="I346" s="19"/>
      <c r="J346" s="19"/>
      <c r="K346" s="20"/>
      <c r="L346" s="19"/>
      <c r="M346" s="18"/>
      <c r="N346" s="18"/>
      <c r="O346" s="29" t="s">
        <v>4</v>
      </c>
      <c r="P346" s="29" t="s">
        <v>16</v>
      </c>
      <c r="Q346" s="29" t="s">
        <v>1</v>
      </c>
      <c r="R346" s="29" t="s">
        <v>18</v>
      </c>
      <c r="S346" s="21" t="s">
        <v>19</v>
      </c>
      <c r="T346" s="21" t="s">
        <v>20</v>
      </c>
    </row>
    <row r="347" spans="1:20" s="5" customFormat="1" ht="18.75" customHeight="1" x14ac:dyDescent="0.25">
      <c r="B347" s="22" t="s">
        <v>73</v>
      </c>
      <c r="C347" s="22" t="str">
        <f>IF(B347="","",VLOOKUP(B347,LISTAS!$F$5:$I$1000,2,0))</f>
        <v>COLEGIO AMORIM</v>
      </c>
      <c r="D347" s="22" t="str">
        <f>IF(B347="","",VLOOKUP(B347,LISTAS!$F$5:$I$204,4,0))</f>
        <v>SUB 18</v>
      </c>
      <c r="E347" s="38">
        <v>8.1999999999999993</v>
      </c>
      <c r="G347" s="34">
        <f t="shared" ref="G347:G366" si="102">IF(E347="","",E347+(ROW(E347)/10000))</f>
        <v>8.2347000000000001</v>
      </c>
      <c r="H347" s="35" t="str">
        <f t="shared" ref="H347:I353" si="103">IF($K347="","",IF(B347="","",B347))</f>
        <v>ANA CLARA BIAZZI TABANEZ</v>
      </c>
      <c r="I347" s="35" t="str">
        <f t="shared" si="103"/>
        <v>COLEGIO AMORIM</v>
      </c>
      <c r="J347" s="34">
        <f t="shared" ref="J347:J366" si="104">IF($K347="","",E347)</f>
        <v>8.1999999999999993</v>
      </c>
      <c r="K347" s="34">
        <f t="shared" ref="K347:K366" si="105">G347</f>
        <v>8.2347000000000001</v>
      </c>
      <c r="L347" s="34">
        <f>IF(K347="","",LARGE(G347:G366,M347))</f>
        <v>9.5348000000000006</v>
      </c>
      <c r="M347" s="46">
        <v>1</v>
      </c>
      <c r="N347" s="23"/>
      <c r="O347" s="47">
        <f>IF(R347&lt;&gt;"",_xlfn.RANK.EQ(R347,R347:R366,0),"")</f>
        <v>1</v>
      </c>
      <c r="P347" s="24" t="str">
        <f>IF(K347="","",VLOOKUP(L347,G347:J366,2,0))</f>
        <v>JULIA WANDEUR PEDRASSI</v>
      </c>
      <c r="Q347" s="24" t="str">
        <f>IF(K347="","",VLOOKUP(P347,LISTAS!$F$5:$G$407,2,0))</f>
        <v>COLEGIO AMORIM</v>
      </c>
      <c r="R347" s="39">
        <f>IF(K347="","",VLOOKUP(L347,G347:J366,4,0))</f>
        <v>9.5</v>
      </c>
      <c r="S347" s="25">
        <f>IF($O347="","",IF($O347=1,400,IF($O347=2,340,IF($O347=3,300,IF($O347=4,280,IF($O347=5,270,IF($O347=6,260,IF($O347=7,250,IF($O347=8,240,IF($O347=9,200,IF($O347=10,200,IF($O347=11,200,IF($O347=12,200,IF($O347=13,200,IF($O347=14,200,IF($O347=15,200,IF($O347=16,200,IF($O347&gt;16,"",""))))))))))))))))))</f>
        <v>400</v>
      </c>
      <c r="T347" s="25">
        <f>IF(O347="","",IF($F$7="NÃO","",IF(O347=1,400,IF(O347=2,340,IF(O347=3,300,IF(O347=4,280,IF(O347=5,270,IF(O347=6,260,IF(O347=7,250,IF(O347=8,240,IF(O347=9,200,IF(O347=10,200,IF(O347=11,200,IF(O347=12,200,IF(O347=13,200,IF(O347=14,200,IF(O347=15,200,IF(O347=16,200,IF(O347&gt;16,"","")))))))))))))))))))</f>
        <v>400</v>
      </c>
    </row>
    <row r="348" spans="1:20" s="5" customFormat="1" ht="18.75" customHeight="1" x14ac:dyDescent="0.25">
      <c r="B348" s="26" t="s">
        <v>74</v>
      </c>
      <c r="C348" s="22" t="str">
        <f>IF(B348="","",VLOOKUP(B348,LISTAS!$F$5:$I$1000,2,0))</f>
        <v>COLEGIO AMORIM</v>
      </c>
      <c r="D348" s="22" t="str">
        <f>IF(B348="","",VLOOKUP(B348,LISTAS!$F$5:$I$204,4,0))</f>
        <v>SUB 18</v>
      </c>
      <c r="E348" s="38">
        <v>9.5</v>
      </c>
      <c r="G348" s="34">
        <f t="shared" si="102"/>
        <v>9.5348000000000006</v>
      </c>
      <c r="H348" s="35" t="str">
        <f t="shared" si="103"/>
        <v>JULIA WANDEUR PEDRASSI</v>
      </c>
      <c r="I348" s="35" t="str">
        <f t="shared" si="103"/>
        <v>COLEGIO AMORIM</v>
      </c>
      <c r="J348" s="34">
        <f t="shared" si="104"/>
        <v>9.5</v>
      </c>
      <c r="K348" s="34">
        <f t="shared" si="105"/>
        <v>9.5348000000000006</v>
      </c>
      <c r="L348" s="34">
        <f>IF(K348="","",LARGE(G347:G366,M348))</f>
        <v>8.6351999999999993</v>
      </c>
      <c r="M348" s="46">
        <v>2</v>
      </c>
      <c r="N348" s="27"/>
      <c r="O348" s="47">
        <f>IF(R348&lt;&gt;"",_xlfn.RANK.EQ(R348,R347:R366,0),"")</f>
        <v>2</v>
      </c>
      <c r="P348" s="24" t="str">
        <f>IF(K348="","",VLOOKUP(L348,G347:J366,2,0))</f>
        <v>MANUELA GONCALVEZ</v>
      </c>
      <c r="Q348" s="24" t="str">
        <f>IF(K348="","",VLOOKUP(P348,LISTAS!$F$5:$G$407,2,0))</f>
        <v>COLEGIO AMORIM</v>
      </c>
      <c r="R348" s="39">
        <f>IF(K348="","",VLOOKUP(L348,G347:J366,4,0))</f>
        <v>8.6</v>
      </c>
      <c r="S348" s="25">
        <f t="shared" ref="S348:S366" si="106">IF($O348="","",IF($O348=1,400,IF($O348=2,340,IF($O348=3,300,IF($O348=4,280,IF($O348=5,270,IF($O348=6,260,IF($O348=7,250,IF($O348=8,240,IF($O348=9,200,IF($O348=10,200,IF($O348=11,200,IF($O348=12,200,IF($O348=13,200,IF($O348=14,200,IF($O348=15,200,IF($O348=16,200,IF($O348&gt;16,"",""))))))))))))))))))</f>
        <v>340</v>
      </c>
      <c r="T348" s="25">
        <f t="shared" ref="T348:T366" si="107">IF(O348="","",IF($F$7="NÃO","",IF(O348=1,400,IF(O348=2,340,IF(O348=3,300,IF(O348=4,280,IF(O348=5,270,IF(O348=6,260,IF(O348=7,250,IF(O348=8,240,IF(O348=9,200,IF(O348=10,200,IF(O348=11,200,IF(O348=12,200,IF(O348=13,200,IF(O348=14,200,IF(O348=15,200,IF(O348=16,200,IF(O348&gt;16,"","")))))))))))))))))))</f>
        <v>340</v>
      </c>
    </row>
    <row r="349" spans="1:20" s="5" customFormat="1" ht="18.75" customHeight="1" x14ac:dyDescent="0.3">
      <c r="B349" s="26" t="s">
        <v>110</v>
      </c>
      <c r="C349" s="22" t="str">
        <f>IF(B349="","",VLOOKUP(B349,LISTAS!$F$5:$I$1000,2,0))</f>
        <v>COLEGIO AMORIM</v>
      </c>
      <c r="D349" s="22" t="e">
        <f>IF(B349="","",VLOOKUP(B349,LISTAS!$F$5:$I$204,4,0))</f>
        <v>#N/A</v>
      </c>
      <c r="E349" s="38">
        <v>7.1</v>
      </c>
      <c r="G349" s="34">
        <f t="shared" si="102"/>
        <v>7.1349</v>
      </c>
      <c r="H349" s="35" t="str">
        <f t="shared" si="103"/>
        <v>MILLENE YURIE</v>
      </c>
      <c r="I349" s="35" t="str">
        <f t="shared" si="103"/>
        <v>COLEGIO AMORIM</v>
      </c>
      <c r="J349" s="34">
        <f t="shared" si="104"/>
        <v>7.1</v>
      </c>
      <c r="K349" s="34">
        <f t="shared" si="105"/>
        <v>7.1349</v>
      </c>
      <c r="L349" s="34">
        <f>IF(K349="","",LARGE(G347:G366,M349))</f>
        <v>8.2347000000000001</v>
      </c>
      <c r="M349" s="46">
        <v>3</v>
      </c>
      <c r="N349" s="28"/>
      <c r="O349" s="47">
        <f>IF(R349&lt;&gt;"",_xlfn.RANK.EQ(R349,R347:R366,0),"")</f>
        <v>3</v>
      </c>
      <c r="P349" s="24" t="str">
        <f>IF(K349="","",VLOOKUP(L349,G347:J366,2,0))</f>
        <v>ANA CLARA BIAZZI TABANEZ</v>
      </c>
      <c r="Q349" s="24" t="str">
        <f>IF(K349="","",VLOOKUP(P349,LISTAS!$F$5:$G$407,2,0))</f>
        <v>COLEGIO AMORIM</v>
      </c>
      <c r="R349" s="39">
        <f>IF(K349="","",VLOOKUP(L349,G347:J366,4,0))</f>
        <v>8.1999999999999993</v>
      </c>
      <c r="S349" s="25">
        <f t="shared" si="106"/>
        <v>300</v>
      </c>
      <c r="T349" s="25">
        <f t="shared" si="107"/>
        <v>300</v>
      </c>
    </row>
    <row r="350" spans="1:20" s="5" customFormat="1" ht="18.75" customHeight="1" x14ac:dyDescent="0.3">
      <c r="B350" s="26" t="s">
        <v>112</v>
      </c>
      <c r="C350" s="22" t="str">
        <f>IF(B350="","",VLOOKUP(B350,LISTAS!$F$5:$I$1000,2,0))</f>
        <v>COLÉGIO ARBOS SÃO CAETANO DO SUL</v>
      </c>
      <c r="D350" s="22" t="e">
        <f>IF(B350="","",VLOOKUP(B350,LISTAS!$F$5:$I$204,4,0))</f>
        <v>#N/A</v>
      </c>
      <c r="E350" s="38">
        <v>7.9</v>
      </c>
      <c r="G350" s="34">
        <f t="shared" si="102"/>
        <v>7.9350000000000005</v>
      </c>
      <c r="H350" s="35" t="str">
        <f t="shared" si="103"/>
        <v>MARIA LUIZA VIEIRA MERIDA</v>
      </c>
      <c r="I350" s="35" t="str">
        <f t="shared" si="103"/>
        <v>COLÉGIO ARBOS SÃO CAETANO DO SUL</v>
      </c>
      <c r="J350" s="34">
        <f t="shared" si="104"/>
        <v>7.9</v>
      </c>
      <c r="K350" s="34">
        <f t="shared" si="105"/>
        <v>7.9350000000000005</v>
      </c>
      <c r="L350" s="34">
        <f>IF(K350="","",LARGE(G347:G366,M350))</f>
        <v>7.9350000000000005</v>
      </c>
      <c r="M350" s="46">
        <v>4</v>
      </c>
      <c r="N350" s="28"/>
      <c r="O350" s="47">
        <f>IF(R350&lt;&gt;"",_xlfn.RANK.EQ(R350,R347:R366,0),"")</f>
        <v>4</v>
      </c>
      <c r="P350" s="24" t="str">
        <f>IF(K350="","",VLOOKUP(L350,G347:J366,2,0))</f>
        <v>MARIA LUIZA VIEIRA MERIDA</v>
      </c>
      <c r="Q350" s="24" t="str">
        <f>IF(K350="","",VLOOKUP(P350,LISTAS!$F$5:$G$407,2,0))</f>
        <v>COLÉGIO ARBOS SÃO CAETANO DO SUL</v>
      </c>
      <c r="R350" s="39">
        <f>IF(K350="","",VLOOKUP(L350,G347:J366,4,0))</f>
        <v>7.9</v>
      </c>
      <c r="S350" s="25">
        <f t="shared" si="106"/>
        <v>280</v>
      </c>
      <c r="T350" s="25">
        <f t="shared" si="107"/>
        <v>280</v>
      </c>
    </row>
    <row r="351" spans="1:20" s="5" customFormat="1" ht="18.75" customHeight="1" x14ac:dyDescent="0.3">
      <c r="B351" s="26" t="s">
        <v>113</v>
      </c>
      <c r="C351" s="22" t="str">
        <f>IF(B351="","",VLOOKUP(B351,LISTAS!$F$5:$I$1000,2,0))</f>
        <v>GRUPO FÊNIX DE EDUCAÇÃO</v>
      </c>
      <c r="D351" s="22" t="e">
        <f>IF(B351="","",VLOOKUP(B351,LISTAS!$F$5:$I$204,4,0))</f>
        <v>#N/A</v>
      </c>
      <c r="E351" s="38">
        <v>7.5</v>
      </c>
      <c r="G351" s="34">
        <f t="shared" si="102"/>
        <v>7.5350999999999999</v>
      </c>
      <c r="H351" s="35" t="str">
        <f t="shared" si="103"/>
        <v>MARIANE DE ALMEIDA ALVES</v>
      </c>
      <c r="I351" s="35" t="str">
        <f t="shared" si="103"/>
        <v>GRUPO FÊNIX DE EDUCAÇÃO</v>
      </c>
      <c r="J351" s="34">
        <f t="shared" si="104"/>
        <v>7.5</v>
      </c>
      <c r="K351" s="34">
        <f t="shared" si="105"/>
        <v>7.5350999999999999</v>
      </c>
      <c r="L351" s="34">
        <f>IF(K351="","",LARGE(G347:G366,M351))</f>
        <v>7.5350999999999999</v>
      </c>
      <c r="M351" s="46">
        <v>5</v>
      </c>
      <c r="N351" s="28"/>
      <c r="O351" s="47">
        <f>IF(R351&lt;&gt;"",_xlfn.RANK.EQ(R351,R347:R366,0),"")</f>
        <v>5</v>
      </c>
      <c r="P351" s="24" t="str">
        <f>IF(K351="","",VLOOKUP(L351,G347:J366,2,0))</f>
        <v>MARIANE DE ALMEIDA ALVES</v>
      </c>
      <c r="Q351" s="24" t="str">
        <f>IF(K351="","",VLOOKUP(P351,LISTAS!$F$5:$G$407,2,0))</f>
        <v>GRUPO FÊNIX DE EDUCAÇÃO</v>
      </c>
      <c r="R351" s="39">
        <f>IF(K351="","",VLOOKUP(L351,G347:J366,4,0))</f>
        <v>7.5</v>
      </c>
      <c r="S351" s="25">
        <f t="shared" si="106"/>
        <v>270</v>
      </c>
      <c r="T351" s="25">
        <f t="shared" si="107"/>
        <v>270</v>
      </c>
    </row>
    <row r="352" spans="1:20" s="5" customFormat="1" ht="18.75" customHeight="1" x14ac:dyDescent="0.3">
      <c r="B352" s="26" t="s">
        <v>471</v>
      </c>
      <c r="C352" s="22" t="str">
        <f>IF(B352="","",VLOOKUP(B352,LISTAS!$F$5:$I$1000,2,0))</f>
        <v>COLEGIO AMORIM</v>
      </c>
      <c r="D352" s="22" t="e">
        <f>IF(B352="","",VLOOKUP(B352,LISTAS!$F$5:$I$204,4,0))</f>
        <v>#N/A</v>
      </c>
      <c r="E352" s="38">
        <v>8.6</v>
      </c>
      <c r="G352" s="34">
        <f t="shared" si="102"/>
        <v>8.6351999999999993</v>
      </c>
      <c r="H352" s="35" t="str">
        <f t="shared" si="103"/>
        <v>MANUELA GONCALVEZ</v>
      </c>
      <c r="I352" s="35" t="str">
        <f t="shared" si="103"/>
        <v>COLEGIO AMORIM</v>
      </c>
      <c r="J352" s="34">
        <f t="shared" si="104"/>
        <v>8.6</v>
      </c>
      <c r="K352" s="34">
        <f t="shared" si="105"/>
        <v>8.6351999999999993</v>
      </c>
      <c r="L352" s="34">
        <f>IF(K352="","",LARGE(G347:G366,M352))</f>
        <v>7.1349</v>
      </c>
      <c r="M352" s="46">
        <v>6</v>
      </c>
      <c r="N352" s="28"/>
      <c r="O352" s="47">
        <f>IF(R352&lt;&gt;"",_xlfn.RANK.EQ(R352,R347:R366,0),"")</f>
        <v>6</v>
      </c>
      <c r="P352" s="24" t="str">
        <f>IF(K352="","",VLOOKUP(L352,G347:J366,2,0))</f>
        <v>MILLENE YURIE</v>
      </c>
      <c r="Q352" s="24" t="str">
        <f>IF(K352="","",VLOOKUP(P352,LISTAS!$F$5:$G$407,2,0))</f>
        <v>COLEGIO AMORIM</v>
      </c>
      <c r="R352" s="39">
        <f>IF(K352="","",VLOOKUP(L352,G347:J366,4,0))</f>
        <v>7.1</v>
      </c>
      <c r="S352" s="25">
        <f t="shared" si="106"/>
        <v>260</v>
      </c>
      <c r="T352" s="25">
        <f t="shared" si="107"/>
        <v>260</v>
      </c>
    </row>
    <row r="353" spans="2:20" s="5" customFormat="1" ht="18.75" customHeight="1" x14ac:dyDescent="0.3">
      <c r="B353" s="26"/>
      <c r="C353" s="22" t="str">
        <f>IF(B353="","",VLOOKUP(B353,LISTAS!$F$5:$I$1000,2,0))</f>
        <v/>
      </c>
      <c r="D353" s="22" t="str">
        <f>IF(B353="","",VLOOKUP(B353,LISTAS!$F$5:$I$204,4,0))</f>
        <v/>
      </c>
      <c r="E353" s="38"/>
      <c r="G353" s="34" t="str">
        <f t="shared" si="102"/>
        <v/>
      </c>
      <c r="H353" s="35" t="str">
        <f t="shared" si="103"/>
        <v/>
      </c>
      <c r="I353" s="35" t="str">
        <f t="shared" si="103"/>
        <v/>
      </c>
      <c r="J353" s="34" t="str">
        <f t="shared" si="104"/>
        <v/>
      </c>
      <c r="K353" s="34" t="str">
        <f t="shared" si="105"/>
        <v/>
      </c>
      <c r="L353" s="34" t="str">
        <f>IF(K353="","",LARGE(G347:G366,M353))</f>
        <v/>
      </c>
      <c r="M353" s="46">
        <v>7</v>
      </c>
      <c r="N353" s="28"/>
      <c r="O353" s="47" t="str">
        <f>IF(R353&lt;&gt;"",_xlfn.RANK.EQ(R353,R347:R366,0),"")</f>
        <v/>
      </c>
      <c r="P353" s="24" t="str">
        <f>IF(K353="","",VLOOKUP(L353,G347:J366,2,0))</f>
        <v/>
      </c>
      <c r="Q353" s="24" t="str">
        <f>IF(K353="","",VLOOKUP(P353,LISTAS!$F$5:$G$407,2,0))</f>
        <v/>
      </c>
      <c r="R353" s="39" t="str">
        <f>IF(K353="","",VLOOKUP(L353,G347:J366,4,0))</f>
        <v/>
      </c>
      <c r="S353" s="25" t="str">
        <f t="shared" si="106"/>
        <v/>
      </c>
      <c r="T353" s="25" t="str">
        <f t="shared" si="107"/>
        <v/>
      </c>
    </row>
    <row r="354" spans="2:20" s="5" customFormat="1" ht="18.75" customHeight="1" x14ac:dyDescent="0.3">
      <c r="B354" s="26"/>
      <c r="C354" s="22" t="str">
        <f>IF(B354="","",VLOOKUP(B354,LISTAS!$F$5:$I$1000,2,0))</f>
        <v/>
      </c>
      <c r="D354" s="22" t="str">
        <f>IF(B354="","",VLOOKUP(B354,LISTAS!$F$5:$I$204,4,0))</f>
        <v/>
      </c>
      <c r="E354" s="38"/>
      <c r="G354" s="34"/>
      <c r="H354" s="35"/>
      <c r="I354" s="35"/>
      <c r="J354" s="34"/>
      <c r="K354" s="34"/>
      <c r="L354" s="34" t="str">
        <f>IF(K354="","",LARGE(G347:G366,M354))</f>
        <v/>
      </c>
      <c r="M354" s="46">
        <v>8</v>
      </c>
      <c r="N354" s="28"/>
      <c r="O354" s="47" t="str">
        <f>IF(R354&lt;&gt;"",_xlfn.RANK.EQ(R354,R347:R366,0),"")</f>
        <v/>
      </c>
      <c r="P354" s="24" t="str">
        <f>IF(K354="","",VLOOKUP(L354,G347:J366,2,0))</f>
        <v/>
      </c>
      <c r="Q354" s="24" t="str">
        <f>IF(K354="","",VLOOKUP(P354,LISTAS!$F$5:$G$407,2,0))</f>
        <v/>
      </c>
      <c r="R354" s="39" t="str">
        <f>IF(K354="","",VLOOKUP(L354,G347:J366,4,0))</f>
        <v/>
      </c>
      <c r="S354" s="25" t="str">
        <f t="shared" si="106"/>
        <v/>
      </c>
      <c r="T354" s="25" t="str">
        <f t="shared" si="107"/>
        <v/>
      </c>
    </row>
    <row r="355" spans="2:20" s="5" customFormat="1" ht="18.75" customHeight="1" x14ac:dyDescent="0.3">
      <c r="B355" s="26"/>
      <c r="C355" s="22" t="str">
        <f>IF(B355="","",VLOOKUP(B355,LISTAS!$F$5:$I$1000,2,0))</f>
        <v/>
      </c>
      <c r="D355" s="22" t="str">
        <f>IF(B355="","",VLOOKUP(B355,LISTAS!$F$5:$I$204,4,0))</f>
        <v/>
      </c>
      <c r="E355" s="38"/>
      <c r="G355" s="34"/>
      <c r="H355" s="35"/>
      <c r="I355" s="35"/>
      <c r="J355" s="34"/>
      <c r="K355" s="34"/>
      <c r="L355" s="34" t="str">
        <f>IF(K355="","",LARGE(G347:G366,M355))</f>
        <v/>
      </c>
      <c r="M355" s="46">
        <v>9</v>
      </c>
      <c r="N355" s="28"/>
      <c r="O355" s="47" t="str">
        <f>IF(R355&lt;&gt;"",_xlfn.RANK.EQ(R355,R347:R366,0),"")</f>
        <v/>
      </c>
      <c r="P355" s="24" t="str">
        <f>IF(K355="","",VLOOKUP(L355,G347:J366,2,0))</f>
        <v/>
      </c>
      <c r="Q355" s="24" t="str">
        <f>IF(K355="","",VLOOKUP(P355,LISTAS!$F$5:$G$407,2,0))</f>
        <v/>
      </c>
      <c r="R355" s="39" t="str">
        <f>IF(K355="","",VLOOKUP(L355,G347:J366,4,0))</f>
        <v/>
      </c>
      <c r="S355" s="25" t="str">
        <f t="shared" si="106"/>
        <v/>
      </c>
      <c r="T355" s="25" t="str">
        <f t="shared" si="107"/>
        <v/>
      </c>
    </row>
    <row r="356" spans="2:20" s="5" customFormat="1" ht="18.75" customHeight="1" x14ac:dyDescent="0.3">
      <c r="B356" s="26"/>
      <c r="C356" s="22" t="str">
        <f>IF(B356="","",VLOOKUP(B356,LISTAS!$F$5:$I$1000,2,0))</f>
        <v/>
      </c>
      <c r="D356" s="22" t="str">
        <f>IF(B356="","",VLOOKUP(B356,LISTAS!$F$5:$I$204,4,0))</f>
        <v/>
      </c>
      <c r="E356" s="38"/>
      <c r="G356" s="34"/>
      <c r="H356" s="35"/>
      <c r="I356" s="35"/>
      <c r="J356" s="34"/>
      <c r="K356" s="34"/>
      <c r="L356" s="34" t="str">
        <f>IF(K356="","",LARGE(G347:G366,M356))</f>
        <v/>
      </c>
      <c r="M356" s="46">
        <v>10</v>
      </c>
      <c r="N356" s="28"/>
      <c r="O356" s="47" t="str">
        <f>IF(R356&lt;&gt;"",_xlfn.RANK.EQ(R356,R347:R366,0),"")</f>
        <v/>
      </c>
      <c r="P356" s="24" t="str">
        <f>IF(K356="","",VLOOKUP(L356,G347:J366,2,0))</f>
        <v/>
      </c>
      <c r="Q356" s="24" t="str">
        <f>IF(K356="","",VLOOKUP(P356,LISTAS!$F$5:$G$407,2,0))</f>
        <v/>
      </c>
      <c r="R356" s="39" t="str">
        <f>IF(K356="","",VLOOKUP(L356,G347:J366,4,0))</f>
        <v/>
      </c>
      <c r="S356" s="25" t="str">
        <f t="shared" si="106"/>
        <v/>
      </c>
      <c r="T356" s="25" t="str">
        <f t="shared" si="107"/>
        <v/>
      </c>
    </row>
    <row r="357" spans="2:20" s="5" customFormat="1" ht="18.75" customHeight="1" x14ac:dyDescent="0.3">
      <c r="B357" s="26"/>
      <c r="C357" s="22" t="str">
        <f>IF(B357="","",VLOOKUP(B357,LISTAS!$F$5:$I$1000,2,0))</f>
        <v/>
      </c>
      <c r="D357" s="22" t="str">
        <f>IF(B357="","",VLOOKUP(B357,LISTAS!$F$5:$I$204,4,0))</f>
        <v/>
      </c>
      <c r="E357" s="38"/>
      <c r="G357" s="34"/>
      <c r="H357" s="35"/>
      <c r="I357" s="35"/>
      <c r="J357" s="34"/>
      <c r="K357" s="34"/>
      <c r="L357" s="34" t="str">
        <f>IF(K357="","",LARGE(G347:G366,M357))</f>
        <v/>
      </c>
      <c r="M357" s="46">
        <v>11</v>
      </c>
      <c r="N357" s="28"/>
      <c r="O357" s="47" t="str">
        <f>IF(R357&lt;&gt;"",_xlfn.RANK.EQ(R357,R347:R366,0),"")</f>
        <v/>
      </c>
      <c r="P357" s="24" t="str">
        <f>IF(K357="","",VLOOKUP(L357,G347:J366,2,0))</f>
        <v/>
      </c>
      <c r="Q357" s="24" t="str">
        <f>IF(K357="","",VLOOKUP(P357,LISTAS!$F$5:$G$407,2,0))</f>
        <v/>
      </c>
      <c r="R357" s="39" t="str">
        <f>IF(K357="","",VLOOKUP(L357,G347:J366,4,0))</f>
        <v/>
      </c>
      <c r="S357" s="25" t="str">
        <f t="shared" si="106"/>
        <v/>
      </c>
      <c r="T357" s="25" t="str">
        <f t="shared" si="107"/>
        <v/>
      </c>
    </row>
    <row r="358" spans="2:20" s="5" customFormat="1" ht="18.75" customHeight="1" x14ac:dyDescent="0.3">
      <c r="B358" s="26"/>
      <c r="C358" s="22" t="str">
        <f>IF(B358="","",VLOOKUP(B358,LISTAS!$F$5:$I$1000,2,0))</f>
        <v/>
      </c>
      <c r="D358" s="22" t="str">
        <f>IF(B358="","",VLOOKUP(B358,LISTAS!$F$5:$I$204,4,0))</f>
        <v/>
      </c>
      <c r="E358" s="38"/>
      <c r="G358" s="34"/>
      <c r="H358" s="35"/>
      <c r="I358" s="35"/>
      <c r="J358" s="34"/>
      <c r="K358" s="34"/>
      <c r="L358" s="34" t="str">
        <f>IF(K358="","",LARGE(G347:G366,M358))</f>
        <v/>
      </c>
      <c r="M358" s="46">
        <v>12</v>
      </c>
      <c r="N358" s="28"/>
      <c r="O358" s="47" t="str">
        <f>IF(R358&lt;&gt;"",_xlfn.RANK.EQ(R358,R347:R366,0),"")</f>
        <v/>
      </c>
      <c r="P358" s="24" t="str">
        <f>IF(K358="","",VLOOKUP(L358,G347:J366,2,0))</f>
        <v/>
      </c>
      <c r="Q358" s="24" t="str">
        <f>IF(K358="","",VLOOKUP(P358,LISTAS!$F$5:$G$407,2,0))</f>
        <v/>
      </c>
      <c r="R358" s="39" t="str">
        <f>IF(K358="","",VLOOKUP(L358,G347:J366,4,0))</f>
        <v/>
      </c>
      <c r="S358" s="25" t="str">
        <f t="shared" si="106"/>
        <v/>
      </c>
      <c r="T358" s="25" t="str">
        <f t="shared" si="107"/>
        <v/>
      </c>
    </row>
    <row r="359" spans="2:20" s="5" customFormat="1" ht="18.75" customHeight="1" x14ac:dyDescent="0.3">
      <c r="B359" s="26"/>
      <c r="C359" s="22" t="str">
        <f>IF(B359="","",VLOOKUP(B359,LISTAS!$F$5:$I$1000,2,0))</f>
        <v/>
      </c>
      <c r="D359" s="22" t="str">
        <f>IF(B359="","",VLOOKUP(B359,LISTAS!$F$5:$I$204,4,0))</f>
        <v/>
      </c>
      <c r="E359" s="38"/>
      <c r="G359" s="34"/>
      <c r="H359" s="35"/>
      <c r="I359" s="35"/>
      <c r="J359" s="34"/>
      <c r="K359" s="34"/>
      <c r="L359" s="34" t="str">
        <f>IF(K359="","",LARGE(G347:G366,M359))</f>
        <v/>
      </c>
      <c r="M359" s="46">
        <v>13</v>
      </c>
      <c r="N359" s="28"/>
      <c r="O359" s="47" t="str">
        <f>IF(R359&lt;&gt;"",_xlfn.RANK.EQ(R359,R347:R366,0),"")</f>
        <v/>
      </c>
      <c r="P359" s="24" t="str">
        <f>IF(K359="","",VLOOKUP(L359,G347:J366,2,0))</f>
        <v/>
      </c>
      <c r="Q359" s="24" t="str">
        <f>IF(K359="","",VLOOKUP(P359,LISTAS!$F$5:$G$407,2,0))</f>
        <v/>
      </c>
      <c r="R359" s="39" t="str">
        <f>IF(K359="","",VLOOKUP(L359,G347:J366,4,0))</f>
        <v/>
      </c>
      <c r="S359" s="25" t="str">
        <f t="shared" si="106"/>
        <v/>
      </c>
      <c r="T359" s="25" t="str">
        <f t="shared" si="107"/>
        <v/>
      </c>
    </row>
    <row r="360" spans="2:20" s="5" customFormat="1" ht="18.75" customHeight="1" x14ac:dyDescent="0.3">
      <c r="B360" s="26"/>
      <c r="C360" s="22" t="str">
        <f>IF(B360="","",VLOOKUP(B360,LISTAS!$F$5:$I$1000,2,0))</f>
        <v/>
      </c>
      <c r="D360" s="22" t="str">
        <f>IF(B360="","",VLOOKUP(B360,LISTAS!$F$5:$I$204,4,0))</f>
        <v/>
      </c>
      <c r="E360" s="38"/>
      <c r="G360" s="34"/>
      <c r="H360" s="35"/>
      <c r="I360" s="35"/>
      <c r="J360" s="34"/>
      <c r="K360" s="34"/>
      <c r="L360" s="34" t="str">
        <f>IF(K360="","",LARGE(G347:G366,M360))</f>
        <v/>
      </c>
      <c r="M360" s="46">
        <v>14</v>
      </c>
      <c r="N360" s="28"/>
      <c r="O360" s="47" t="str">
        <f>IF(R360&lt;&gt;"",_xlfn.RANK.EQ(R360,R347:R366,0),"")</f>
        <v/>
      </c>
      <c r="P360" s="24" t="str">
        <f>IF(K360="","",VLOOKUP(L360,G347:J366,2,0))</f>
        <v/>
      </c>
      <c r="Q360" s="24" t="str">
        <f>IF(K360="","",VLOOKUP(P360,LISTAS!$F$5:$G$407,2,0))</f>
        <v/>
      </c>
      <c r="R360" s="39" t="str">
        <f>IF(K360="","",VLOOKUP(L360,G347:J366,4,0))</f>
        <v/>
      </c>
      <c r="S360" s="25" t="str">
        <f t="shared" si="106"/>
        <v/>
      </c>
      <c r="T360" s="25" t="str">
        <f t="shared" si="107"/>
        <v/>
      </c>
    </row>
    <row r="361" spans="2:20" s="5" customFormat="1" ht="18.75" customHeight="1" x14ac:dyDescent="0.3">
      <c r="B361" s="26"/>
      <c r="C361" s="22" t="str">
        <f>IF(B361="","",VLOOKUP(B361,LISTAS!$F$5:$I$1000,2,0))</f>
        <v/>
      </c>
      <c r="D361" s="22" t="str">
        <f>IF(B361="","",VLOOKUP(B361,LISTAS!$F$5:$I$204,4,0))</f>
        <v/>
      </c>
      <c r="E361" s="38"/>
      <c r="G361" s="34"/>
      <c r="H361" s="35"/>
      <c r="I361" s="35"/>
      <c r="J361" s="34"/>
      <c r="K361" s="34"/>
      <c r="L361" s="34" t="str">
        <f>IF(K361="","",LARGE(G347:G366,M361))</f>
        <v/>
      </c>
      <c r="M361" s="46">
        <v>15</v>
      </c>
      <c r="N361" s="28"/>
      <c r="O361" s="47" t="str">
        <f>IF(R361&lt;&gt;"",_xlfn.RANK.EQ(R361,R347:R366,0),"")</f>
        <v/>
      </c>
      <c r="P361" s="24" t="str">
        <f>IF(K361="","",VLOOKUP(L361,G347:J366,2,0))</f>
        <v/>
      </c>
      <c r="Q361" s="24" t="str">
        <f>IF(K361="","",VLOOKUP(P361,LISTAS!$F$5:$G$407,2,0))</f>
        <v/>
      </c>
      <c r="R361" s="39" t="str">
        <f>IF(K361="","",VLOOKUP(L361,G347:J366,4,0))</f>
        <v/>
      </c>
      <c r="S361" s="25" t="str">
        <f t="shared" si="106"/>
        <v/>
      </c>
      <c r="T361" s="25" t="str">
        <f t="shared" si="107"/>
        <v/>
      </c>
    </row>
    <row r="362" spans="2:20" s="5" customFormat="1" ht="18.75" customHeight="1" x14ac:dyDescent="0.3">
      <c r="B362" s="26"/>
      <c r="C362" s="22" t="str">
        <f>IF(B362="","",VLOOKUP(B362,LISTAS!$F$5:$I$1000,2,0))</f>
        <v/>
      </c>
      <c r="D362" s="22" t="str">
        <f>IF(B362="","",VLOOKUP(B362,LISTAS!$F$5:$I$204,4,0))</f>
        <v/>
      </c>
      <c r="E362" s="38"/>
      <c r="G362" s="34"/>
      <c r="H362" s="35"/>
      <c r="I362" s="35"/>
      <c r="J362" s="34"/>
      <c r="K362" s="34"/>
      <c r="L362" s="34" t="str">
        <f>IF(K362="","",LARGE(G347:G366,M362))</f>
        <v/>
      </c>
      <c r="M362" s="46">
        <v>16</v>
      </c>
      <c r="N362" s="28"/>
      <c r="O362" s="47" t="str">
        <f>IF(R362&lt;&gt;"",_xlfn.RANK.EQ(R362,R347:R366,0),"")</f>
        <v/>
      </c>
      <c r="P362" s="24" t="str">
        <f>IF(K362="","",VLOOKUP(L362,G347:J366,2,0))</f>
        <v/>
      </c>
      <c r="Q362" s="24" t="str">
        <f>IF(K362="","",VLOOKUP(P362,LISTAS!$F$5:$G$407,2,0))</f>
        <v/>
      </c>
      <c r="R362" s="39" t="str">
        <f>IF(K362="","",VLOOKUP(L362,G347:J366,4,0))</f>
        <v/>
      </c>
      <c r="S362" s="25" t="str">
        <f t="shared" si="106"/>
        <v/>
      </c>
      <c r="T362" s="25" t="str">
        <f t="shared" si="107"/>
        <v/>
      </c>
    </row>
    <row r="363" spans="2:20" s="5" customFormat="1" ht="18.75" customHeight="1" x14ac:dyDescent="0.3">
      <c r="B363" s="26"/>
      <c r="C363" s="22" t="str">
        <f>IF(B363="","",VLOOKUP(B363,LISTAS!$F$5:$I$204,2,0))</f>
        <v/>
      </c>
      <c r="D363" s="22" t="str">
        <f>IF(B363="","",VLOOKUP(B363,LISTAS!$F$5:$I$204,4,0))</f>
        <v/>
      </c>
      <c r="E363" s="38"/>
      <c r="G363" s="34" t="str">
        <f t="shared" si="102"/>
        <v/>
      </c>
      <c r="H363" s="35" t="str">
        <f t="shared" ref="H363:I366" si="108">IF($K363="","",IF(B363="","",B363))</f>
        <v/>
      </c>
      <c r="I363" s="35" t="str">
        <f t="shared" si="108"/>
        <v/>
      </c>
      <c r="J363" s="34" t="str">
        <f t="shared" si="104"/>
        <v/>
      </c>
      <c r="K363" s="34" t="str">
        <f t="shared" si="105"/>
        <v/>
      </c>
      <c r="L363" s="34" t="str">
        <f>IF(K363="","",LARGE(G347:G366,M363))</f>
        <v/>
      </c>
      <c r="M363" s="46">
        <v>17</v>
      </c>
      <c r="N363" s="28"/>
      <c r="O363" s="47" t="str">
        <f>IF(R363&lt;&gt;"",_xlfn.RANK.EQ(R363,R347:R366,0),"")</f>
        <v/>
      </c>
      <c r="P363" s="24" t="str">
        <f>IF(K363="","",VLOOKUP(L363,G347:J366,2,0))</f>
        <v/>
      </c>
      <c r="Q363" s="24" t="str">
        <f>IF(K363="","",VLOOKUP(P363,LISTAS!$F$5:$G$407,2,0))</f>
        <v/>
      </c>
      <c r="R363" s="39" t="str">
        <f>IF(K363="","",VLOOKUP(L363,G347:J366,4,0))</f>
        <v/>
      </c>
      <c r="S363" s="25" t="str">
        <f t="shared" si="106"/>
        <v/>
      </c>
      <c r="T363" s="25" t="str">
        <f t="shared" si="107"/>
        <v/>
      </c>
    </row>
    <row r="364" spans="2:20" s="5" customFormat="1" ht="18.75" customHeight="1" x14ac:dyDescent="0.3">
      <c r="B364" s="26"/>
      <c r="C364" s="22" t="str">
        <f>IF(B364="","",VLOOKUP(B364,LISTAS!$F$5:$I$204,2,0))</f>
        <v/>
      </c>
      <c r="D364" s="22" t="str">
        <f>IF(B364="","",VLOOKUP(B364,LISTAS!$F$5:$I$204,4,0))</f>
        <v/>
      </c>
      <c r="E364" s="38"/>
      <c r="G364" s="34" t="str">
        <f t="shared" si="102"/>
        <v/>
      </c>
      <c r="H364" s="35" t="str">
        <f t="shared" si="108"/>
        <v/>
      </c>
      <c r="I364" s="35" t="str">
        <f t="shared" si="108"/>
        <v/>
      </c>
      <c r="J364" s="34" t="str">
        <f t="shared" si="104"/>
        <v/>
      </c>
      <c r="K364" s="34" t="str">
        <f t="shared" si="105"/>
        <v/>
      </c>
      <c r="L364" s="34" t="str">
        <f>IF(K364="","",LARGE(G347:G366,M364))</f>
        <v/>
      </c>
      <c r="M364" s="46">
        <v>18</v>
      </c>
      <c r="N364" s="28"/>
      <c r="O364" s="47" t="str">
        <f>IF(R364&lt;&gt;"",_xlfn.RANK.EQ(R364,R347:R366,0),"")</f>
        <v/>
      </c>
      <c r="P364" s="24" t="str">
        <f>IF(K364="","",VLOOKUP(L364,G347:J366,2,0))</f>
        <v/>
      </c>
      <c r="Q364" s="24" t="str">
        <f>IF(K364="","",VLOOKUP(P364,LISTAS!$F$5:$G$407,2,0))</f>
        <v/>
      </c>
      <c r="R364" s="39" t="str">
        <f>IF(K364="","",VLOOKUP(L364,G347:J366,4,0))</f>
        <v/>
      </c>
      <c r="S364" s="25" t="str">
        <f t="shared" si="106"/>
        <v/>
      </c>
      <c r="T364" s="25" t="str">
        <f t="shared" si="107"/>
        <v/>
      </c>
    </row>
    <row r="365" spans="2:20" s="5" customFormat="1" ht="18.75" customHeight="1" x14ac:dyDescent="0.3">
      <c r="B365" s="26"/>
      <c r="C365" s="22" t="str">
        <f>IF(B365="","",VLOOKUP(B365,LISTAS!$F$5:$I$204,2,0))</f>
        <v/>
      </c>
      <c r="D365" s="22" t="str">
        <f>IF(B365="","",VLOOKUP(B365,LISTAS!$F$5:$I$204,4,0))</f>
        <v/>
      </c>
      <c r="E365" s="38"/>
      <c r="G365" s="34"/>
      <c r="H365" s="35"/>
      <c r="I365" s="35"/>
      <c r="J365" s="34"/>
      <c r="K365" s="34"/>
      <c r="L365" s="34" t="str">
        <f>IF(K365="","",LARGE(G347:G366,M365))</f>
        <v/>
      </c>
      <c r="M365" s="46">
        <v>19</v>
      </c>
      <c r="N365" s="28"/>
      <c r="O365" s="47" t="str">
        <f>IF(R365&lt;&gt;"",_xlfn.RANK.EQ(R365,R347:R366,0),"")</f>
        <v/>
      </c>
      <c r="P365" s="24" t="str">
        <f>IF(K365="","",VLOOKUP(L365,G347:J366,2,0))</f>
        <v/>
      </c>
      <c r="Q365" s="24" t="str">
        <f>IF(K365="","",VLOOKUP(P365,LISTAS!$F$5:$G$407,2,0))</f>
        <v/>
      </c>
      <c r="R365" s="39" t="str">
        <f>IF(K365="","",VLOOKUP(L365,G347:J366,4,0))</f>
        <v/>
      </c>
      <c r="S365" s="25" t="str">
        <f t="shared" si="106"/>
        <v/>
      </c>
      <c r="T365" s="25" t="str">
        <f t="shared" si="107"/>
        <v/>
      </c>
    </row>
    <row r="366" spans="2:20" s="5" customFormat="1" ht="18.75" customHeight="1" x14ac:dyDescent="0.3">
      <c r="B366" s="26"/>
      <c r="C366" s="22" t="str">
        <f>IF(B366="","",VLOOKUP(B366,LISTAS!$F$5:$I$204,2,0))</f>
        <v/>
      </c>
      <c r="D366" s="22" t="str">
        <f>IF(B366="","",VLOOKUP(B366,LISTAS!$F$5:$I$204,4,0))</f>
        <v/>
      </c>
      <c r="E366" s="38"/>
      <c r="G366" s="34" t="str">
        <f t="shared" si="102"/>
        <v/>
      </c>
      <c r="H366" s="35" t="str">
        <f t="shared" si="108"/>
        <v/>
      </c>
      <c r="I366" s="35" t="str">
        <f t="shared" si="108"/>
        <v/>
      </c>
      <c r="J366" s="34" t="str">
        <f t="shared" si="104"/>
        <v/>
      </c>
      <c r="K366" s="34" t="str">
        <f t="shared" si="105"/>
        <v/>
      </c>
      <c r="L366" s="34" t="str">
        <f>IF(K366="","",LARGE(G347:G366,M366))</f>
        <v/>
      </c>
      <c r="M366" s="46">
        <v>20</v>
      </c>
      <c r="N366" s="28"/>
      <c r="O366" s="47" t="str">
        <f>IF(R366&lt;&gt;"",_xlfn.RANK.EQ(R366,R347:R366,0),"")</f>
        <v/>
      </c>
      <c r="P366" s="24" t="str">
        <f>IF(K366="","",VLOOKUP(L366,G347:J366,2,0))</f>
        <v/>
      </c>
      <c r="Q366" s="24" t="str">
        <f>IF(K366="","",VLOOKUP(P366,LISTAS!$F$5:$G$407,2,0))</f>
        <v/>
      </c>
      <c r="R366" s="39" t="str">
        <f>IF(K366="","",VLOOKUP(L366,G347:J366,4,0))</f>
        <v/>
      </c>
      <c r="S366" s="25" t="str">
        <f t="shared" si="106"/>
        <v/>
      </c>
      <c r="T366" s="25" t="str">
        <f t="shared" si="107"/>
        <v/>
      </c>
    </row>
    <row r="367" spans="2:20" ht="20.25" customHeight="1" x14ac:dyDescent="0.25"/>
    <row r="394" spans="1:1" x14ac:dyDescent="0.25">
      <c r="A394" s="2"/>
    </row>
    <row r="395" spans="1:1" x14ac:dyDescent="0.25">
      <c r="A395" s="2"/>
    </row>
    <row r="396" spans="1:1" x14ac:dyDescent="0.25">
      <c r="A396" s="15"/>
    </row>
    <row r="498" spans="1:1" x14ac:dyDescent="0.25">
      <c r="A498" s="2"/>
    </row>
    <row r="499" spans="1:1" x14ac:dyDescent="0.25">
      <c r="A499" s="2"/>
    </row>
    <row r="500" spans="1:1" x14ac:dyDescent="0.25">
      <c r="A500" s="15"/>
    </row>
    <row r="602" spans="1:1" x14ac:dyDescent="0.25">
      <c r="A602" s="2"/>
    </row>
    <row r="603" spans="1:1" x14ac:dyDescent="0.25">
      <c r="A603" s="2"/>
    </row>
    <row r="604" spans="1:1" x14ac:dyDescent="0.25">
      <c r="A604" s="15"/>
    </row>
  </sheetData>
  <sortState xmlns:xlrd2="http://schemas.microsoft.com/office/spreadsheetml/2017/richdata2" ref="B323:E327">
    <sortCondition ref="B322:B327"/>
  </sortState>
  <mergeCells count="47">
    <mergeCell ref="B30:C30"/>
    <mergeCell ref="O30:T30"/>
    <mergeCell ref="B31:T31"/>
    <mergeCell ref="B2:T3"/>
    <mergeCell ref="D5:E5"/>
    <mergeCell ref="B6:T6"/>
    <mergeCell ref="B7:C7"/>
    <mergeCell ref="O7:T7"/>
    <mergeCell ref="B54:C54"/>
    <mergeCell ref="O54:T54"/>
    <mergeCell ref="B55:T55"/>
    <mergeCell ref="B78:C78"/>
    <mergeCell ref="O78:T78"/>
    <mergeCell ref="B79:T79"/>
    <mergeCell ref="B102:C102"/>
    <mergeCell ref="O102:T102"/>
    <mergeCell ref="B103:T103"/>
    <mergeCell ref="B127:T127"/>
    <mergeCell ref="B128:C128"/>
    <mergeCell ref="O128:T128"/>
    <mergeCell ref="B151:C151"/>
    <mergeCell ref="O151:T151"/>
    <mergeCell ref="B152:T152"/>
    <mergeCell ref="B175:C175"/>
    <mergeCell ref="O175:T175"/>
    <mergeCell ref="B176:T176"/>
    <mergeCell ref="B199:C199"/>
    <mergeCell ref="O199:T199"/>
    <mergeCell ref="B200:T200"/>
    <mergeCell ref="B223:C223"/>
    <mergeCell ref="O223:T223"/>
    <mergeCell ref="B224:T224"/>
    <mergeCell ref="B248:T248"/>
    <mergeCell ref="B249:C249"/>
    <mergeCell ref="O249:T249"/>
    <mergeCell ref="B272:C272"/>
    <mergeCell ref="O272:T272"/>
    <mergeCell ref="B273:T273"/>
    <mergeCell ref="B321:T321"/>
    <mergeCell ref="B344:C344"/>
    <mergeCell ref="O344:T344"/>
    <mergeCell ref="B345:T345"/>
    <mergeCell ref="B296:C296"/>
    <mergeCell ref="O296:T296"/>
    <mergeCell ref="B297:T297"/>
    <mergeCell ref="B320:C320"/>
    <mergeCell ref="O320:T320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3137218-F8F2-4A09-91FD-0E3B538D282B}">
          <x14:formula1>
            <xm:f>LISTAS!$D$5:$D$6</xm:f>
          </x14:formula1>
          <xm:sqref>F223 F249 F296 F272 F344 F320 F5 F128 F7 F199 F175 F151 F102 F78 F54 F30</xm:sqref>
        </x14:dataValidation>
        <x14:dataValidation type="list" allowBlank="1" showInputMessage="1" showErrorMessage="1" xr:uid="{DA0606C3-A6B9-48F0-9311-C53206E83E5E}">
          <x14:formula1>
            <xm:f>LISTAS!$F$5:$F$204</xm:f>
          </x14:formula1>
          <xm:sqref>B9:B28 B323:B342 B299:B318 B275:B294 B251:B270 B226:B245 B202:B221 B178:B197 B154:B173 B130:B149 B105:B124 B81:B100 B57:B76 B33:B52 B347:B366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6DF17-ABEC-4E9A-83B9-C46BCBEADA1D}">
  <dimension ref="A1:T479"/>
  <sheetViews>
    <sheetView showGridLines="0" topLeftCell="E1" zoomScale="85" zoomScaleNormal="85" workbookViewId="0">
      <selection activeCell="T159" sqref="T154:T159"/>
    </sheetView>
  </sheetViews>
  <sheetFormatPr defaultRowHeight="14.25" x14ac:dyDescent="0.25"/>
  <cols>
    <col min="1" max="1" width="1.28515625" style="5" customWidth="1"/>
    <col min="2" max="2" width="45.5703125" style="2" bestFit="1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45.57031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s="1" customFormat="1" ht="60.75" customHeigh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9"/>
      <c r="E5" s="80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6" t="s">
        <v>36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/>
    </row>
    <row r="7" spans="1:20" ht="20.25" customHeight="1" x14ac:dyDescent="0.25">
      <c r="A7" s="2"/>
      <c r="B7" s="71" t="s">
        <v>12</v>
      </c>
      <c r="C7" s="72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3" t="s">
        <v>15</v>
      </c>
      <c r="P7" s="74"/>
      <c r="Q7" s="74"/>
      <c r="R7" s="74"/>
      <c r="S7" s="74"/>
      <c r="T7" s="75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5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4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4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4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4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4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si="5"/>
        <v/>
      </c>
    </row>
    <row r="17" spans="1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71" t="s">
        <v>24</v>
      </c>
      <c r="C30" s="72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3" t="s">
        <v>15</v>
      </c>
      <c r="P30" s="74"/>
      <c r="Q30" s="74"/>
      <c r="R30" s="74"/>
      <c r="S30" s="74"/>
      <c r="T30" s="75"/>
    </row>
    <row r="31" spans="1:20" ht="20.25" hidden="1" customHeight="1" x14ac:dyDescent="0.25">
      <c r="A31" s="2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70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42</v>
      </c>
      <c r="C33" s="22" t="str">
        <f>IF(B33="","",VLOOKUP(B33,LISTAS!$F$5:$I$1000,2,0))</f>
        <v>COLÉGIO ARBOS SÃO CAETANO DO SUL</v>
      </c>
      <c r="D33" s="22" t="str">
        <f>IF(B33="","",VLOOKUP(B33,LISTAS!$F$5:$I$204,4,0))</f>
        <v>SUB 11</v>
      </c>
      <c r="E33" s="38">
        <v>7.2</v>
      </c>
      <c r="G33" s="34">
        <f t="shared" ref="G33:G52" si="7">IF(E33="","",E33+(ROW(E33)/10000))</f>
        <v>7.2033000000000005</v>
      </c>
      <c r="H33" s="35" t="str">
        <f t="shared" ref="H33:I42" si="8">IF($K33="","",IF(B33="","",B33))</f>
        <v>ALICE SABEDOT DIRESTE</v>
      </c>
      <c r="I33" s="35" t="str">
        <f t="shared" si="8"/>
        <v>COLÉGIO ARBOS SÃO CAETANO DO SUL</v>
      </c>
      <c r="J33" s="34">
        <f t="shared" ref="J33:J52" si="9">IF($K33="","",E33)</f>
        <v>7.2</v>
      </c>
      <c r="K33" s="34">
        <f t="shared" ref="K33:K52" si="10">G33</f>
        <v>7.2033000000000005</v>
      </c>
      <c r="L33" s="34">
        <f>IF(K33="","",LARGE(G33:G52,M33))</f>
        <v>8.9038000000000004</v>
      </c>
      <c r="M33" s="46">
        <v>1</v>
      </c>
      <c r="N33" s="23"/>
      <c r="O33" s="47">
        <f>IF(R33&lt;&gt;"",_xlfn.RANK.EQ(R33,R33:R52,0),"")</f>
        <v>1</v>
      </c>
      <c r="P33" s="24" t="str">
        <f>IF(K33="","",VLOOKUP(L33,G33:J52,2,0))</f>
        <v>ISABELA SALOMÃO ANTONIO</v>
      </c>
      <c r="Q33" s="24" t="str">
        <f>IF(K33="","",VLOOKUP(P33,LISTAS!$F$5:$G$407,2,0))</f>
        <v>LICEU JARDIM</v>
      </c>
      <c r="R33" s="39">
        <f>IF(K33="","",VLOOKUP(L33,G33:J52,4,0))</f>
        <v>8.9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 t="s">
        <v>43</v>
      </c>
      <c r="C34" s="22" t="str">
        <f>IF(B34="","",VLOOKUP(B34,LISTAS!$F$5:$I$1000,2,0))</f>
        <v>COLÉGIO ARBOS SÃO CAETANO DO SUL</v>
      </c>
      <c r="D34" s="22"/>
      <c r="E34" s="38">
        <v>6.8</v>
      </c>
      <c r="G34" s="34">
        <f t="shared" si="7"/>
        <v>6.8033999999999999</v>
      </c>
      <c r="H34" s="35" t="str">
        <f t="shared" si="8"/>
        <v>LUISA VILAS BOAS DE MELO</v>
      </c>
      <c r="I34" s="35" t="str">
        <f t="shared" si="8"/>
        <v>COLÉGIO ARBOS SÃO CAETANO DO SUL</v>
      </c>
      <c r="J34" s="34">
        <f t="shared" si="9"/>
        <v>6.8</v>
      </c>
      <c r="K34" s="34">
        <f t="shared" si="10"/>
        <v>6.8033999999999999</v>
      </c>
      <c r="L34" s="34">
        <f>IF(K34="","",LARGE(G33:G52,M34))</f>
        <v>8.2039999999999988</v>
      </c>
      <c r="M34" s="46">
        <v>2</v>
      </c>
      <c r="N34" s="27"/>
      <c r="O34" s="47">
        <f>IF(R34&lt;&gt;"",_xlfn.RANK.EQ(R34,R33:R52,0),"")</f>
        <v>2</v>
      </c>
      <c r="P34" s="24" t="str">
        <f>IF(K34="","",VLOOKUP(L34,G33:J52,2,0))</f>
        <v>LUIZA DE OLIVEIRA FASOLI</v>
      </c>
      <c r="Q34" s="24" t="str">
        <f>IF(K34="","",VLOOKUP(P34,LISTAS!$F$5:$G$407,2,0))</f>
        <v>LICEU JARDIM</v>
      </c>
      <c r="R34" s="39">
        <f>IF(K34="","",VLOOKUP(L34,G33:J52,4,0))</f>
        <v>8.1999999999999993</v>
      </c>
      <c r="S34" s="25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5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6" t="s">
        <v>104</v>
      </c>
      <c r="C35" s="22" t="str">
        <f>IF(B35="","",VLOOKUP(B35,LISTAS!$F$5:$I$1000,2,0))</f>
        <v>GRUPO FÊNIX DE EDUCAÇÃO</v>
      </c>
      <c r="D35" s="22"/>
      <c r="E35" s="38">
        <v>7.5</v>
      </c>
      <c r="G35" s="34">
        <f t="shared" si="7"/>
        <v>7.5034999999999998</v>
      </c>
      <c r="H35" s="35" t="str">
        <f t="shared" si="8"/>
        <v>RAÍSSA PACHECO MACHADO</v>
      </c>
      <c r="I35" s="35" t="str">
        <f t="shared" si="8"/>
        <v>GRUPO FÊNIX DE EDUCAÇÃO</v>
      </c>
      <c r="J35" s="34">
        <f t="shared" si="9"/>
        <v>7.5</v>
      </c>
      <c r="K35" s="34">
        <f t="shared" si="10"/>
        <v>7.5034999999999998</v>
      </c>
      <c r="L35" s="34">
        <f>IF(K35="","",LARGE(G33:G52,M35))</f>
        <v>7.6035999999999992</v>
      </c>
      <c r="M35" s="46">
        <v>3</v>
      </c>
      <c r="N35" s="28"/>
      <c r="O35" s="47">
        <f>IF(R35&lt;&gt;"",_xlfn.RANK.EQ(R35,R33:R52,0),"")</f>
        <v>3</v>
      </c>
      <c r="P35" s="24" t="str">
        <f>IF(K35="","",VLOOKUP(L35,G33:J52,2,0))</f>
        <v>ISABELA GHIRELLI</v>
      </c>
      <c r="Q35" s="24" t="str">
        <f>IF(K35="","",VLOOKUP(P35,LISTAS!$F$5:$G$407,2,0))</f>
        <v>LICEU JARDIM</v>
      </c>
      <c r="R35" s="39">
        <f>IF(K35="","",VLOOKUP(L35,G33:J52,4,0))</f>
        <v>7.6</v>
      </c>
      <c r="S35" s="25">
        <f t="shared" si="11"/>
        <v>300</v>
      </c>
      <c r="T35" s="25">
        <f t="shared" si="12"/>
        <v>300</v>
      </c>
    </row>
    <row r="36" spans="2:20" s="5" customFormat="1" ht="18.75" customHeight="1" x14ac:dyDescent="0.3">
      <c r="B36" s="26" t="s">
        <v>184</v>
      </c>
      <c r="C36" s="22" t="str">
        <f>IF(B36="","",VLOOKUP(B36,LISTAS!$F$5:$I$1000,2,0))</f>
        <v>LICEU JARDIM</v>
      </c>
      <c r="D36" s="22"/>
      <c r="E36" s="38">
        <v>7.6</v>
      </c>
      <c r="G36" s="34">
        <f t="shared" si="7"/>
        <v>7.6035999999999992</v>
      </c>
      <c r="H36" s="35" t="str">
        <f t="shared" si="8"/>
        <v>ISABELA GHIRELLI</v>
      </c>
      <c r="I36" s="35" t="str">
        <f t="shared" si="8"/>
        <v>LICEU JARDIM</v>
      </c>
      <c r="J36" s="34">
        <f t="shared" si="9"/>
        <v>7.6</v>
      </c>
      <c r="K36" s="34">
        <f t="shared" si="10"/>
        <v>7.6035999999999992</v>
      </c>
      <c r="L36" s="34">
        <f>IF(K36="","",LARGE(G33:G52,M36))</f>
        <v>7.5034999999999998</v>
      </c>
      <c r="M36" s="46">
        <v>4</v>
      </c>
      <c r="N36" s="28"/>
      <c r="O36" s="47">
        <f>IF(R36&lt;&gt;"",_xlfn.RANK.EQ(R36,R33:R52,0),"")</f>
        <v>4</v>
      </c>
      <c r="P36" s="24" t="str">
        <f>IF(K36="","",VLOOKUP(L36,G33:J52,2,0))</f>
        <v>RAÍSSA PACHECO MACHADO</v>
      </c>
      <c r="Q36" s="24" t="str">
        <f>IF(K36="","",VLOOKUP(P36,LISTAS!$F$5:$G$407,2,0))</f>
        <v>GRUPO FÊNIX DE EDUCAÇÃO</v>
      </c>
      <c r="R36" s="39">
        <f>IF(K36="","",VLOOKUP(L36,G33:J52,4,0))</f>
        <v>7.5</v>
      </c>
      <c r="S36" s="25">
        <f t="shared" si="11"/>
        <v>280</v>
      </c>
      <c r="T36" s="25">
        <f t="shared" si="12"/>
        <v>280</v>
      </c>
    </row>
    <row r="37" spans="2:20" s="5" customFormat="1" ht="18.75" customHeight="1" x14ac:dyDescent="0.3">
      <c r="B37" s="26" t="s">
        <v>187</v>
      </c>
      <c r="C37" s="22" t="str">
        <f>IF(B37="","",VLOOKUP(B37,LISTAS!$F$5:$I$1000,2,0))</f>
        <v>LICEU JARDIM</v>
      </c>
      <c r="D37" s="22" t="str">
        <f>IF(B37="","",VLOOKUP(B37,LISTAS!$F$5:$I$204,4,0))</f>
        <v>SUB 11</v>
      </c>
      <c r="E37" s="38">
        <v>0</v>
      </c>
      <c r="G37" s="34">
        <f t="shared" si="7"/>
        <v>3.7000000000000002E-3</v>
      </c>
      <c r="H37" s="35" t="str">
        <f t="shared" si="8"/>
        <v>ISABELA KANASHIRO NAKASONE</v>
      </c>
      <c r="I37" s="35" t="str">
        <f t="shared" si="8"/>
        <v>LICEU JARDIM</v>
      </c>
      <c r="J37" s="34">
        <f t="shared" si="9"/>
        <v>0</v>
      </c>
      <c r="K37" s="34">
        <f t="shared" si="10"/>
        <v>3.7000000000000002E-3</v>
      </c>
      <c r="L37" s="34">
        <f>IF(K37="","",LARGE(G33:G52,M37))</f>
        <v>7.4042000000000003</v>
      </c>
      <c r="M37" s="46">
        <v>5</v>
      </c>
      <c r="N37" s="28"/>
      <c r="O37" s="47">
        <f>IF(R37&lt;&gt;"",_xlfn.RANK.EQ(R37,R33:R52,0),"")</f>
        <v>5</v>
      </c>
      <c r="P37" s="24" t="str">
        <f>IF(K37="","",VLOOKUP(L37,G33:J52,2,0))</f>
        <v>MARINA INNOCENTE</v>
      </c>
      <c r="Q37" s="24" t="str">
        <f>IF(K37="","",VLOOKUP(P37,LISTAS!$F$5:$G$407,2,0))</f>
        <v>LICEU JARDIM</v>
      </c>
      <c r="R37" s="39">
        <f>IF(K37="","",VLOOKUP(L37,G33:J52,4,0))</f>
        <v>7.4</v>
      </c>
      <c r="S37" s="25">
        <f t="shared" si="11"/>
        <v>270</v>
      </c>
      <c r="T37" s="25">
        <f t="shared" si="12"/>
        <v>270</v>
      </c>
    </row>
    <row r="38" spans="2:20" s="5" customFormat="1" ht="18.75" customHeight="1" x14ac:dyDescent="0.3">
      <c r="B38" s="26" t="s">
        <v>188</v>
      </c>
      <c r="C38" s="22" t="str">
        <f>IF(B38="","",VLOOKUP(B38,LISTAS!$F$5:$I$1000,2,0))</f>
        <v>LICEU JARDIM</v>
      </c>
      <c r="D38" s="22" t="str">
        <f>IF(B38="","",VLOOKUP(B38,LISTAS!$F$5:$I$204,4,0))</f>
        <v>SUB 11</v>
      </c>
      <c r="E38" s="38">
        <v>8.9</v>
      </c>
      <c r="G38" s="34">
        <f t="shared" si="7"/>
        <v>8.9038000000000004</v>
      </c>
      <c r="H38" s="35" t="str">
        <f t="shared" si="8"/>
        <v>ISABELA SALOMÃO ANTONIO</v>
      </c>
      <c r="I38" s="35" t="str">
        <f t="shared" si="8"/>
        <v>LICEU JARDIM</v>
      </c>
      <c r="J38" s="34">
        <f t="shared" si="9"/>
        <v>8.9</v>
      </c>
      <c r="K38" s="34">
        <f t="shared" si="10"/>
        <v>8.9038000000000004</v>
      </c>
      <c r="L38" s="34">
        <f>IF(K38="","",LARGE(G33:G52,M38))</f>
        <v>7.3038999999999996</v>
      </c>
      <c r="M38" s="46">
        <v>6</v>
      </c>
      <c r="N38" s="28"/>
      <c r="O38" s="47">
        <f>IF(R38&lt;&gt;"",_xlfn.RANK.EQ(R38,R33:R52,0),"")</f>
        <v>6</v>
      </c>
      <c r="P38" s="24" t="str">
        <f>IF(K38="","",VLOOKUP(L38,G33:J52,2,0))</f>
        <v>LORENA CAPPI</v>
      </c>
      <c r="Q38" s="24" t="str">
        <f>IF(K38="","",VLOOKUP(P38,LISTAS!$F$5:$G$407,2,0))</f>
        <v>LICEU JARDIM</v>
      </c>
      <c r="R38" s="39">
        <f>IF(K38="","",VLOOKUP(L38,G33:J52,4,0))</f>
        <v>7.3</v>
      </c>
      <c r="S38" s="25">
        <f t="shared" si="11"/>
        <v>260</v>
      </c>
      <c r="T38" s="25">
        <f t="shared" si="12"/>
        <v>260</v>
      </c>
    </row>
    <row r="39" spans="2:20" s="5" customFormat="1" ht="18.75" customHeight="1" x14ac:dyDescent="0.3">
      <c r="B39" s="26" t="s">
        <v>406</v>
      </c>
      <c r="C39" s="22" t="str">
        <f>IF(B39="","",VLOOKUP(B39,LISTAS!$F$5:$I$1000,2,0))</f>
        <v>LICEU JARDIM</v>
      </c>
      <c r="D39" s="22" t="e">
        <f>IF(B39="","",VLOOKUP(B39,LISTAS!$F$5:$I$204,4,0))</f>
        <v>#N/A</v>
      </c>
      <c r="E39" s="38">
        <v>7.3</v>
      </c>
      <c r="G39" s="34">
        <f t="shared" si="7"/>
        <v>7.3038999999999996</v>
      </c>
      <c r="H39" s="35" t="str">
        <f t="shared" si="8"/>
        <v>LORENA CAPPI</v>
      </c>
      <c r="I39" s="35" t="str">
        <f t="shared" si="8"/>
        <v>LICEU JARDIM</v>
      </c>
      <c r="J39" s="34">
        <f t="shared" si="9"/>
        <v>7.3</v>
      </c>
      <c r="K39" s="34">
        <f t="shared" si="10"/>
        <v>7.3038999999999996</v>
      </c>
      <c r="L39" s="34">
        <f>IF(K39="","",LARGE(G33:G52,M39))</f>
        <v>7.2033000000000005</v>
      </c>
      <c r="M39" s="46">
        <v>7</v>
      </c>
      <c r="N39" s="28"/>
      <c r="O39" s="47">
        <f>IF(R39&lt;&gt;"",_xlfn.RANK.EQ(R39,R33:R52,0),"")</f>
        <v>7</v>
      </c>
      <c r="P39" s="24" t="str">
        <f>IF(K39="","",VLOOKUP(L39,G33:J52,2,0))</f>
        <v>ALICE SABEDOT DIRESTE</v>
      </c>
      <c r="Q39" s="24" t="str">
        <f>IF(K39="","",VLOOKUP(P39,LISTAS!$F$5:$G$407,2,0))</f>
        <v>COLÉGIO ARBOS SÃO CAETANO DO SUL</v>
      </c>
      <c r="R39" s="39">
        <f>IF(K39="","",VLOOKUP(L39,G33:J52,4,0))</f>
        <v>7.2</v>
      </c>
      <c r="S39" s="25">
        <f t="shared" si="11"/>
        <v>250</v>
      </c>
      <c r="T39" s="25">
        <f t="shared" si="12"/>
        <v>250</v>
      </c>
    </row>
    <row r="40" spans="2:20" s="5" customFormat="1" ht="18.75" customHeight="1" x14ac:dyDescent="0.3">
      <c r="B40" s="26" t="s">
        <v>186</v>
      </c>
      <c r="C40" s="22" t="str">
        <f>IF(B40="","",VLOOKUP(B40,LISTAS!$F$5:$I$1000,2,0))</f>
        <v>LICEU JARDIM</v>
      </c>
      <c r="D40" s="22" t="e">
        <f>IF(B40="","",VLOOKUP(B40,LISTAS!$F$5:$I$204,4,0))</f>
        <v>#N/A</v>
      </c>
      <c r="E40" s="38">
        <v>8.1999999999999993</v>
      </c>
      <c r="G40" s="34">
        <f t="shared" si="7"/>
        <v>8.2039999999999988</v>
      </c>
      <c r="H40" s="35" t="str">
        <f t="shared" si="8"/>
        <v>LUIZA DE OLIVEIRA FASOLI</v>
      </c>
      <c r="I40" s="35" t="str">
        <f t="shared" si="8"/>
        <v>LICEU JARDIM</v>
      </c>
      <c r="J40" s="34">
        <f t="shared" si="9"/>
        <v>8.1999999999999993</v>
      </c>
      <c r="K40" s="34">
        <f t="shared" si="10"/>
        <v>8.2039999999999988</v>
      </c>
      <c r="L40" s="34">
        <f>IF(K40="","",LARGE(G33:G52,M40))</f>
        <v>6.8033999999999999</v>
      </c>
      <c r="M40" s="46">
        <v>8</v>
      </c>
      <c r="N40" s="28"/>
      <c r="O40" s="47">
        <f>IF(R40&lt;&gt;"",_xlfn.RANK.EQ(R40,R33:R52,0),"")</f>
        <v>8</v>
      </c>
      <c r="P40" s="24" t="str">
        <f>IF(K40="","",VLOOKUP(L40,G33:J52,2,0))</f>
        <v>LUISA VILAS BOAS DE MELO</v>
      </c>
      <c r="Q40" s="24" t="str">
        <f>IF(K40="","",VLOOKUP(P40,LISTAS!$F$5:$G$407,2,0))</f>
        <v>COLÉGIO ARBOS SÃO CAETANO DO SUL</v>
      </c>
      <c r="R40" s="39">
        <f>IF(K40="","",VLOOKUP(L40,G33:J52,4,0))</f>
        <v>6.8</v>
      </c>
      <c r="S40" s="25">
        <f t="shared" si="11"/>
        <v>240</v>
      </c>
      <c r="T40" s="25">
        <f t="shared" si="12"/>
        <v>240</v>
      </c>
    </row>
    <row r="41" spans="2:20" s="5" customFormat="1" ht="18.75" customHeight="1" x14ac:dyDescent="0.3">
      <c r="B41" s="26" t="s">
        <v>407</v>
      </c>
      <c r="C41" s="22" t="str">
        <f>IF(B41="","",VLOOKUP(B41,LISTAS!$F$5:$I$1000,2,0))</f>
        <v>LICEU JARDIM</v>
      </c>
      <c r="D41" s="22" t="e">
        <f>IF(B41="","",VLOOKUP(B41,LISTAS!$F$5:$I$204,4,0))</f>
        <v>#N/A</v>
      </c>
      <c r="E41" s="38">
        <v>6.7</v>
      </c>
      <c r="G41" s="34">
        <f t="shared" si="7"/>
        <v>6.7041000000000004</v>
      </c>
      <c r="H41" s="35" t="str">
        <f t="shared" si="8"/>
        <v>MANUELLA DE FRANÇA WANG</v>
      </c>
      <c r="I41" s="35" t="str">
        <f t="shared" si="8"/>
        <v>LICEU JARDIM</v>
      </c>
      <c r="J41" s="34">
        <f t="shared" si="9"/>
        <v>6.7</v>
      </c>
      <c r="K41" s="34">
        <f t="shared" si="10"/>
        <v>6.7041000000000004</v>
      </c>
      <c r="L41" s="34">
        <f>IF(K41="","",LARGE(G33:G52,M41))</f>
        <v>6.7041000000000004</v>
      </c>
      <c r="M41" s="46">
        <v>9</v>
      </c>
      <c r="N41" s="28"/>
      <c r="O41" s="47">
        <f>IF(R41&lt;&gt;"",_xlfn.RANK.EQ(R41,R33:R52,0),"")</f>
        <v>9</v>
      </c>
      <c r="P41" s="24" t="str">
        <f>IF(K41="","",VLOOKUP(L41,G33:J52,2,0))</f>
        <v>MANUELLA DE FRANÇA WANG</v>
      </c>
      <c r="Q41" s="24" t="str">
        <f>IF(K41="","",VLOOKUP(P41,LISTAS!$F$5:$G$407,2,0))</f>
        <v>LICEU JARDIM</v>
      </c>
      <c r="R41" s="39">
        <f>IF(K41="","",VLOOKUP(L41,G33:J52,4,0))</f>
        <v>6.7</v>
      </c>
      <c r="S41" s="25">
        <f t="shared" si="11"/>
        <v>200</v>
      </c>
      <c r="T41" s="25">
        <f t="shared" si="12"/>
        <v>200</v>
      </c>
    </row>
    <row r="42" spans="2:20" s="5" customFormat="1" ht="18.75" customHeight="1" x14ac:dyDescent="0.3">
      <c r="B42" s="26" t="s">
        <v>190</v>
      </c>
      <c r="C42" s="22" t="str">
        <f>IF(B42="","",VLOOKUP(B42,LISTAS!$F$5:$I$1000,2,0))</f>
        <v>LICEU JARDIM</v>
      </c>
      <c r="D42" s="22" t="e">
        <f>IF(B42="","",VLOOKUP(B42,LISTAS!$F$5:$I$204,4,0))</f>
        <v>#N/A</v>
      </c>
      <c r="E42" s="38">
        <v>7.4</v>
      </c>
      <c r="G42" s="34">
        <f t="shared" si="7"/>
        <v>7.4042000000000003</v>
      </c>
      <c r="H42" s="35" t="str">
        <f t="shared" si="8"/>
        <v>MARINA INNOCENTE</v>
      </c>
      <c r="I42" s="35" t="str">
        <f t="shared" si="8"/>
        <v>LICEU JARDIM</v>
      </c>
      <c r="J42" s="34">
        <f t="shared" si="9"/>
        <v>7.4</v>
      </c>
      <c r="K42" s="34">
        <f t="shared" si="10"/>
        <v>7.4042000000000003</v>
      </c>
      <c r="L42" s="34">
        <f>IF(K42="","",LARGE(G33:G52,M42))</f>
        <v>3.7000000000000002E-3</v>
      </c>
      <c r="M42" s="46">
        <v>10</v>
      </c>
      <c r="N42" s="28"/>
      <c r="O42" s="47" t="str">
        <f>IF(R42&lt;&gt;"",_xlfn.RANK.EQ(R42,R33:R52,0),"")</f>
        <v/>
      </c>
      <c r="P42" s="24"/>
      <c r="Q42" s="24"/>
      <c r="R42" s="39"/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 t="str">
        <f>IF(R43&lt;&gt;"",_xlfn.RANK.EQ(R43,R33:R52,0),"")</f>
        <v/>
      </c>
      <c r="P43" s="24" t="str">
        <f>IF(K43="","",VLOOKUP(L43,G33:J52,2,0))</f>
        <v/>
      </c>
      <c r="Q43" s="24" t="str">
        <f>IF(K43="","",VLOOKUP(P43,LISTAS!$F$5:$G$407,2,0))</f>
        <v/>
      </c>
      <c r="R43" s="39" t="str">
        <f>IF(K43="","",VLOOKUP(L43,G33:J52,4,0))</f>
        <v/>
      </c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 t="str">
        <f>IF(R44&lt;&gt;"",_xlfn.RANK.EQ(R44,R33:R52,0),"")</f>
        <v/>
      </c>
      <c r="P44" s="24" t="str">
        <f>IF(K44="","",VLOOKUP(L44,G33:J52,2,0))</f>
        <v/>
      </c>
      <c r="Q44" s="24" t="str">
        <f>IF(K44="","",VLOOKUP(P44,LISTAS!$F$5:$G$407,2,0))</f>
        <v/>
      </c>
      <c r="R44" s="39" t="str">
        <f>IF(K44="","",VLOOKUP(L44,G33:J52,4,0))</f>
        <v/>
      </c>
      <c r="S44" s="25" t="str">
        <f t="shared" si="11"/>
        <v/>
      </c>
      <c r="T44" s="25" t="str">
        <f t="shared" si="12"/>
        <v/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71" t="s">
        <v>25</v>
      </c>
      <c r="C54" s="72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73" t="s">
        <v>15</v>
      </c>
      <c r="P54" s="74"/>
      <c r="Q54" s="74"/>
      <c r="R54" s="74"/>
      <c r="S54" s="74"/>
      <c r="T54" s="75"/>
    </row>
    <row r="55" spans="1:20" ht="20.25" hidden="1" customHeight="1" x14ac:dyDescent="0.25">
      <c r="A55" s="2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70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 t="s">
        <v>47</v>
      </c>
      <c r="C57" s="22" t="str">
        <f>IF(B57="","",VLOOKUP(B57,LISTAS!$F$5:$I$1000,2,0))</f>
        <v>COLÉGIO MONSENHOR ALEXANDRE</v>
      </c>
      <c r="D57" s="22"/>
      <c r="E57" s="38">
        <v>7.4</v>
      </c>
      <c r="G57" s="34">
        <f t="shared" ref="G57:G76" si="14">IF(E57="","",E57+(ROW(E57)/10000))</f>
        <v>7.4057000000000004</v>
      </c>
      <c r="H57" s="35" t="str">
        <f t="shared" ref="H57:I63" si="15">IF($K57="","",IF(B57="","",B57))</f>
        <v>GIULIANNA  ALVES CASTILHO BELLUCCI</v>
      </c>
      <c r="I57" s="35" t="str">
        <f t="shared" si="15"/>
        <v>COLÉGIO MONSENHOR ALEXANDRE</v>
      </c>
      <c r="J57" s="34">
        <f t="shared" ref="J57:J76" si="16">IF($K57="","",E57)</f>
        <v>7.4</v>
      </c>
      <c r="K57" s="34">
        <f t="shared" ref="K57:K76" si="17">G57</f>
        <v>7.4057000000000004</v>
      </c>
      <c r="L57" s="34">
        <f>IF(K57="","",LARGE(G57:G76,M57))</f>
        <v>8.5060000000000002</v>
      </c>
      <c r="M57" s="46">
        <v>1</v>
      </c>
      <c r="N57" s="23"/>
      <c r="O57" s="47">
        <f>IF(R57&lt;&gt;"",_xlfn.RANK.EQ(R57,R57:R76,0),"")</f>
        <v>1</v>
      </c>
      <c r="P57" s="24" t="str">
        <f>IF(K57="","",VLOOKUP(L57,G57:J76,2,0))</f>
        <v>MARTINA MUNIZ BARBOSA</v>
      </c>
      <c r="Q57" s="24" t="str">
        <f>IF(K57="","",VLOOKUP(P57,LISTAS!$F$5:$G$407,2,0))</f>
        <v>LICEU JARDIM</v>
      </c>
      <c r="R57" s="39">
        <f>IF(K57="","",VLOOKUP(L57,G57:J76,4,0))</f>
        <v>8.5</v>
      </c>
      <c r="S57" s="25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5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6" t="s">
        <v>49</v>
      </c>
      <c r="C58" s="22" t="str">
        <f>IF(B58="","",VLOOKUP(B58,LISTAS!$F$5:$I$1000,2,0))</f>
        <v>COLÉGIO MONSENHOR ALEXANDRE</v>
      </c>
      <c r="D58" s="22"/>
      <c r="E58" s="38">
        <v>7</v>
      </c>
      <c r="G58" s="34">
        <f t="shared" si="14"/>
        <v>7.0057999999999998</v>
      </c>
      <c r="H58" s="35" t="str">
        <f t="shared" si="15"/>
        <v>RAFAELLA MILENA DE CARVALHO NASCIMENTO</v>
      </c>
      <c r="I58" s="35" t="str">
        <f t="shared" si="15"/>
        <v>COLÉGIO MONSENHOR ALEXANDRE</v>
      </c>
      <c r="J58" s="34">
        <f t="shared" si="16"/>
        <v>7</v>
      </c>
      <c r="K58" s="34">
        <f t="shared" si="17"/>
        <v>7.0057999999999998</v>
      </c>
      <c r="L58" s="34">
        <f>IF(K58="","",LARGE(G57:G76,M58))</f>
        <v>7.5058999999999996</v>
      </c>
      <c r="M58" s="46">
        <v>2</v>
      </c>
      <c r="N58" s="27"/>
      <c r="O58" s="47">
        <f>IF(R58&lt;&gt;"",_xlfn.RANK.EQ(R58,R57:R76,0),"")</f>
        <v>2</v>
      </c>
      <c r="P58" s="24" t="str">
        <f>IF(K58="","",VLOOKUP(L58,G57:J76,2,0))</f>
        <v>EVA CASTRO DA COSTA</v>
      </c>
      <c r="Q58" s="24" t="str">
        <f>IF(K58="","",VLOOKUP(P58,LISTAS!$F$5:$G$407,2,0))</f>
        <v>LICEU JARDIM</v>
      </c>
      <c r="R58" s="39">
        <f>IF(K58="","",VLOOKUP(L58,G57:J76,4,0))</f>
        <v>7.5</v>
      </c>
      <c r="S58" s="25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>340</v>
      </c>
      <c r="T58" s="25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>340</v>
      </c>
    </row>
    <row r="59" spans="1:20" s="5" customFormat="1" ht="18.75" customHeight="1" x14ac:dyDescent="0.3">
      <c r="B59" s="26" t="s">
        <v>189</v>
      </c>
      <c r="C59" s="22" t="str">
        <f>IF(B59="","",VLOOKUP(B59,LISTAS!$F$5:$I$1000,2,0))</f>
        <v>LICEU JARDIM</v>
      </c>
      <c r="D59" s="22" t="str">
        <f>IF(B59="","",VLOOKUP(B59,LISTAS!$F$5:$I$204,4,0))</f>
        <v>SUB 13</v>
      </c>
      <c r="E59" s="38">
        <v>7.5</v>
      </c>
      <c r="G59" s="34">
        <f t="shared" si="14"/>
        <v>7.5058999999999996</v>
      </c>
      <c r="H59" s="35" t="str">
        <f t="shared" si="15"/>
        <v>EVA CASTRO DA COSTA</v>
      </c>
      <c r="I59" s="35" t="str">
        <f t="shared" si="15"/>
        <v>LICEU JARDIM</v>
      </c>
      <c r="J59" s="34">
        <f t="shared" si="16"/>
        <v>7.5</v>
      </c>
      <c r="K59" s="34">
        <f t="shared" si="17"/>
        <v>7.5058999999999996</v>
      </c>
      <c r="L59" s="34">
        <f>IF(K59="","",LARGE(G57:G76,M59))</f>
        <v>7.4057000000000004</v>
      </c>
      <c r="M59" s="46">
        <v>3</v>
      </c>
      <c r="N59" s="28"/>
      <c r="O59" s="47">
        <f>IF(R59&lt;&gt;"",_xlfn.RANK.EQ(R59,R57:R76,0),"")</f>
        <v>3</v>
      </c>
      <c r="P59" s="24" t="str">
        <f>IF(K59="","",VLOOKUP(L59,G57:J76,2,0))</f>
        <v>GIULIANNA  ALVES CASTILHO BELLUCCI</v>
      </c>
      <c r="Q59" s="24" t="str">
        <f>IF(K59="","",VLOOKUP(P59,LISTAS!$F$5:$G$407,2,0))</f>
        <v>COLÉGIO MONSENHOR ALEXANDRE</v>
      </c>
      <c r="R59" s="39">
        <f>IF(K59="","",VLOOKUP(L59,G57:J76,4,0))</f>
        <v>7.4</v>
      </c>
      <c r="S59" s="25">
        <f t="shared" si="18"/>
        <v>300</v>
      </c>
      <c r="T59" s="25">
        <f t="shared" si="19"/>
        <v>300</v>
      </c>
    </row>
    <row r="60" spans="1:20" s="5" customFormat="1" ht="18.75" customHeight="1" x14ac:dyDescent="0.3">
      <c r="B60" s="26" t="s">
        <v>191</v>
      </c>
      <c r="C60" s="22" t="str">
        <f>IF(B60="","",VLOOKUP(B60,LISTAS!$F$5:$I$1000,2,0))</f>
        <v>LICEU JARDIM</v>
      </c>
      <c r="D60" s="22" t="e">
        <f>IF(B60="","",VLOOKUP(B60,LISTAS!$F$5:$I$204,4,0))</f>
        <v>#N/A</v>
      </c>
      <c r="E60" s="38">
        <v>8.5</v>
      </c>
      <c r="G60" s="34">
        <f t="shared" si="14"/>
        <v>8.5060000000000002</v>
      </c>
      <c r="H60" s="35" t="str">
        <f t="shared" si="15"/>
        <v>MARTINA MUNIZ BARBOSA</v>
      </c>
      <c r="I60" s="35" t="str">
        <f t="shared" si="15"/>
        <v>LICEU JARDIM</v>
      </c>
      <c r="J60" s="34">
        <f t="shared" si="16"/>
        <v>8.5</v>
      </c>
      <c r="K60" s="34">
        <f t="shared" si="17"/>
        <v>8.5060000000000002</v>
      </c>
      <c r="L60" s="34">
        <f>IF(K60="","",LARGE(G57:G76,M60))</f>
        <v>7.0057999999999998</v>
      </c>
      <c r="M60" s="46">
        <v>4</v>
      </c>
      <c r="N60" s="28"/>
      <c r="O60" s="47">
        <f>IF(R60&lt;&gt;"",_xlfn.RANK.EQ(R60,R57:R76,0),"")</f>
        <v>4</v>
      </c>
      <c r="P60" s="24" t="str">
        <f>IF(K60="","",VLOOKUP(L60,G57:J76,2,0))</f>
        <v>RAFAELLA MILENA DE CARVALHO NASCIMENTO</v>
      </c>
      <c r="Q60" s="24" t="str">
        <f>IF(K60="","",VLOOKUP(P60,LISTAS!$F$5:$G$407,2,0))</f>
        <v>COLÉGIO MONSENHOR ALEXANDRE</v>
      </c>
      <c r="R60" s="39">
        <f>IF(K60="","",VLOOKUP(L60,G57:J76,4,0))</f>
        <v>7</v>
      </c>
      <c r="S60" s="25">
        <f t="shared" si="18"/>
        <v>280</v>
      </c>
      <c r="T60" s="25">
        <f t="shared" si="19"/>
        <v>280</v>
      </c>
    </row>
    <row r="61" spans="1:20" s="5" customFormat="1" ht="18.75" customHeight="1" x14ac:dyDescent="0.3">
      <c r="B61" s="26"/>
      <c r="C61" s="22" t="str">
        <f>IF(B61="","",VLOOKUP(B61,LISTAS!$F$5:$I$1000,2,0))</f>
        <v/>
      </c>
      <c r="D61" s="22" t="str">
        <f>IF(B61="","",VLOOKUP(B61,LISTAS!$F$5:$I$204,4,0))</f>
        <v/>
      </c>
      <c r="E61" s="38"/>
      <c r="G61" s="34" t="str">
        <f t="shared" si="14"/>
        <v/>
      </c>
      <c r="H61" s="35" t="str">
        <f t="shared" si="15"/>
        <v/>
      </c>
      <c r="I61" s="35" t="str">
        <f t="shared" si="15"/>
        <v/>
      </c>
      <c r="J61" s="34" t="str">
        <f t="shared" si="16"/>
        <v/>
      </c>
      <c r="K61" s="34" t="str">
        <f t="shared" si="17"/>
        <v/>
      </c>
      <c r="L61" s="34" t="str">
        <f>IF(K61="","",LARGE(G57:G76,M61))</f>
        <v/>
      </c>
      <c r="M61" s="46">
        <v>5</v>
      </c>
      <c r="N61" s="28"/>
      <c r="O61" s="47" t="str">
        <f>IF(R61&lt;&gt;"",_xlfn.RANK.EQ(R61,R57:R76,0),"")</f>
        <v/>
      </c>
      <c r="P61" s="24" t="str">
        <f>IF(K61="","",VLOOKUP(L61,G57:J76,2,0))</f>
        <v/>
      </c>
      <c r="Q61" s="24" t="str">
        <f>IF(K61="","",VLOOKUP(P61,LISTAS!$F$5:$G$407,2,0))</f>
        <v/>
      </c>
      <c r="R61" s="39" t="str">
        <f>IF(K61="","",VLOOKUP(L61,G57:J76,4,0))</f>
        <v/>
      </c>
      <c r="S61" s="25" t="str">
        <f t="shared" si="18"/>
        <v/>
      </c>
      <c r="T61" s="25" t="str">
        <f t="shared" si="19"/>
        <v/>
      </c>
    </row>
    <row r="62" spans="1:20" s="5" customFormat="1" ht="18.75" customHeight="1" x14ac:dyDescent="0.3">
      <c r="B62" s="26"/>
      <c r="C62" s="22" t="str">
        <f>IF(B62="","",VLOOKUP(B62,LISTAS!$F$5:$I$1000,2,0))</f>
        <v/>
      </c>
      <c r="D62" s="22" t="str">
        <f>IF(B62="","",VLOOKUP(B62,LISTAS!$F$5:$I$204,4,0))</f>
        <v/>
      </c>
      <c r="E62" s="38"/>
      <c r="G62" s="34" t="str">
        <f t="shared" si="14"/>
        <v/>
      </c>
      <c r="H62" s="35" t="str">
        <f t="shared" si="15"/>
        <v/>
      </c>
      <c r="I62" s="35" t="str">
        <f t="shared" si="15"/>
        <v/>
      </c>
      <c r="J62" s="34" t="str">
        <f t="shared" si="16"/>
        <v/>
      </c>
      <c r="K62" s="34" t="str">
        <f t="shared" si="17"/>
        <v/>
      </c>
      <c r="L62" s="34" t="str">
        <f>IF(K62="","",LARGE(G57:G76,M62))</f>
        <v/>
      </c>
      <c r="M62" s="46">
        <v>6</v>
      </c>
      <c r="N62" s="28"/>
      <c r="O62" s="47" t="str">
        <f>IF(R62&lt;&gt;"",_xlfn.RANK.EQ(R62,R57:R76,0),"")</f>
        <v/>
      </c>
      <c r="P62" s="24" t="str">
        <f>IF(K62="","",VLOOKUP(L62,G57:J76,2,0))</f>
        <v/>
      </c>
      <c r="Q62" s="24" t="str">
        <f>IF(K62="","",VLOOKUP(P62,LISTAS!$F$5:$G$407,2,0))</f>
        <v/>
      </c>
      <c r="R62" s="39" t="str">
        <f>IF(K62="","",VLOOKUP(L62,G57:J76,4,0))</f>
        <v/>
      </c>
      <c r="S62" s="25" t="str">
        <f t="shared" si="18"/>
        <v/>
      </c>
      <c r="T62" s="25" t="str">
        <f t="shared" si="19"/>
        <v/>
      </c>
    </row>
    <row r="63" spans="1:20" s="5" customFormat="1" ht="18.75" customHeight="1" x14ac:dyDescent="0.3">
      <c r="B63" s="26"/>
      <c r="C63" s="22" t="str">
        <f>IF(B63="","",VLOOKUP(B63,LISTAS!$F$5:$I$1000,2,0))</f>
        <v/>
      </c>
      <c r="D63" s="22" t="str">
        <f>IF(B63="","",VLOOKUP(B63,LISTAS!$F$5:$I$204,4,0))</f>
        <v/>
      </c>
      <c r="E63" s="38"/>
      <c r="G63" s="34" t="str">
        <f t="shared" si="14"/>
        <v/>
      </c>
      <c r="H63" s="35" t="str">
        <f t="shared" si="15"/>
        <v/>
      </c>
      <c r="I63" s="35" t="str">
        <f t="shared" si="15"/>
        <v/>
      </c>
      <c r="J63" s="34" t="str">
        <f t="shared" si="16"/>
        <v/>
      </c>
      <c r="K63" s="34" t="str">
        <f t="shared" si="17"/>
        <v/>
      </c>
      <c r="L63" s="34" t="str">
        <f>IF(K63="","",LARGE(G57:G76,M63))</f>
        <v/>
      </c>
      <c r="M63" s="46">
        <v>7</v>
      </c>
      <c r="N63" s="28"/>
      <c r="O63" s="47" t="str">
        <f>IF(R63&lt;&gt;"",_xlfn.RANK.EQ(R63,R57:R76,0),"")</f>
        <v/>
      </c>
      <c r="P63" s="24" t="str">
        <f>IF(K63="","",VLOOKUP(L63,G57:J76,2,0))</f>
        <v/>
      </c>
      <c r="Q63" s="24" t="str">
        <f>IF(K63="","",VLOOKUP(P63,LISTAS!$F$5:$G$407,2,0))</f>
        <v/>
      </c>
      <c r="R63" s="39" t="str">
        <f>IF(K63="","",VLOOKUP(L63,G57:J76,4,0))</f>
        <v/>
      </c>
      <c r="S63" s="25" t="str">
        <f t="shared" si="18"/>
        <v/>
      </c>
      <c r="T63" s="25" t="str">
        <f t="shared" si="19"/>
        <v/>
      </c>
    </row>
    <row r="64" spans="1:20" s="5" customFormat="1" ht="18.75" customHeight="1" x14ac:dyDescent="0.3">
      <c r="B64" s="26"/>
      <c r="C64" s="22" t="str">
        <f>IF(B64="","",VLOOKUP(B64,LISTAS!$F$5:$I$1000,2,0))</f>
        <v/>
      </c>
      <c r="D64" s="22" t="str">
        <f>IF(B64="","",VLOOKUP(B64,LISTAS!$F$5:$I$204,4,0))</f>
        <v/>
      </c>
      <c r="E64" s="38"/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 t="str">
        <f>IF(R64&lt;&gt;"",_xlfn.RANK.EQ(R64,R57:R76,0),"")</f>
        <v/>
      </c>
      <c r="P64" s="24" t="str">
        <f>IF(K64="","",VLOOKUP(L64,G57:J76,2,0))</f>
        <v/>
      </c>
      <c r="Q64" s="24" t="str">
        <f>IF(K64="","",VLOOKUP(P64,LISTAS!$F$5:$G$407,2,0))</f>
        <v/>
      </c>
      <c r="R64" s="39" t="str">
        <f>IF(K64="","",VLOOKUP(L64,G57:J76,4,0))</f>
        <v/>
      </c>
      <c r="S64" s="25" t="str">
        <f t="shared" si="18"/>
        <v/>
      </c>
      <c r="T64" s="25" t="str">
        <f t="shared" si="19"/>
        <v/>
      </c>
    </row>
    <row r="65" spans="1:20" s="5" customFormat="1" ht="18.75" customHeight="1" x14ac:dyDescent="0.3">
      <c r="B65" s="26"/>
      <c r="C65" s="22" t="str">
        <f>IF(B65="","",VLOOKUP(B65,LISTAS!$F$5:$I$1000,2,0))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 t="str">
        <f>IF(K65="","",VLOOKUP(L65,G57:J76,2,0))</f>
        <v/>
      </c>
      <c r="Q65" s="24" t="str">
        <f>IF(K65="","",VLOOKUP(P65,LISTAS!$F$5:$G$407,2,0))</f>
        <v/>
      </c>
      <c r="R65" s="39" t="str">
        <f>IF(K65="","",VLOOKUP(L65,G57:J76,4,0))</f>
        <v/>
      </c>
      <c r="S65" s="25" t="str">
        <f t="shared" si="18"/>
        <v/>
      </c>
      <c r="T65" s="25" t="str">
        <f t="shared" si="19"/>
        <v/>
      </c>
    </row>
    <row r="66" spans="1:20" s="5" customFormat="1" ht="18.75" customHeight="1" x14ac:dyDescent="0.3">
      <c r="B66" s="26"/>
      <c r="C66" s="22" t="str">
        <f>IF(B66="","",VLOOKUP(B66,LISTAS!$F$5:$I$1000,2,0))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 t="str">
        <f>IF(K66="","",VLOOKUP(L66,G57:J76,2,0))</f>
        <v/>
      </c>
      <c r="Q66" s="24" t="str">
        <f>IF(K66="","",VLOOKUP(P66,LISTAS!$F$5:$G$407,2,0))</f>
        <v/>
      </c>
      <c r="R66" s="39" t="str">
        <f>IF(K66="","",VLOOKUP(L66,G57:J76,4,0))</f>
        <v/>
      </c>
      <c r="S66" s="25" t="str">
        <f t="shared" si="18"/>
        <v/>
      </c>
      <c r="T66" s="25" t="str">
        <f t="shared" si="19"/>
        <v/>
      </c>
    </row>
    <row r="67" spans="1:20" s="5" customFormat="1" ht="18.75" customHeight="1" x14ac:dyDescent="0.3">
      <c r="B67" s="26"/>
      <c r="C67" s="22" t="str">
        <f>IF(B67="","",VLOOKUP(B67,LISTAS!$F$5:$I$1000,2,0))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 t="str">
        <f>IF(K67="","",VLOOKUP(L67,G57:J76,2,0))</f>
        <v/>
      </c>
      <c r="Q67" s="24" t="str">
        <f>IF(K67="","",VLOOKUP(P67,LISTAS!$F$5:$G$407,2,0))</f>
        <v/>
      </c>
      <c r="R67" s="39" t="str">
        <f>IF(K67="","",VLOOKUP(L67,G57:J76,4,0))</f>
        <v/>
      </c>
      <c r="S67" s="25" t="str">
        <f t="shared" si="18"/>
        <v/>
      </c>
      <c r="T67" s="25" t="str">
        <f t="shared" si="19"/>
        <v/>
      </c>
    </row>
    <row r="68" spans="1:20" s="5" customFormat="1" ht="18.75" customHeight="1" x14ac:dyDescent="0.3">
      <c r="B68" s="26"/>
      <c r="C68" s="22" t="str">
        <f>IF(B68="","",VLOOKUP(B68,LISTAS!$F$5:$I$1000,2,0))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 t="str">
        <f>IF(K68="","",VLOOKUP(L68,G57:J76,2,0))</f>
        <v/>
      </c>
      <c r="Q68" s="24" t="str">
        <f>IF(K68="","",VLOOKUP(P68,LISTAS!$F$5:$G$407,2,0))</f>
        <v/>
      </c>
      <c r="R68" s="39" t="str">
        <f>IF(K68="","",VLOOKUP(L68,G57:J76,4,0))</f>
        <v/>
      </c>
      <c r="S68" s="25" t="str">
        <f t="shared" si="18"/>
        <v/>
      </c>
      <c r="T68" s="25" t="str">
        <f t="shared" si="19"/>
        <v/>
      </c>
    </row>
    <row r="69" spans="1:20" s="5" customFormat="1" ht="18.75" customHeight="1" x14ac:dyDescent="0.3">
      <c r="B69" s="26"/>
      <c r="C69" s="22" t="str">
        <f>IF(B69="","",VLOOKUP(B69,LISTAS!$F$5:$I$1000,2,0))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 t="str">
        <f>IF(K69="","",VLOOKUP(L69,G57:J76,2,0))</f>
        <v/>
      </c>
      <c r="Q69" s="24" t="str">
        <f>IF(K69="","",VLOOKUP(P69,LISTAS!$F$5:$G$407,2,0))</f>
        <v/>
      </c>
      <c r="R69" s="39" t="str">
        <f>IF(K69="","",VLOOKUP(L69,G57:J76,4,0))</f>
        <v/>
      </c>
      <c r="S69" s="25" t="str">
        <f t="shared" si="18"/>
        <v/>
      </c>
      <c r="T69" s="25" t="str">
        <f t="shared" si="19"/>
        <v/>
      </c>
    </row>
    <row r="70" spans="1:20" s="5" customFormat="1" ht="18.75" customHeight="1" x14ac:dyDescent="0.3">
      <c r="B70" s="26"/>
      <c r="C70" s="22" t="str">
        <f>IF(B70="","",VLOOKUP(B70,LISTAS!$F$5:$I$1000,2,0))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 t="str">
        <f>IF(K70="","",VLOOKUP(L70,G57:J76,2,0))</f>
        <v/>
      </c>
      <c r="Q70" s="24" t="str">
        <f>IF(K70="","",VLOOKUP(P70,LISTAS!$F$5:$G$407,2,0))</f>
        <v/>
      </c>
      <c r="R70" s="39" t="str">
        <f>IF(K70="","",VLOOKUP(L70,G57:J76,4,0))</f>
        <v/>
      </c>
      <c r="S70" s="25" t="str">
        <f t="shared" si="18"/>
        <v/>
      </c>
      <c r="T70" s="25" t="str">
        <f t="shared" si="19"/>
        <v/>
      </c>
    </row>
    <row r="71" spans="1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71" t="s">
        <v>26</v>
      </c>
      <c r="C78" s="72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73" t="s">
        <v>15</v>
      </c>
      <c r="P78" s="74"/>
      <c r="Q78" s="74"/>
      <c r="R78" s="74"/>
      <c r="S78" s="74"/>
      <c r="T78" s="75"/>
    </row>
    <row r="79" spans="1:20" ht="20.25" hidden="1" customHeight="1" x14ac:dyDescent="0.25">
      <c r="A79" s="2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70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/>
      <c r="C81" s="22" t="str">
        <f>IF(B81="","",VLOOKUP(B81,LISTAS!$F$5:$I$1000,2,0))</f>
        <v/>
      </c>
      <c r="D81" s="22"/>
      <c r="E81" s="38"/>
      <c r="G81" s="34" t="str">
        <f t="shared" ref="G81:G100" si="21">IF(E81="","",E81+(ROW(E81)/10000))</f>
        <v/>
      </c>
      <c r="H81" s="35" t="str">
        <f t="shared" ref="H81:I87" si="22">IF($K81="","",IF(B81="","",B81))</f>
        <v/>
      </c>
      <c r="I81" s="35" t="str">
        <f t="shared" si="22"/>
        <v/>
      </c>
      <c r="J81" s="34" t="str">
        <f t="shared" ref="J81:J100" si="23">IF($K81="","",E81)</f>
        <v/>
      </c>
      <c r="K81" s="34" t="str">
        <f t="shared" ref="K81:K100" si="24">G81</f>
        <v/>
      </c>
      <c r="L81" s="34" t="str">
        <f>IF(K81="","",LARGE(G81:G100,M81))</f>
        <v/>
      </c>
      <c r="M81" s="46">
        <v>1</v>
      </c>
      <c r="N81" s="23"/>
      <c r="O81" s="47" t="str">
        <f>IF(R81&lt;&gt;"",_xlfn.RANK.EQ(R81,R81:R100,0),"")</f>
        <v/>
      </c>
      <c r="P81" s="24" t="str">
        <f>IF(K81="","",VLOOKUP(L81,G81:J100,2,0))</f>
        <v/>
      </c>
      <c r="Q81" s="24" t="str">
        <f>IF(K81="","",VLOOKUP(P81,LISTAS!$F$5:$G$407,2,0))</f>
        <v/>
      </c>
      <c r="R81" s="39" t="str">
        <f>IF(K81="","",VLOOKUP(L81,G81:J100,4,0))</f>
        <v/>
      </c>
      <c r="S81" s="25" t="str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/>
      </c>
      <c r="T81" s="25" t="str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/>
      </c>
    </row>
    <row r="82" spans="2:20" s="5" customFormat="1" ht="18.75" customHeight="1" x14ac:dyDescent="0.25">
      <c r="B82" s="26"/>
      <c r="C82" s="22" t="str">
        <f>IF(B82="","",VLOOKUP(B82,LISTAS!$F$5:$I$1000,2,0))</f>
        <v/>
      </c>
      <c r="D82" s="22"/>
      <c r="E82" s="38"/>
      <c r="G82" s="34" t="str">
        <f t="shared" si="21"/>
        <v/>
      </c>
      <c r="H82" s="35" t="str">
        <f t="shared" si="22"/>
        <v/>
      </c>
      <c r="I82" s="35" t="str">
        <f t="shared" si="22"/>
        <v/>
      </c>
      <c r="J82" s="34" t="str">
        <f t="shared" si="23"/>
        <v/>
      </c>
      <c r="K82" s="34" t="str">
        <f t="shared" si="24"/>
        <v/>
      </c>
      <c r="L82" s="34" t="str">
        <f>IF(K82="","",LARGE(G81:G100,M82))</f>
        <v/>
      </c>
      <c r="M82" s="46">
        <v>2</v>
      </c>
      <c r="N82" s="27"/>
      <c r="O82" s="47" t="str">
        <f>IF(R82&lt;&gt;"",_xlfn.RANK.EQ(R82,R81:R100,0),"")</f>
        <v/>
      </c>
      <c r="P82" s="24" t="str">
        <f>IF(K82="","",VLOOKUP(L82,G81:J100,2,0))</f>
        <v/>
      </c>
      <c r="Q82" s="24" t="str">
        <f>IF(K82="","",VLOOKUP(P82,LISTAS!$F$5:$G$407,2,0))</f>
        <v/>
      </c>
      <c r="R82" s="39" t="str">
        <f>IF(K82="","",VLOOKUP(L82,G81:J100,4,0))</f>
        <v/>
      </c>
      <c r="S82" s="25" t="str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/>
      </c>
      <c r="T82" s="25" t="str">
        <f t="shared" ref="T82:T100" si="26">IF(O82="","",IF($F$7="NÃO","",IF(O82=1,400,IF(O82=2,340,IF(O82=3,300,IF(O82=4,280,IF(O82=5,270,IF(O82=6,260,IF(O82=7,250,IF(O82=8,240,IF(O82=9,200,IF(O82=10,200,IF(O82=11,200,IF(O82=12,200,IF(O82=13,200,IF(O82=14,200,IF(O82=15,200,IF(O82=16,200,IF(O82&gt;16,"","")))))))))))))))))))</f>
        <v/>
      </c>
    </row>
    <row r="83" spans="2:20" s="5" customFormat="1" ht="18.75" customHeight="1" x14ac:dyDescent="0.3">
      <c r="B83" s="26"/>
      <c r="C83" s="22" t="str">
        <f>IF(B83="","",VLOOKUP(B83,LISTAS!$F$5:$I$1000,2,0))</f>
        <v/>
      </c>
      <c r="D83" s="22" t="str">
        <f>IF(B83="","",VLOOKUP(B83,LISTAS!$F$5:$I$204,4,0))</f>
        <v/>
      </c>
      <c r="E83" s="38"/>
      <c r="G83" s="34" t="str">
        <f t="shared" si="21"/>
        <v/>
      </c>
      <c r="H83" s="35" t="str">
        <f t="shared" si="22"/>
        <v/>
      </c>
      <c r="I83" s="35" t="str">
        <f t="shared" si="22"/>
        <v/>
      </c>
      <c r="J83" s="34" t="str">
        <f t="shared" si="23"/>
        <v/>
      </c>
      <c r="K83" s="34" t="str">
        <f t="shared" si="24"/>
        <v/>
      </c>
      <c r="L83" s="34" t="str">
        <f>IF(K83="","",LARGE(G81:G100,M83))</f>
        <v/>
      </c>
      <c r="M83" s="46">
        <v>3</v>
      </c>
      <c r="N83" s="28"/>
      <c r="O83" s="47" t="str">
        <f>IF(R83&lt;&gt;"",_xlfn.RANK.EQ(R83,R81:R100,0),"")</f>
        <v/>
      </c>
      <c r="P83" s="24" t="str">
        <f>IF(K83="","",VLOOKUP(L83,G81:J100,2,0))</f>
        <v/>
      </c>
      <c r="Q83" s="24" t="str">
        <f>IF(K83="","",VLOOKUP(P83,LISTAS!$F$5:$G$407,2,0))</f>
        <v/>
      </c>
      <c r="R83" s="39" t="str">
        <f>IF(K83="","",VLOOKUP(L83,G81:J100,4,0))</f>
        <v/>
      </c>
      <c r="S83" s="25" t="str">
        <f t="shared" si="25"/>
        <v/>
      </c>
      <c r="T83" s="25" t="str">
        <f t="shared" si="26"/>
        <v/>
      </c>
    </row>
    <row r="84" spans="2:20" s="5" customFormat="1" ht="18.75" customHeight="1" x14ac:dyDescent="0.3">
      <c r="B84" s="26"/>
      <c r="C84" s="22" t="str">
        <f>IF(B84="","",VLOOKUP(B84,LISTAS!$F$5:$I$1000,2,0))</f>
        <v/>
      </c>
      <c r="D84" s="22" t="str">
        <f>IF(B84="","",VLOOKUP(B84,LISTAS!$F$5:$I$204,4,0))</f>
        <v/>
      </c>
      <c r="E84" s="38"/>
      <c r="G84" s="34" t="str">
        <f t="shared" si="21"/>
        <v/>
      </c>
      <c r="H84" s="35" t="str">
        <f t="shared" si="22"/>
        <v/>
      </c>
      <c r="I84" s="35" t="str">
        <f t="shared" si="22"/>
        <v/>
      </c>
      <c r="J84" s="34" t="str">
        <f t="shared" si="23"/>
        <v/>
      </c>
      <c r="K84" s="34" t="str">
        <f t="shared" si="24"/>
        <v/>
      </c>
      <c r="L84" s="34" t="str">
        <f>IF(K84="","",LARGE(G81:G100,M84))</f>
        <v/>
      </c>
      <c r="M84" s="46">
        <v>4</v>
      </c>
      <c r="N84" s="28"/>
      <c r="O84" s="47" t="str">
        <f>IF(R84&lt;&gt;"",_xlfn.RANK.EQ(R84,R81:R100,0),"")</f>
        <v/>
      </c>
      <c r="P84" s="24" t="str">
        <f>IF(K84="","",VLOOKUP(L84,G81:J100,2,0))</f>
        <v/>
      </c>
      <c r="Q84" s="24" t="str">
        <f>IF(K84="","",VLOOKUP(P84,LISTAS!$F$5:$G$407,2,0))</f>
        <v/>
      </c>
      <c r="R84" s="39" t="str">
        <f>IF(K84="","",VLOOKUP(L84,G81:J100,4,0))</f>
        <v/>
      </c>
      <c r="S84" s="25" t="str">
        <f t="shared" si="25"/>
        <v/>
      </c>
      <c r="T84" s="25" t="str">
        <f t="shared" si="26"/>
        <v/>
      </c>
    </row>
    <row r="85" spans="2:20" s="5" customFormat="1" ht="18.75" customHeight="1" x14ac:dyDescent="0.3">
      <c r="B85" s="26"/>
      <c r="C85" s="22" t="str">
        <f>IF(B85="","",VLOOKUP(B85,LISTAS!$F$5:$I$1000,2,0))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IF(B86="","",VLOOKUP(B86,LISTAS!$F$5:$I$1000,2,0))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IF(B87="","",VLOOKUP(B87,LISTAS!$F$5:$I$1000,2,0))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IF(B88="","",VLOOKUP(B88,LISTAS!$F$5:$I$1000,2,0))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IF(B89="","",VLOOKUP(B89,LISTAS!$F$5:$I$1000,2,0))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IF(B90="","",VLOOKUP(B90,LISTAS!$F$5:$I$1000,2,0))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IF(B91="","",VLOOKUP(B91,LISTAS!$F$5:$I$1000,2,0))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IF(B92="","",VLOOKUP(B92,LISTAS!$F$5:$I$1000,2,0))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IF(B93="","",VLOOKUP(B93,LISTAS!$F$5:$I$1000,2,0))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IF(B94="","",VLOOKUP(B94,LISTAS!$F$5:$I$1000,2,0))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IF(B95="","",VLOOKUP(B95,LISTAS!$F$5:$I$1000,2,0))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IF(B96="","",VLOOKUP(B96,LISTAS!$F$5:$I$1000,2,0))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71" t="s">
        <v>27</v>
      </c>
      <c r="C102" s="72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73" t="s">
        <v>15</v>
      </c>
      <c r="P102" s="74"/>
      <c r="Q102" s="74"/>
      <c r="R102" s="74"/>
      <c r="S102" s="74"/>
      <c r="T102" s="75"/>
    </row>
    <row r="103" spans="1:20" ht="20.25" hidden="1" customHeight="1" x14ac:dyDescent="0.25">
      <c r="A103" s="2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70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/>
      <c r="C105" s="22" t="str">
        <f>IF(B105="","",VLOOKUP(B105,LISTAS!$F$5:$I$204,2,0))</f>
        <v/>
      </c>
      <c r="D105" s="22" t="str">
        <f>IF(B105="","",VLOOKUP(B105,LISTAS!$F$5:$I$204,4,0))</f>
        <v/>
      </c>
      <c r="E105" s="38"/>
      <c r="G105" s="34" t="str">
        <f t="shared" ref="G105:G124" si="28">IF(E105="","",E105+(ROW(E105)/10000))</f>
        <v/>
      </c>
      <c r="H105" s="35" t="str">
        <f t="shared" ref="H105:I111" si="29">IF($K105="","",IF(B105="","",B105))</f>
        <v/>
      </c>
      <c r="I105" s="35" t="str">
        <f t="shared" si="29"/>
        <v/>
      </c>
      <c r="J105" s="34" t="str">
        <f t="shared" ref="J105:J124" si="30">IF($K105="","",E105)</f>
        <v/>
      </c>
      <c r="K105" s="34" t="str">
        <f t="shared" ref="K105:K124" si="31">G105</f>
        <v/>
      </c>
      <c r="L105" s="34" t="str">
        <f>IF(K105="","",LARGE(G105:G124,M105))</f>
        <v/>
      </c>
      <c r="M105" s="46">
        <v>1</v>
      </c>
      <c r="N105" s="23"/>
      <c r="O105" s="47" t="str">
        <f>IF(R105&lt;&gt;"",_xlfn.RANK.EQ(R105,R105:R124,0),"")</f>
        <v/>
      </c>
      <c r="P105" s="24" t="str">
        <f>IF(K105="","",VLOOKUP(L105,G105:J124,2,0))</f>
        <v/>
      </c>
      <c r="Q105" s="24" t="str">
        <f>IF(K105="","",VLOOKUP(P105,LISTAS!$F$5:$G$407,2,0))</f>
        <v/>
      </c>
      <c r="R105" s="39" t="str">
        <f>IF(K105="","",VLOOKUP(L105,G105:J124,4,0))</f>
        <v/>
      </c>
      <c r="S105" s="25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5" t="str">
        <f>IF(O105="","",IF($F$7="NÃO","",IF(O105=1,400,IF(O105=2,340,IF(O105=3,300,IF(O105=4,280,IF(O105=5,270,IF(O105=6,260,IF(O105=7,250,IF(O105=8,240,IF(O105=9,200,IF(O105=10,200,IF(O105=11,200,IF(O105=12,200,IF(O105=13,200,IF(O105=14,200,IF(O105=15,200,IF(O105=16,200,IF(O105&gt;16,"","")))))))))))))))))))</f>
        <v/>
      </c>
    </row>
    <row r="106" spans="1:20" s="5" customFormat="1" ht="18.75" customHeight="1" x14ac:dyDescent="0.25">
      <c r="B106" s="26"/>
      <c r="C106" s="22" t="str">
        <f>IF(B106="","",VLOOKUP(B106,LISTAS!$F$5:$I$204,2,0))</f>
        <v/>
      </c>
      <c r="D106" s="22" t="str">
        <f>IF(B106="","",VLOOKUP(B106,LISTAS!$F$5:$I$204,4,0))</f>
        <v/>
      </c>
      <c r="E106" s="38"/>
      <c r="G106" s="34" t="str">
        <f t="shared" si="28"/>
        <v/>
      </c>
      <c r="H106" s="35" t="str">
        <f t="shared" si="29"/>
        <v/>
      </c>
      <c r="I106" s="35" t="str">
        <f t="shared" si="29"/>
        <v/>
      </c>
      <c r="J106" s="34" t="str">
        <f t="shared" si="30"/>
        <v/>
      </c>
      <c r="K106" s="34" t="str">
        <f t="shared" si="31"/>
        <v/>
      </c>
      <c r="L106" s="34" t="str">
        <f>IF(K106="","",LARGE(G105:G124,M106))</f>
        <v/>
      </c>
      <c r="M106" s="46">
        <v>2</v>
      </c>
      <c r="N106" s="27"/>
      <c r="O106" s="47" t="str">
        <f>IF(R106&lt;&gt;"",_xlfn.RANK.EQ(R106,R105:R124,0),"")</f>
        <v/>
      </c>
      <c r="P106" s="24" t="str">
        <f>IF(K106="","",VLOOKUP(L106,G105:J124,2,0))</f>
        <v/>
      </c>
      <c r="Q106" s="24" t="str">
        <f>IF(K106="","",VLOOKUP(P106,LISTAS!$F$5:$G$407,2,0))</f>
        <v/>
      </c>
      <c r="R106" s="39" t="str">
        <f>IF(K106="","",VLOOKUP(L106,G105:J124,4,0))</f>
        <v/>
      </c>
      <c r="S106" s="25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5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6"/>
      <c r="C107" s="22" t="str">
        <f>IF(B107="","",VLOOKUP(B107,LISTAS!$F$5:$I$204,2,0))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IF(B108="","",VLOOKUP(B108,LISTAS!$F$5:$I$204,2,0))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IF(B109="","",VLOOKUP(B109,LISTAS!$F$5:$I$204,2,0))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IF(B110="","",VLOOKUP(B110,LISTAS!$F$5:$I$204,2,0))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IF(B111="","",VLOOKUP(B111,LISTAS!$F$5:$I$204,2,0))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IF(B112="","",VLOOKUP(B112,LISTAS!$F$5:$I$204,2,0))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IF(B113="","",VLOOKUP(B113,LISTAS!$F$5:$I$204,2,0))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IF(B114="","",VLOOKUP(B114,LISTAS!$F$5:$I$204,2,0))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IF(B115="","",VLOOKUP(B115,LISTAS!$F$5:$I$204,2,0))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IF(B116="","",VLOOKUP(B116,LISTAS!$F$5:$I$204,2,0))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6" t="s">
        <v>37</v>
      </c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8"/>
    </row>
    <row r="128" spans="1:20" ht="20.25" customHeight="1" x14ac:dyDescent="0.25">
      <c r="A128" s="2"/>
      <c r="B128" s="71" t="s">
        <v>12</v>
      </c>
      <c r="C128" s="72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73" t="s">
        <v>15</v>
      </c>
      <c r="P128" s="74"/>
      <c r="Q128" s="74"/>
      <c r="R128" s="74"/>
      <c r="S128" s="74"/>
      <c r="T128" s="75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 t="str">
        <f t="shared" ref="G130:G149" si="35">IF(E130="","",E130+(ROW(E130)/10000))</f>
        <v/>
      </c>
      <c r="H130" s="35" t="str">
        <f t="shared" ref="H130:I136" si="36">IF($K130="","",IF(B130="","",B130))</f>
        <v/>
      </c>
      <c r="I130" s="35" t="str">
        <f t="shared" si="36"/>
        <v/>
      </c>
      <c r="J130" s="34" t="str">
        <f t="shared" ref="J130:J149" si="37">IF($K130="","",E130)</f>
        <v/>
      </c>
      <c r="K130" s="34" t="str">
        <f t="shared" ref="K130:K149" si="38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5"/>
        <v/>
      </c>
      <c r="H131" s="35" t="str">
        <f t="shared" si="36"/>
        <v/>
      </c>
      <c r="I131" s="35" t="str">
        <f t="shared" si="36"/>
        <v/>
      </c>
      <c r="J131" s="34" t="str">
        <f t="shared" si="37"/>
        <v/>
      </c>
      <c r="K131" s="34" t="str">
        <f t="shared" si="38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IF(B135="","",VLOOKUP(B135,LISTAS!$F$5:$I$204,2,0))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IF(B136="","",VLOOKUP(B136,LISTAS!$F$5:$I$204,2,0))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71" t="s">
        <v>24</v>
      </c>
      <c r="C151" s="72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73" t="s">
        <v>15</v>
      </c>
      <c r="P151" s="74"/>
      <c r="Q151" s="74"/>
      <c r="R151" s="74"/>
      <c r="S151" s="74"/>
      <c r="T151" s="75"/>
    </row>
    <row r="152" spans="1:20" ht="20.25" hidden="1" customHeight="1" x14ac:dyDescent="0.25">
      <c r="A152" s="2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70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 t="s">
        <v>322</v>
      </c>
      <c r="C154" s="22" t="str">
        <f>IF(B154="","",VLOOKUP(B154,LISTAS!$F$5:$I$1000,2,0))</f>
        <v>COLÉGIO ARBOS SÃO CAETANO DO SUL</v>
      </c>
      <c r="D154" s="22" t="str">
        <f>IF(B154="","",VLOOKUP(B154,LISTAS!$F$5:$I$204,4,0))</f>
        <v>SUB 11</v>
      </c>
      <c r="E154" s="38">
        <v>8.9</v>
      </c>
      <c r="G154" s="34">
        <f t="shared" ref="G154:G173" si="42">IF(E154="","",E154+(ROW(E154)/10000))</f>
        <v>8.9154</v>
      </c>
      <c r="H154" s="35" t="str">
        <f t="shared" ref="H154:I160" si="43">IF($K154="","",IF(B154="","",B154))</f>
        <v>LÍVIA RAMIREZ SILVA</v>
      </c>
      <c r="I154" s="35" t="str">
        <f t="shared" si="43"/>
        <v>COLÉGIO ARBOS SÃO CAETANO DO SUL</v>
      </c>
      <c r="J154" s="34">
        <f t="shared" ref="J154:J173" si="44">IF($K154="","",E154)</f>
        <v>8.9</v>
      </c>
      <c r="K154" s="34">
        <f t="shared" ref="K154:K173" si="45">G154</f>
        <v>8.9154</v>
      </c>
      <c r="L154" s="34">
        <f>IF(K154="","",LARGE(G154:G173,M154))</f>
        <v>8.9154</v>
      </c>
      <c r="M154" s="46">
        <v>1</v>
      </c>
      <c r="N154" s="23"/>
      <c r="O154" s="47">
        <f>IF(R154&lt;&gt;"",_xlfn.RANK.EQ(R154,R154:R173,0),"")</f>
        <v>1</v>
      </c>
      <c r="P154" s="24" t="str">
        <f>IF(K154="","",VLOOKUP(L154,G154:J173,2,0))</f>
        <v>LÍVIA RAMIREZ SILVA</v>
      </c>
      <c r="Q154" s="24" t="str">
        <f>IF(K154="","",VLOOKUP(P154,LISTAS!$F$5:$G$407,2,0))</f>
        <v>COLÉGIO ARBOS SÃO CAETANO DO SUL</v>
      </c>
      <c r="R154" s="39">
        <f>IF(K154="","",VLOOKUP(L154,G154:J173,4,0))</f>
        <v>8.9</v>
      </c>
      <c r="S154" s="25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>400</v>
      </c>
      <c r="T154" s="25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>400</v>
      </c>
    </row>
    <row r="155" spans="1:20" s="5" customFormat="1" ht="18.75" customHeight="1" x14ac:dyDescent="0.25">
      <c r="B155" s="26" t="s">
        <v>323</v>
      </c>
      <c r="C155" s="22" t="str">
        <f>IF(B155="","",VLOOKUP(B155,LISTAS!$F$5:$I$1000,2,0))</f>
        <v>COLÉGIO ARBOS SÃO CAETANO DO SUL</v>
      </c>
      <c r="D155" s="22" t="e">
        <f>IF(B155="","",VLOOKUP(B155,LISTAS!$F$5:$I$204,4,0))</f>
        <v>#N/A</v>
      </c>
      <c r="E155" s="38">
        <v>8.1999999999999993</v>
      </c>
      <c r="G155" s="34">
        <f t="shared" si="42"/>
        <v>8.2154999999999987</v>
      </c>
      <c r="H155" s="35" t="str">
        <f t="shared" si="43"/>
        <v>MANUELA LEITE DE PAULA</v>
      </c>
      <c r="I155" s="35" t="str">
        <f t="shared" si="43"/>
        <v>COLÉGIO ARBOS SÃO CAETANO DO SUL</v>
      </c>
      <c r="J155" s="34">
        <f t="shared" si="44"/>
        <v>8.1999999999999993</v>
      </c>
      <c r="K155" s="34">
        <f t="shared" si="45"/>
        <v>8.2154999999999987</v>
      </c>
      <c r="L155" s="34">
        <f>IF(K155="","",LARGE(G154:G173,M155))</f>
        <v>8.2158999999999995</v>
      </c>
      <c r="M155" s="46">
        <v>2</v>
      </c>
      <c r="N155" s="27"/>
      <c r="O155" s="47">
        <f>IF(R155&lt;&gt;"",_xlfn.RANK.EQ(R155,R154:R173,0),"")</f>
        <v>2</v>
      </c>
      <c r="P155" s="24" t="str">
        <f>IF(K155="","",VLOOKUP(L155,G154:J173,2,0))</f>
        <v>LUIZA FORNAZIER GOMES</v>
      </c>
      <c r="Q155" s="24" t="str">
        <f>IF(K155="","",VLOOKUP(P155,LISTAS!$F$5:$G$407,2,0))</f>
        <v>LICEU JARDIM</v>
      </c>
      <c r="R155" s="39">
        <f>IF(K155="","",VLOOKUP(L155,G154:J173,4,0))</f>
        <v>8.1999999999999993</v>
      </c>
      <c r="S155" s="25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>340</v>
      </c>
      <c r="T155" s="25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>340</v>
      </c>
    </row>
    <row r="156" spans="1:20" s="5" customFormat="1" ht="18.75" customHeight="1" x14ac:dyDescent="0.3">
      <c r="B156" s="26" t="s">
        <v>50</v>
      </c>
      <c r="C156" s="22" t="str">
        <f>IF(B156="","",VLOOKUP(B156,LISTAS!$F$5:$I$1000,2,0))</f>
        <v>COLÉGIO GRAN LEONE</v>
      </c>
      <c r="D156" s="22"/>
      <c r="E156" s="38">
        <v>8</v>
      </c>
      <c r="G156" s="34">
        <f t="shared" si="42"/>
        <v>8.0155999999999992</v>
      </c>
      <c r="H156" s="35" t="str">
        <f t="shared" si="43"/>
        <v>BELLA MOURA DA SILVA</v>
      </c>
      <c r="I156" s="35" t="str">
        <f t="shared" si="43"/>
        <v>COLÉGIO GRAN LEONE</v>
      </c>
      <c r="J156" s="34">
        <f t="shared" si="44"/>
        <v>8</v>
      </c>
      <c r="K156" s="34">
        <f t="shared" si="45"/>
        <v>8.0155999999999992</v>
      </c>
      <c r="L156" s="34">
        <f>IF(K156="","",LARGE(G154:G173,M156))</f>
        <v>8.2154999999999987</v>
      </c>
      <c r="M156" s="46">
        <v>3</v>
      </c>
      <c r="N156" s="28"/>
      <c r="O156" s="47">
        <f>IF(R156&lt;&gt;"",_xlfn.RANK.EQ(R156,R154:R173,0),"")</f>
        <v>2</v>
      </c>
      <c r="P156" s="24" t="str">
        <f>IF(K156="","",VLOOKUP(L156,G154:J173,2,0))</f>
        <v>MANUELA LEITE DE PAULA</v>
      </c>
      <c r="Q156" s="24" t="str">
        <f>IF(K156="","",VLOOKUP(P156,LISTAS!$F$5:$G$407,2,0))</f>
        <v>COLÉGIO ARBOS SÃO CAETANO DO SUL</v>
      </c>
      <c r="R156" s="39">
        <f>IF(K156="","",VLOOKUP(L156,G154:J173,4,0))</f>
        <v>8.1999999999999993</v>
      </c>
      <c r="S156" s="25">
        <f t="shared" si="46"/>
        <v>340</v>
      </c>
      <c r="T156" s="25">
        <f t="shared" si="47"/>
        <v>340</v>
      </c>
    </row>
    <row r="157" spans="1:20" s="5" customFormat="1" ht="18.75" customHeight="1" x14ac:dyDescent="0.3">
      <c r="B157" s="26" t="s">
        <v>44</v>
      </c>
      <c r="C157" s="22" t="str">
        <f>IF(B157="","",VLOOKUP(B157,LISTAS!$F$5:$I$1000,2,0))</f>
        <v>GRUPO FÊNIX DE EDUCAÇÃO</v>
      </c>
      <c r="D157" s="22" t="str">
        <f>IF(B157="","",VLOOKUP(B157,LISTAS!$F$5:$I$204,4,0))</f>
        <v>SUB 11</v>
      </c>
      <c r="E157" s="38">
        <v>7.4</v>
      </c>
      <c r="G157" s="34">
        <f t="shared" si="42"/>
        <v>7.4157000000000002</v>
      </c>
      <c r="H157" s="35" t="str">
        <f t="shared" si="43"/>
        <v>ANA BEATRIZ LOPEZ BARBIERI</v>
      </c>
      <c r="I157" s="35" t="str">
        <f t="shared" si="43"/>
        <v>GRUPO FÊNIX DE EDUCAÇÃO</v>
      </c>
      <c r="J157" s="34">
        <f t="shared" si="44"/>
        <v>7.4</v>
      </c>
      <c r="K157" s="34">
        <f t="shared" si="45"/>
        <v>7.4157000000000002</v>
      </c>
      <c r="L157" s="34">
        <f>IF(K157="","",LARGE(G154:G173,M157))</f>
        <v>8.0158000000000005</v>
      </c>
      <c r="M157" s="46">
        <v>4</v>
      </c>
      <c r="N157" s="28"/>
      <c r="O157" s="47">
        <f>IF(R157&lt;&gt;"",_xlfn.RANK.EQ(R157,R154:R173,0),"")</f>
        <v>4</v>
      </c>
      <c r="P157" s="24" t="str">
        <f>IF(K157="","",VLOOKUP(L157,G154:J173,2,0))</f>
        <v>MARIA LAURA LOPEZ BARBIERI</v>
      </c>
      <c r="Q157" s="24" t="str">
        <f>IF(K157="","",VLOOKUP(P157,LISTAS!$F$5:$G$407,2,0))</f>
        <v>GRUPO FÊNIX DE EDUCAÇÃO</v>
      </c>
      <c r="R157" s="39">
        <f>IF(K157="","",VLOOKUP(L157,G154:J173,4,0))</f>
        <v>8</v>
      </c>
      <c r="S157" s="25">
        <f t="shared" si="46"/>
        <v>280</v>
      </c>
      <c r="T157" s="25">
        <f t="shared" si="47"/>
        <v>280</v>
      </c>
    </row>
    <row r="158" spans="1:20" s="5" customFormat="1" ht="18.75" customHeight="1" x14ac:dyDescent="0.3">
      <c r="B158" s="26" t="s">
        <v>46</v>
      </c>
      <c r="C158" s="22" t="str">
        <f>IF(B158="","",VLOOKUP(B158,LISTAS!$F$5:$I$1000,2,0))</f>
        <v>GRUPO FÊNIX DE EDUCAÇÃO</v>
      </c>
      <c r="D158" s="22" t="e">
        <f>IF(B158="","",VLOOKUP(B158,LISTAS!$F$5:$I$204,4,0))</f>
        <v>#N/A</v>
      </c>
      <c r="E158" s="38">
        <v>8</v>
      </c>
      <c r="G158" s="34">
        <f t="shared" si="42"/>
        <v>8.0158000000000005</v>
      </c>
      <c r="H158" s="35" t="str">
        <f t="shared" si="43"/>
        <v>MARIA LAURA LOPEZ BARBIERI</v>
      </c>
      <c r="I158" s="35" t="str">
        <f t="shared" si="43"/>
        <v>GRUPO FÊNIX DE EDUCAÇÃO</v>
      </c>
      <c r="J158" s="34">
        <f t="shared" si="44"/>
        <v>8</v>
      </c>
      <c r="K158" s="34">
        <f t="shared" si="45"/>
        <v>8.0158000000000005</v>
      </c>
      <c r="L158" s="34">
        <f>IF(K158="","",LARGE(G154:G173,M158))</f>
        <v>8.0155999999999992</v>
      </c>
      <c r="M158" s="46">
        <v>5</v>
      </c>
      <c r="N158" s="28"/>
      <c r="O158" s="47">
        <f>IF(R158&lt;&gt;"",_xlfn.RANK.EQ(R158,R154:R173,0),"")</f>
        <v>4</v>
      </c>
      <c r="P158" s="24" t="str">
        <f>IF(K158="","",VLOOKUP(L158,G154:J173,2,0))</f>
        <v>BELLA MOURA DA SILVA</v>
      </c>
      <c r="Q158" s="24" t="str">
        <f>IF(K158="","",VLOOKUP(P158,LISTAS!$F$5:$G$407,2,0))</f>
        <v>COLÉGIO GRAN LEONE</v>
      </c>
      <c r="R158" s="39">
        <f>IF(K158="","",VLOOKUP(L158,G154:J173,4,0))</f>
        <v>8</v>
      </c>
      <c r="S158" s="25">
        <f t="shared" si="46"/>
        <v>280</v>
      </c>
      <c r="T158" s="25">
        <f t="shared" si="47"/>
        <v>280</v>
      </c>
    </row>
    <row r="159" spans="1:20" s="5" customFormat="1" ht="18.75" customHeight="1" x14ac:dyDescent="0.3">
      <c r="B159" s="26" t="s">
        <v>472</v>
      </c>
      <c r="C159" s="22" t="str">
        <f>IF(B159="","",VLOOKUP(B159,LISTAS!$F$5:$I$1000,2,0))</f>
        <v>LICEU JARDIM</v>
      </c>
      <c r="D159" s="22" t="e">
        <f>IF(B159="","",VLOOKUP(B159,LISTAS!$F$5:$I$204,4,0))</f>
        <v>#N/A</v>
      </c>
      <c r="E159" s="38">
        <v>8.1999999999999993</v>
      </c>
      <c r="G159" s="34">
        <f t="shared" si="42"/>
        <v>8.2158999999999995</v>
      </c>
      <c r="H159" s="35" t="str">
        <f t="shared" si="43"/>
        <v>LUIZA FORNAZIER GOMES</v>
      </c>
      <c r="I159" s="35" t="str">
        <f t="shared" si="43"/>
        <v>LICEU JARDIM</v>
      </c>
      <c r="J159" s="34">
        <f t="shared" si="44"/>
        <v>8.1999999999999993</v>
      </c>
      <c r="K159" s="34">
        <f t="shared" si="45"/>
        <v>8.2158999999999995</v>
      </c>
      <c r="L159" s="34">
        <f>IF(K159="","",LARGE(G154:G173,M159))</f>
        <v>7.4157000000000002</v>
      </c>
      <c r="M159" s="46">
        <v>6</v>
      </c>
      <c r="N159" s="28"/>
      <c r="O159" s="47">
        <f>IF(R159&lt;&gt;"",_xlfn.RANK.EQ(R159,R154:R173,0),"")</f>
        <v>6</v>
      </c>
      <c r="P159" s="24" t="str">
        <f>IF(K159="","",VLOOKUP(L159,G154:J173,2,0))</f>
        <v>ANA BEATRIZ LOPEZ BARBIERI</v>
      </c>
      <c r="Q159" s="24" t="str">
        <f>IF(K159="","",VLOOKUP(P159,LISTAS!$F$5:$G$407,2,0))</f>
        <v>GRUPO FÊNIX DE EDUCAÇÃO</v>
      </c>
      <c r="R159" s="39">
        <f>IF(K159="","",VLOOKUP(L159,G154:J173,4,0))</f>
        <v>7.4</v>
      </c>
      <c r="S159" s="25">
        <f t="shared" si="46"/>
        <v>260</v>
      </c>
      <c r="T159" s="25">
        <f t="shared" si="47"/>
        <v>260</v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/>
    <row r="175" spans="1:20" ht="20.25" customHeight="1" x14ac:dyDescent="0.25">
      <c r="A175" s="2"/>
      <c r="B175" s="71" t="s">
        <v>25</v>
      </c>
      <c r="C175" s="72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73" t="s">
        <v>15</v>
      </c>
      <c r="P175" s="74"/>
      <c r="Q175" s="74"/>
      <c r="R175" s="74"/>
      <c r="S175" s="74"/>
      <c r="T175" s="75"/>
    </row>
    <row r="176" spans="1:20" ht="20.25" hidden="1" customHeight="1" x14ac:dyDescent="0.25">
      <c r="A176" s="2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70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/>
      <c r="C178" s="22" t="str">
        <f>IF(B178="","",VLOOKUP(B178,LISTAS!$F$5:$I$1000,2,0))</f>
        <v/>
      </c>
      <c r="D178" s="22"/>
      <c r="E178" s="38"/>
      <c r="G178" s="34" t="str">
        <f t="shared" ref="G178:G197" si="49">IF(E178="","",E178+(ROW(E178)/10000))</f>
        <v/>
      </c>
      <c r="H178" s="35" t="str">
        <f t="shared" ref="H178:I184" si="50">IF($K178="","",IF(B178="","",B178))</f>
        <v/>
      </c>
      <c r="I178" s="35" t="str">
        <f t="shared" si="50"/>
        <v/>
      </c>
      <c r="J178" s="34" t="str">
        <f t="shared" ref="J178:J197" si="51">IF($K178="","",E178)</f>
        <v/>
      </c>
      <c r="K178" s="34" t="str">
        <f t="shared" ref="K178:K197" si="52">G178</f>
        <v/>
      </c>
      <c r="L178" s="34" t="str">
        <f>IF(K178="","",LARGE(G178:G197,M178))</f>
        <v/>
      </c>
      <c r="M178" s="46">
        <v>1</v>
      </c>
      <c r="N178" s="23"/>
      <c r="O178" s="47" t="str">
        <f>IF(R178&lt;&gt;"",_xlfn.RANK.EQ(R178,R178:R197,0),"")</f>
        <v/>
      </c>
      <c r="P178" s="24" t="str">
        <f>IF(K178="","",VLOOKUP(L178,G178:J197,2,0))</f>
        <v/>
      </c>
      <c r="Q178" s="24" t="str">
        <f>IF(K178="","",VLOOKUP(P178,LISTAS!$F$5:$G$407,2,0))</f>
        <v/>
      </c>
      <c r="R178" s="39" t="str">
        <f>IF(K178="","",VLOOKUP(L178,G178:J197,4,0))</f>
        <v/>
      </c>
      <c r="S178" s="25" t="str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/>
      </c>
      <c r="T178" s="25" t="str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/>
      </c>
    </row>
    <row r="179" spans="2:20" s="5" customFormat="1" ht="18.75" customHeight="1" x14ac:dyDescent="0.25">
      <c r="B179" s="26"/>
      <c r="C179" s="22" t="str">
        <f>IF(B179="","",VLOOKUP(B179,LISTAS!$F$5:$I$1000,2,0))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IF(B180="","",VLOOKUP(B180,LISTAS!$F$5:$I$1000,2,0))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IF(B181="","",VLOOKUP(B181,LISTAS!$F$5:$I$1000,2,0))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IF(B182="","",VLOOKUP(B182,LISTAS!$F$5:$I$1000,2,0))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IF(B183="","",VLOOKUP(B183,LISTAS!$F$5:$I$1000,2,0))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IF(B184="","",VLOOKUP(B184,LISTAS!$F$5:$I$1000,2,0))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IF(B185="","",VLOOKUP(B185,LISTAS!$F$5:$I$1000,2,0))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IF(B186="","",VLOOKUP(B186,LISTAS!$F$5:$I$1000,2,0))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IF(B187="","",VLOOKUP(B187,LISTAS!$F$5:$I$1000,2,0))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IF(B188="","",VLOOKUP(B188,LISTAS!$F$5:$I$1000,2,0))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IF(B189="","",VLOOKUP(B189,LISTAS!$F$5:$I$1000,2,0))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IF(B190="","",VLOOKUP(B190,LISTAS!$F$5:$I$1000,2,0))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IF(B191="","",VLOOKUP(B191,LISTAS!$F$5:$I$1000,2,0))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IF(B192="","",VLOOKUP(B192,LISTAS!$F$5:$I$1000,2,0))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IF(B193="","",VLOOKUP(B193,LISTAS!$F$5:$I$1000,2,0))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IF(B194="","",VLOOKUP(B194,LISTAS!$F$5:$I$1000,2,0))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IF(B195="","",VLOOKUP(B195,LISTAS!$F$5:$I$1000,2,0))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IF(B196="","",VLOOKUP(B196,LISTAS!$F$5:$I$1000,2,0))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IF(B197="","",VLOOKUP(B197,LISTAS!$F$5:$I$1000,2,0))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71" t="s">
        <v>26</v>
      </c>
      <c r="C199" s="72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73" t="s">
        <v>15</v>
      </c>
      <c r="P199" s="74"/>
      <c r="Q199" s="74"/>
      <c r="R199" s="74"/>
      <c r="S199" s="74"/>
      <c r="T199" s="75"/>
    </row>
    <row r="200" spans="1:20" ht="20.25" hidden="1" customHeight="1" x14ac:dyDescent="0.25">
      <c r="A200" s="2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70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/>
      <c r="C202" s="22" t="str">
        <f>IF(B202="","",VLOOKUP(B202,LISTAS!$F$5:$I$1000,2,0))</f>
        <v/>
      </c>
      <c r="D202" s="22" t="str">
        <f>IF(B202="","",VLOOKUP(B202,LISTAS!$F$5:$I$204,4,0))</f>
        <v/>
      </c>
      <c r="E202" s="38"/>
      <c r="G202" s="34" t="str">
        <f t="shared" ref="G202:G221" si="56">IF(E202="","",E202+(ROW(E202)/10000))</f>
        <v/>
      </c>
      <c r="H202" s="35" t="str">
        <f t="shared" ref="H202:I208" si="57">IF($K202="","",IF(B202="","",B202))</f>
        <v/>
      </c>
      <c r="I202" s="35" t="str">
        <f t="shared" si="57"/>
        <v/>
      </c>
      <c r="J202" s="34" t="str">
        <f t="shared" ref="J202:J221" si="58">IF($K202="","",E202)</f>
        <v/>
      </c>
      <c r="K202" s="34" t="str">
        <f t="shared" ref="K202:K221" si="59">G202</f>
        <v/>
      </c>
      <c r="L202" s="34" t="str">
        <f>IF(K202="","",LARGE(G202:G221,M202))</f>
        <v/>
      </c>
      <c r="M202" s="46">
        <v>1</v>
      </c>
      <c r="N202" s="23"/>
      <c r="O202" s="47" t="str">
        <f>IF(R202&lt;&gt;"",_xlfn.RANK.EQ(R202,R202:R221,0),"")</f>
        <v/>
      </c>
      <c r="P202" s="24" t="str">
        <f>IF(K202="","",VLOOKUP(L202,G202:J221,2,0))</f>
        <v/>
      </c>
      <c r="Q202" s="24" t="str">
        <f>IF(K202="","",VLOOKUP(P202,LISTAS!$F$5:$G$407,2,0))</f>
        <v/>
      </c>
      <c r="R202" s="39" t="str">
        <f>IF(K202="","",VLOOKUP(L202,G202:J221,4,0))</f>
        <v/>
      </c>
      <c r="S202" s="25" t="str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/>
      </c>
      <c r="T202" s="25" t="str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/>
      </c>
    </row>
    <row r="203" spans="1:20" s="5" customFormat="1" ht="18.75" customHeight="1" x14ac:dyDescent="0.25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 t="str">
        <f t="shared" si="56"/>
        <v/>
      </c>
      <c r="H203" s="35" t="str">
        <f t="shared" si="57"/>
        <v/>
      </c>
      <c r="I203" s="35" t="str">
        <f t="shared" si="57"/>
        <v/>
      </c>
      <c r="J203" s="34" t="str">
        <f t="shared" si="58"/>
        <v/>
      </c>
      <c r="K203" s="34" t="str">
        <f t="shared" si="59"/>
        <v/>
      </c>
      <c r="L203" s="34" t="str">
        <f>IF(K203="","",LARGE(G202:G221,M203))</f>
        <v/>
      </c>
      <c r="M203" s="46">
        <v>2</v>
      </c>
      <c r="N203" s="27"/>
      <c r="O203" s="47" t="str">
        <f>IF(R203&lt;&gt;"",_xlfn.RANK.EQ(R203,R202:R221,0),"")</f>
        <v/>
      </c>
      <c r="P203" s="24" t="str">
        <f>IF(K203="","",VLOOKUP(L203,G202:J221,2,0))</f>
        <v/>
      </c>
      <c r="Q203" s="24" t="str">
        <f>IF(K203="","",VLOOKUP(P203,LISTAS!$F$5:$G$407,2,0))</f>
        <v/>
      </c>
      <c r="R203" s="39" t="str">
        <f>IF(K203="","",VLOOKUP(L203,G202:J221,4,0))</f>
        <v/>
      </c>
      <c r="S203" s="25" t="str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/>
      </c>
      <c r="T203" s="25" t="str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IF(B205="","",VLOOKUP(B205,LISTAS!$F$5:$I$1000,2,0))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IF(B206="","",VLOOKUP(B206,LISTAS!$F$5:$I$1000,2,0))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IF(B207="","",VLOOKUP(B207,LISTAS!$F$5:$I$1000,2,0))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IF(B208="","",VLOOKUP(B208,LISTAS!$F$5:$I$1000,2,0))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IF(B209="","",VLOOKUP(B209,LISTAS!$F$5:$I$1000,2,0))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IF(B210="","",VLOOKUP(B210,LISTAS!$F$5:$I$1000,2,0))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IF(B211="","",VLOOKUP(B211,LISTAS!$F$5:$I$1000,2,0))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IF(B212="","",VLOOKUP(B212,LISTAS!$F$5:$I$1000,2,0))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IF(B213="","",VLOOKUP(B213,LISTAS!$F$5:$I$1000,2,0))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IF(B214="","",VLOOKUP(B214,LISTAS!$F$5:$I$1000,2,0))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IF(B215="","",VLOOKUP(B215,LISTAS!$F$5:$I$1000,2,0))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IF(B216="","",VLOOKUP(B216,LISTAS!$F$5:$I$1000,2,0))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IF(B217="","",VLOOKUP(B217,LISTAS!$F$5:$I$1000,2,0))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IF(B218="","",VLOOKUP(B218,LISTAS!$F$5:$I$1000,2,0))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IF(B219="","",VLOOKUP(B219,LISTAS!$F$5:$I$1000,2,0))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IF(B220="","",VLOOKUP(B220,LISTAS!$F$5:$I$1000,2,0))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IF(B221="","",VLOOKUP(B221,LISTAS!$F$5:$I$1000,2,0))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71" t="s">
        <v>27</v>
      </c>
      <c r="C223" s="72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73" t="s">
        <v>15</v>
      </c>
      <c r="P223" s="74"/>
      <c r="Q223" s="74"/>
      <c r="R223" s="74"/>
      <c r="S223" s="74"/>
      <c r="T223" s="75"/>
    </row>
    <row r="224" spans="1:20" ht="20.25" hidden="1" customHeight="1" x14ac:dyDescent="0.25">
      <c r="A224" s="2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70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ref="G226:G245" si="63">IF(E226="","",E226+(ROW(E226)/10000))</f>
        <v/>
      </c>
      <c r="H226" s="35" t="str">
        <f t="shared" ref="H226:I232" si="64">IF($K226="","",IF(B226="","",B226))</f>
        <v/>
      </c>
      <c r="I226" s="35" t="str">
        <f t="shared" si="64"/>
        <v/>
      </c>
      <c r="J226" s="34" t="str">
        <f t="shared" ref="J226:J245" si="65">IF($K226="","",E226)</f>
        <v/>
      </c>
      <c r="K226" s="34" t="str">
        <f t="shared" ref="K226:K245" si="66">G226</f>
        <v/>
      </c>
      <c r="L226" s="34" t="str">
        <f>IF(K226="","",LARGE(G226:G245,M226))</f>
        <v/>
      </c>
      <c r="M226" s="46">
        <v>1</v>
      </c>
      <c r="N226" s="23"/>
      <c r="O226" s="47" t="str">
        <f>IF(R226&lt;&gt;"",_xlfn.RANK.EQ(R226,R226:R245,0),"")</f>
        <v/>
      </c>
      <c r="P226" s="24" t="str">
        <f>IF(K226="","",VLOOKUP(L226,G226:J245,2,0))</f>
        <v/>
      </c>
      <c r="Q226" s="24" t="str">
        <f>IF(K226="","",VLOOKUP(P226,LISTAS!$F$5:$G$407,2,0))</f>
        <v/>
      </c>
      <c r="R226" s="39" t="str">
        <f>IF(K226="","",VLOOKUP(L226,G226:J245,4,0))</f>
        <v/>
      </c>
      <c r="S226" s="25" t="str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/>
      </c>
      <c r="T226" s="25" t="str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/>
      </c>
    </row>
    <row r="227" spans="2:20" s="5" customFormat="1" ht="18.75" customHeight="1" x14ac:dyDescent="0.25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 t="str">
        <f t="shared" si="63"/>
        <v/>
      </c>
      <c r="H227" s="35" t="str">
        <f t="shared" si="64"/>
        <v/>
      </c>
      <c r="I227" s="35" t="str">
        <f t="shared" si="64"/>
        <v/>
      </c>
      <c r="J227" s="34" t="str">
        <f t="shared" si="65"/>
        <v/>
      </c>
      <c r="K227" s="34" t="str">
        <f t="shared" si="66"/>
        <v/>
      </c>
      <c r="L227" s="34" t="str">
        <f>IF(K227="","",LARGE(G226:G245,M227))</f>
        <v/>
      </c>
      <c r="M227" s="46">
        <v>2</v>
      </c>
      <c r="N227" s="27"/>
      <c r="O227" s="47" t="str">
        <f>IF(R227&lt;&gt;"",_xlfn.RANK.EQ(R227,R226:R245,0),"")</f>
        <v/>
      </c>
      <c r="P227" s="24" t="str">
        <f>IF(K227="","",VLOOKUP(L227,G226:J245,2,0))</f>
        <v/>
      </c>
      <c r="Q227" s="24" t="str">
        <f>IF(K227="","",VLOOKUP(P227,LISTAS!$F$5:$G$407,2,0))</f>
        <v/>
      </c>
      <c r="R227" s="39" t="str">
        <f>IF(K227="","",VLOOKUP(L227,G226:J245,4,0))</f>
        <v/>
      </c>
      <c r="S227" s="25" t="str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/>
      </c>
      <c r="T227" s="25" t="str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/>
      </c>
    </row>
    <row r="228" spans="2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3"/>
        <v/>
      </c>
      <c r="H228" s="35" t="str">
        <f t="shared" si="64"/>
        <v/>
      </c>
      <c r="I228" s="35" t="str">
        <f t="shared" si="64"/>
        <v/>
      </c>
      <c r="J228" s="34" t="str">
        <f t="shared" si="65"/>
        <v/>
      </c>
      <c r="K228" s="34" t="str">
        <f t="shared" si="66"/>
        <v/>
      </c>
      <c r="L228" s="34" t="str">
        <f>IF(K228="","",LARGE(G226:G245,M228))</f>
        <v/>
      </c>
      <c r="M228" s="46">
        <v>3</v>
      </c>
      <c r="N228" s="28"/>
      <c r="O228" s="47" t="str">
        <f>IF(R228&lt;&gt;"",_xlfn.RANK.EQ(R228,R226:R245,0),"")</f>
        <v/>
      </c>
      <c r="P228" s="24" t="str">
        <f>IF(K228="","",VLOOKUP(L228,G226:J245,2,0))</f>
        <v/>
      </c>
      <c r="Q228" s="24" t="str">
        <f>IF(K228="","",VLOOKUP(P228,LISTAS!$F$5:$G$407,2,0))</f>
        <v/>
      </c>
      <c r="R228" s="39" t="str">
        <f>IF(K228="","",VLOOKUP(L228,G226:J245,4,0))</f>
        <v/>
      </c>
      <c r="S228" s="25" t="str">
        <f t="shared" si="67"/>
        <v/>
      </c>
      <c r="T228" s="25" t="str">
        <f t="shared" si="68"/>
        <v/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2:20" ht="20.25" customHeight="1" x14ac:dyDescent="0.25"/>
    <row r="247" spans="2:20" ht="20.25" customHeight="1" x14ac:dyDescent="0.25"/>
    <row r="269" spans="1:1" x14ac:dyDescent="0.25">
      <c r="A269" s="2"/>
    </row>
    <row r="270" spans="1:1" x14ac:dyDescent="0.25">
      <c r="A270" s="2"/>
    </row>
    <row r="271" spans="1:1" x14ac:dyDescent="0.25">
      <c r="A271" s="15"/>
    </row>
    <row r="373" spans="1:1" x14ac:dyDescent="0.25">
      <c r="A373" s="2"/>
    </row>
    <row r="374" spans="1:1" x14ac:dyDescent="0.25">
      <c r="A374" s="2"/>
    </row>
    <row r="375" spans="1:1" x14ac:dyDescent="0.25">
      <c r="A375" s="15"/>
    </row>
    <row r="477" spans="1:1" x14ac:dyDescent="0.25">
      <c r="A477" s="2"/>
    </row>
    <row r="478" spans="1:1" x14ac:dyDescent="0.25">
      <c r="A478" s="2"/>
    </row>
    <row r="479" spans="1:1" x14ac:dyDescent="0.25">
      <c r="A479" s="15"/>
    </row>
  </sheetData>
  <sortState xmlns:xlrd2="http://schemas.microsoft.com/office/spreadsheetml/2017/richdata2" ref="B81:D83">
    <sortCondition ref="B80:B83"/>
  </sortState>
  <mergeCells count="32">
    <mergeCell ref="B2:T3"/>
    <mergeCell ref="D5:E5"/>
    <mergeCell ref="B6:T6"/>
    <mergeCell ref="B7:C7"/>
    <mergeCell ref="O7:T7"/>
    <mergeCell ref="B30:C30"/>
    <mergeCell ref="O30:T30"/>
    <mergeCell ref="B31:T31"/>
    <mergeCell ref="B54:C54"/>
    <mergeCell ref="O54:T54"/>
    <mergeCell ref="B55:T55"/>
    <mergeCell ref="B78:C78"/>
    <mergeCell ref="O78:T78"/>
    <mergeCell ref="B79:T79"/>
    <mergeCell ref="B102:C102"/>
    <mergeCell ref="O102:T102"/>
    <mergeCell ref="B103:T103"/>
    <mergeCell ref="B127:T127"/>
    <mergeCell ref="B128:C128"/>
    <mergeCell ref="O128:T128"/>
    <mergeCell ref="B151:C151"/>
    <mergeCell ref="O151:T151"/>
    <mergeCell ref="B152:T152"/>
    <mergeCell ref="B200:T200"/>
    <mergeCell ref="B223:C223"/>
    <mergeCell ref="O223:T223"/>
    <mergeCell ref="B224:T224"/>
    <mergeCell ref="B175:C175"/>
    <mergeCell ref="O175:T175"/>
    <mergeCell ref="B176:T176"/>
    <mergeCell ref="B199:C199"/>
    <mergeCell ref="O199:T199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B2432F4C-EE65-4BA0-BF90-3E84137C8C91}">
          <x14:formula1>
            <xm:f>LISTAS!$F$5:$F$204</xm:f>
          </x14:formula1>
          <xm:sqref>B9:B28 B202:B221 B178:B197 B154:B173 B130:B149 B105:B124 B81:B100 B57:B76 B33:B52 B226:B245</xm:sqref>
        </x14:dataValidation>
        <x14:dataValidation type="list" allowBlank="1" showInputMessage="1" showErrorMessage="1" xr:uid="{1B1B6E15-F9F1-45F5-91BF-F15DF2662828}">
          <x14:formula1>
            <xm:f>LISTAS!$D$5:$D$6</xm:f>
          </x14:formula1>
          <xm:sqref>F223 F5 F128 F7 F199 F175 F151 F102 F78 F54 F30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F61AF-6597-4493-99B3-5F63D4A0B71C}">
  <dimension ref="A1:T561"/>
  <sheetViews>
    <sheetView showGridLines="0" topLeftCell="D1" zoomScale="85" zoomScaleNormal="85" workbookViewId="0">
      <selection activeCell="T171" sqref="T171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10" style="2" customWidth="1"/>
    <col min="15" max="15" width="18.42578125" style="2" bestFit="1" customWidth="1"/>
    <col min="16" max="16" width="36.7109375" style="2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s="1" customFormat="1" ht="60.75" customHeigh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9"/>
      <c r="E5" s="80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6" t="s">
        <v>31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/>
    </row>
    <row r="7" spans="1:20" ht="20.25" customHeight="1" x14ac:dyDescent="0.25">
      <c r="A7" s="2"/>
      <c r="B7" s="71" t="s">
        <v>12</v>
      </c>
      <c r="C7" s="72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3" t="s">
        <v>15</v>
      </c>
      <c r="P7" s="74"/>
      <c r="Q7" s="74"/>
      <c r="R7" s="74"/>
      <c r="S7" s="74"/>
      <c r="T7" s="75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 t="s">
        <v>391</v>
      </c>
      <c r="C9" s="22" t="str">
        <f>IF(B9="","",VLOOKUP(B9,LISTAS!$F$5:$I$1000,2,0))</f>
        <v>LICEU JARDIM</v>
      </c>
      <c r="D9" s="22" t="str">
        <f>IF(B9="","",VLOOKUP(B9,LISTAS!$F$5:$I$204,4,0))</f>
        <v>SUB 09</v>
      </c>
      <c r="E9" s="38">
        <v>6.5</v>
      </c>
      <c r="G9" s="34">
        <f t="shared" ref="G9:G28" si="0">IF(E9="","",E9+(ROW(E9)/10000))</f>
        <v>6.5008999999999997</v>
      </c>
      <c r="H9" s="35" t="str">
        <f t="shared" ref="H9:I16" si="1">IF($K9="","",IF(B9="","",B9))</f>
        <v>LAURA GONÇALVES FERNANDES</v>
      </c>
      <c r="I9" s="35" t="str">
        <f t="shared" si="1"/>
        <v>LICEU JARDIM</v>
      </c>
      <c r="J9" s="34">
        <f t="shared" ref="J9:J28" si="2">IF($K9="","",E9)</f>
        <v>6.5</v>
      </c>
      <c r="K9" s="34">
        <f t="shared" ref="K9:K28" si="3">G9</f>
        <v>6.5008999999999997</v>
      </c>
      <c r="L9" s="34">
        <f>IF(K9="","",LARGE(G9:G28,M9))</f>
        <v>8.0013000000000005</v>
      </c>
      <c r="M9" s="46">
        <v>1</v>
      </c>
      <c r="N9" s="23"/>
      <c r="O9" s="47">
        <f>IF(R9&lt;&gt;"",_xlfn.RANK.EQ(R9,R9:R28,0),"")</f>
        <v>1</v>
      </c>
      <c r="P9" s="24" t="str">
        <f>IF(K9="","",VLOOKUP(L9,G9:J28,2,0))</f>
        <v>LARA OLIVEIRA ATANAZIO</v>
      </c>
      <c r="Q9" s="24" t="str">
        <f>IF(K9="","",VLOOKUP(P9,LISTAS!$F$5:$G$407,2,0))</f>
        <v>COLÉGIO ARBOS SÃO CAETANO DO SUL</v>
      </c>
      <c r="R9" s="39">
        <f>IF(K9="","",VLOOKUP(L9,G9:J28,4,0))</f>
        <v>8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209</v>
      </c>
      <c r="C10" s="22" t="str">
        <f>IF(B10="","",VLOOKUP(B10,LISTAS!$F$5:$I$1000,2,0))</f>
        <v>LICEU JARDIM</v>
      </c>
      <c r="D10" s="22" t="e">
        <f>IF(B10="","",VLOOKUP(B10,LISTAS!$F$5:$I$204,4,0))</f>
        <v>#N/A</v>
      </c>
      <c r="E10" s="38">
        <v>7</v>
      </c>
      <c r="G10" s="34">
        <f t="shared" si="0"/>
        <v>7.0010000000000003</v>
      </c>
      <c r="H10" s="35" t="str">
        <f t="shared" si="1"/>
        <v>MANUELA CARVALHO LEITE</v>
      </c>
      <c r="I10" s="35" t="str">
        <f t="shared" si="1"/>
        <v>LICEU JARDIM</v>
      </c>
      <c r="J10" s="34">
        <f t="shared" si="2"/>
        <v>7</v>
      </c>
      <c r="K10" s="34">
        <f t="shared" si="3"/>
        <v>7.0010000000000003</v>
      </c>
      <c r="L10" s="34">
        <f>IF(K10="","",LARGE(G9:G28,M10))</f>
        <v>7.9015000000000004</v>
      </c>
      <c r="M10" s="46">
        <v>2</v>
      </c>
      <c r="N10" s="27"/>
      <c r="O10" s="47">
        <f>IF(R10&lt;&gt;"",_xlfn.RANK.EQ(R10,R9:R28,0),"")</f>
        <v>2</v>
      </c>
      <c r="P10" s="24" t="str">
        <f>IF(K10="","",VLOOKUP(L10,G9:J28,2,0))</f>
        <v>MARIANA CELESTINA BRAGA</v>
      </c>
      <c r="Q10" s="24" t="str">
        <f>IF(K10="","",VLOOKUP(P10,LISTAS!$F$5:$G$407,2,0))</f>
        <v>INLIFE ESCOLA BILINGUE</v>
      </c>
      <c r="R10" s="39">
        <f>IF(K10="","",VLOOKUP(L10,G9:J28,4,0))</f>
        <v>7.9</v>
      </c>
      <c r="S10" s="25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>340</v>
      </c>
    </row>
    <row r="11" spans="1:20" s="5" customFormat="1" ht="18.75" customHeight="1" x14ac:dyDescent="0.3">
      <c r="B11" s="26" t="s">
        <v>196</v>
      </c>
      <c r="C11" s="22" t="str">
        <f>IF(B11="","",VLOOKUP(B11,LISTAS!$F$5:$I$1000,2,0))</f>
        <v>LICEU JARDIM</v>
      </c>
      <c r="D11" s="22"/>
      <c r="E11" s="38">
        <v>6.4</v>
      </c>
      <c r="G11" s="34">
        <f t="shared" si="0"/>
        <v>6.4011000000000005</v>
      </c>
      <c r="H11" s="35" t="str">
        <f t="shared" si="1"/>
        <v>SOFIA FONSECA GOMES</v>
      </c>
      <c r="I11" s="35" t="str">
        <f t="shared" si="1"/>
        <v>LICEU JARDIM</v>
      </c>
      <c r="J11" s="34">
        <f t="shared" si="2"/>
        <v>6.4</v>
      </c>
      <c r="K11" s="34">
        <f t="shared" si="3"/>
        <v>6.4011000000000005</v>
      </c>
      <c r="L11" s="34">
        <f>IF(K11="","",LARGE(G9:G28,M11))</f>
        <v>7.7014000000000005</v>
      </c>
      <c r="M11" s="46">
        <v>3</v>
      </c>
      <c r="N11" s="28"/>
      <c r="O11" s="47">
        <f>IF(R11&lt;&gt;"",_xlfn.RANK.EQ(R11,R9:R28,0),"")</f>
        <v>3</v>
      </c>
      <c r="P11" s="24" t="str">
        <f>IF(K11="","",VLOOKUP(L11,G9:J28,2,0))</f>
        <v>LIVIA DE PIERI ZAMPIERI</v>
      </c>
      <c r="Q11" s="24" t="str">
        <f>IF(K11="","",VLOOKUP(P11,LISTAS!$F$5:$G$407,2,0))</f>
        <v>COLÉGIO ARBOS SÃO CAETANO DO SUL</v>
      </c>
      <c r="R11" s="39">
        <f>IF(K11="","",VLOOKUP(L11,G9:J28,4,0))</f>
        <v>7.7</v>
      </c>
      <c r="S11" s="25">
        <f t="shared" si="4"/>
        <v>300</v>
      </c>
      <c r="T11" s="25">
        <f t="shared" si="5"/>
        <v>300</v>
      </c>
    </row>
    <row r="12" spans="1:20" s="5" customFormat="1" ht="18.75" customHeight="1" x14ac:dyDescent="0.3">
      <c r="B12" s="26" t="s">
        <v>390</v>
      </c>
      <c r="C12" s="22" t="str">
        <f>IF(B12="","",VLOOKUP(B12,LISTAS!$F$5:$I$1000,2,0))</f>
        <v>LICEU JARDIM</v>
      </c>
      <c r="D12" s="22"/>
      <c r="E12" s="38">
        <v>6.6</v>
      </c>
      <c r="G12" s="34">
        <f t="shared" si="0"/>
        <v>6.6011999999999995</v>
      </c>
      <c r="H12" s="35" t="str">
        <f t="shared" si="1"/>
        <v>ANA CAROLINA AMARAL LION</v>
      </c>
      <c r="I12" s="35" t="str">
        <f t="shared" si="1"/>
        <v>LICEU JARDIM</v>
      </c>
      <c r="J12" s="34">
        <f t="shared" si="2"/>
        <v>6.6</v>
      </c>
      <c r="K12" s="34">
        <f t="shared" si="3"/>
        <v>6.6011999999999995</v>
      </c>
      <c r="L12" s="34">
        <f>IF(K12="","",LARGE(G9:G28,M12))</f>
        <v>7.0010000000000003</v>
      </c>
      <c r="M12" s="46">
        <v>4</v>
      </c>
      <c r="N12" s="28"/>
      <c r="O12" s="47">
        <f>IF(R12&lt;&gt;"",_xlfn.RANK.EQ(R12,R9:R28,0),"")</f>
        <v>4</v>
      </c>
      <c r="P12" s="24" t="str">
        <f>IF(K12="","",VLOOKUP(L12,G9:J28,2,0))</f>
        <v>MANUELA CARVALHO LEITE</v>
      </c>
      <c r="Q12" s="24" t="str">
        <f>IF(K12="","",VLOOKUP(P12,LISTAS!$F$5:$G$407,2,0))</f>
        <v>LICEU JARDIM</v>
      </c>
      <c r="R12" s="39">
        <f>IF(K12="","",VLOOKUP(L12,G9:J28,4,0))</f>
        <v>7</v>
      </c>
      <c r="S12" s="25">
        <f t="shared" si="4"/>
        <v>280</v>
      </c>
      <c r="T12" s="25">
        <f t="shared" si="5"/>
        <v>280</v>
      </c>
    </row>
    <row r="13" spans="1:20" s="5" customFormat="1" ht="18.75" customHeight="1" x14ac:dyDescent="0.3">
      <c r="B13" s="26" t="s">
        <v>51</v>
      </c>
      <c r="C13" s="22" t="str">
        <f>IF(B13="","",VLOOKUP(B13,LISTAS!$F$5:$I$1000,2,0))</f>
        <v>COLÉGIO ARBOS SÃO CAETANO DO SUL</v>
      </c>
      <c r="D13" s="22"/>
      <c r="E13" s="38">
        <v>8</v>
      </c>
      <c r="G13" s="34">
        <f t="shared" si="0"/>
        <v>8.0013000000000005</v>
      </c>
      <c r="H13" s="35" t="str">
        <f t="shared" si="1"/>
        <v>LARA OLIVEIRA ATANAZIO</v>
      </c>
      <c r="I13" s="35" t="str">
        <f t="shared" si="1"/>
        <v>COLÉGIO ARBOS SÃO CAETANO DO SUL</v>
      </c>
      <c r="J13" s="34">
        <f t="shared" si="2"/>
        <v>8</v>
      </c>
      <c r="K13" s="34">
        <f t="shared" si="3"/>
        <v>8.0013000000000005</v>
      </c>
      <c r="L13" s="34">
        <f>IF(K13="","",LARGE(G9:G28,M13))</f>
        <v>6.6011999999999995</v>
      </c>
      <c r="M13" s="46">
        <v>5</v>
      </c>
      <c r="N13" s="28"/>
      <c r="O13" s="47">
        <f>IF(R13&lt;&gt;"",_xlfn.RANK.EQ(R13,R9:R28,0),"")</f>
        <v>5</v>
      </c>
      <c r="P13" s="24" t="str">
        <f>IF(K13="","",VLOOKUP(L13,G9:J28,2,0))</f>
        <v>ANA CAROLINA AMARAL LION</v>
      </c>
      <c r="Q13" s="24" t="str">
        <f>IF(K13="","",VLOOKUP(P13,LISTAS!$F$5:$G$407,2,0))</f>
        <v>LICEU JARDIM</v>
      </c>
      <c r="R13" s="39">
        <f>IF(K13="","",VLOOKUP(L13,G9:J28,4,0))</f>
        <v>6.6</v>
      </c>
      <c r="S13" s="25">
        <f t="shared" si="4"/>
        <v>270</v>
      </c>
      <c r="T13" s="25">
        <f t="shared" si="5"/>
        <v>270</v>
      </c>
    </row>
    <row r="14" spans="1:20" s="5" customFormat="1" ht="18.75" customHeight="1" x14ac:dyDescent="0.3">
      <c r="B14" s="26" t="s">
        <v>141</v>
      </c>
      <c r="C14" s="22" t="str">
        <f>IF(B14="","",VLOOKUP(B14,LISTAS!$F$5:$I$1000,2,0))</f>
        <v>COLÉGIO ARBOS SÃO CAETANO DO SUL</v>
      </c>
      <c r="D14" s="22"/>
      <c r="E14" s="38">
        <v>7.7</v>
      </c>
      <c r="G14" s="34">
        <f t="shared" si="0"/>
        <v>7.7014000000000005</v>
      </c>
      <c r="H14" s="35" t="str">
        <f t="shared" si="1"/>
        <v>LIVIA DE PIERI ZAMPIERI</v>
      </c>
      <c r="I14" s="35" t="str">
        <f t="shared" si="1"/>
        <v>COLÉGIO ARBOS SÃO CAETANO DO SUL</v>
      </c>
      <c r="J14" s="34">
        <f t="shared" si="2"/>
        <v>7.7</v>
      </c>
      <c r="K14" s="34">
        <f t="shared" si="3"/>
        <v>7.7014000000000005</v>
      </c>
      <c r="L14" s="34">
        <f>IF(K14="","",LARGE(G9:G28,M14))</f>
        <v>6.5008999999999997</v>
      </c>
      <c r="M14" s="46">
        <v>6</v>
      </c>
      <c r="N14" s="28"/>
      <c r="O14" s="47">
        <f>IF(R14&lt;&gt;"",_xlfn.RANK.EQ(R14,R9:R28,0),"")</f>
        <v>6</v>
      </c>
      <c r="P14" s="24" t="str">
        <f>IF(K14="","",VLOOKUP(L14,G9:J28,2,0))</f>
        <v>LAURA GONÇALVES FERNANDES</v>
      </c>
      <c r="Q14" s="24" t="str">
        <f>IF(K14="","",VLOOKUP(P14,LISTAS!$F$5:$G$407,2,0))</f>
        <v>LICEU JARDIM</v>
      </c>
      <c r="R14" s="39">
        <f>IF(K14="","",VLOOKUP(L14,G9:J28,4,0))</f>
        <v>6.5</v>
      </c>
      <c r="S14" s="25">
        <f t="shared" si="4"/>
        <v>260</v>
      </c>
      <c r="T14" s="25">
        <f t="shared" si="5"/>
        <v>260</v>
      </c>
    </row>
    <row r="15" spans="1:20" s="5" customFormat="1" ht="18.75" customHeight="1" x14ac:dyDescent="0.3">
      <c r="B15" s="26" t="s">
        <v>377</v>
      </c>
      <c r="C15" s="22" t="str">
        <f>IF(B15="","",VLOOKUP(B15,LISTAS!$F$5:$I$1000,2,0))</f>
        <v>INLIFE ESCOLA BILINGUE</v>
      </c>
      <c r="D15" s="22"/>
      <c r="E15" s="38">
        <v>7.9</v>
      </c>
      <c r="G15" s="34">
        <f t="shared" si="0"/>
        <v>7.9015000000000004</v>
      </c>
      <c r="H15" s="35" t="str">
        <f t="shared" si="1"/>
        <v>MARIANA CELESTINA BRAGA</v>
      </c>
      <c r="I15" s="35" t="str">
        <f t="shared" si="1"/>
        <v>INLIFE ESCOLA BILINGUE</v>
      </c>
      <c r="J15" s="34">
        <f t="shared" si="2"/>
        <v>7.9</v>
      </c>
      <c r="K15" s="34">
        <f t="shared" si="3"/>
        <v>7.9015000000000004</v>
      </c>
      <c r="L15" s="34">
        <f>IF(K15="","",LARGE(G9:G28,M15))</f>
        <v>6.4011000000000005</v>
      </c>
      <c r="M15" s="46">
        <v>7</v>
      </c>
      <c r="N15" s="28"/>
      <c r="O15" s="47">
        <f>IF(R15&lt;&gt;"",_xlfn.RANK.EQ(R15,R9:R28,0),"")</f>
        <v>7</v>
      </c>
      <c r="P15" s="24" t="str">
        <f>IF(K15="","",VLOOKUP(L15,G9:J28,2,0))</f>
        <v>SOFIA FONSECA GOMES</v>
      </c>
      <c r="Q15" s="24" t="str">
        <f>IF(K15="","",VLOOKUP(P15,LISTAS!$F$5:$G$407,2,0))</f>
        <v>LICEU JARDIM</v>
      </c>
      <c r="R15" s="39">
        <f>IF(K15="","",VLOOKUP(L15,G9:J28,4,0))</f>
        <v>6.4</v>
      </c>
      <c r="S15" s="25">
        <f t="shared" si="4"/>
        <v>250</v>
      </c>
      <c r="T15" s="25">
        <f t="shared" si="5"/>
        <v>250</v>
      </c>
    </row>
    <row r="16" spans="1:20" s="5" customFormat="1" ht="18.75" customHeight="1" x14ac:dyDescent="0.3">
      <c r="B16" s="26" t="s">
        <v>144</v>
      </c>
      <c r="C16" s="22" t="str">
        <f>IF(B16="","",VLOOKUP(B16,LISTAS!$F$5:$I$1000,2,0))</f>
        <v>GRUPO FÊNIX DE EDUCAÇÃO</v>
      </c>
      <c r="D16" s="22"/>
      <c r="E16" s="38">
        <v>0</v>
      </c>
      <c r="G16" s="34">
        <f t="shared" si="0"/>
        <v>1.6000000000000001E-3</v>
      </c>
      <c r="H16" s="35" t="str">
        <f t="shared" si="1"/>
        <v>LUISA FONSECA NABARRETO</v>
      </c>
      <c r="I16" s="35" t="str">
        <f t="shared" si="1"/>
        <v>GRUPO FÊNIX DE EDUCAÇÃO</v>
      </c>
      <c r="J16" s="34">
        <f t="shared" si="2"/>
        <v>0</v>
      </c>
      <c r="K16" s="34">
        <f t="shared" si="3"/>
        <v>1.6000000000000001E-3</v>
      </c>
      <c r="L16" s="34">
        <f>IF(K16="","",LARGE(G9:G28,M16))</f>
        <v>1.6000000000000001E-3</v>
      </c>
      <c r="M16" s="46">
        <v>8</v>
      </c>
      <c r="N16" s="28"/>
      <c r="O16" s="47" t="str">
        <f>IF(R16&lt;&gt;"",_xlfn.RANK.EQ(R16,R9:R28,0),"")</f>
        <v/>
      </c>
      <c r="P16" s="24"/>
      <c r="Q16" s="24"/>
      <c r="R16" s="39"/>
      <c r="S16" s="25" t="str">
        <f t="shared" si="4"/>
        <v/>
      </c>
      <c r="T16" s="25"/>
    </row>
    <row r="17" spans="1:20" s="5" customFormat="1" ht="18.75" customHeight="1" x14ac:dyDescent="0.3">
      <c r="B17" s="26"/>
      <c r="C17" s="22" t="str">
        <f>IF(B17="","",VLOOKUP(B17,LISTAS!$F$5:$I$1000,2,0))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IF(B18="","",VLOOKUP(B18,LISTAS!$F$5:$I$1000,2,0))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IF(B19="","",VLOOKUP(B19,LISTAS!$F$5:$I$1000,2,0))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IF(B20="","",VLOOKUP(B20,LISTAS!$F$5:$I$1000,2,0))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IF(B21="","",VLOOKUP(B21,LISTAS!$F$5:$I$1000,2,0))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71" t="s">
        <v>475</v>
      </c>
      <c r="C30" s="72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3" t="s">
        <v>15</v>
      </c>
      <c r="P30" s="74"/>
      <c r="Q30" s="74"/>
      <c r="R30" s="74"/>
      <c r="S30" s="74"/>
      <c r="T30" s="75"/>
    </row>
    <row r="31" spans="1:20" ht="20.25" hidden="1" customHeight="1" x14ac:dyDescent="0.25">
      <c r="A31" s="2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70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333</v>
      </c>
      <c r="C33" s="22" t="str">
        <f>IF(B33="","",VLOOKUP(B33,LISTAS!$F$5:$I$1000,2,0))</f>
        <v>COLÉGIO GRAN LEONE</v>
      </c>
      <c r="D33" s="22" t="str">
        <f>IF(B33="","",VLOOKUP(B33,LISTAS!$F$5:$I$204,4,0))</f>
        <v>SUB 11</v>
      </c>
      <c r="E33" s="38">
        <v>8.9</v>
      </c>
      <c r="G33" s="34">
        <f t="shared" ref="G33:G52" si="7">IF(E33="","",E33+(ROW(E33)/10000))</f>
        <v>8.9032999999999998</v>
      </c>
      <c r="H33" s="35" t="str">
        <f t="shared" ref="H33:I44" si="8">IF($K33="","",IF(B33="","",B33))</f>
        <v>LETICIA SILVA CORREA</v>
      </c>
      <c r="I33" s="35" t="str">
        <f t="shared" si="8"/>
        <v>COLÉGIO GRAN LEONE</v>
      </c>
      <c r="J33" s="34">
        <f t="shared" ref="J33:J52" si="9">IF($K33="","",E33)</f>
        <v>8.9</v>
      </c>
      <c r="K33" s="34">
        <f t="shared" ref="K33:K52" si="10">G33</f>
        <v>8.9032999999999998</v>
      </c>
      <c r="L33" s="34">
        <f>IF(K33="","",LARGE(G33:G52,M33))</f>
        <v>8.9032999999999998</v>
      </c>
      <c r="M33" s="46">
        <v>1</v>
      </c>
      <c r="N33" s="23"/>
      <c r="O33" s="47">
        <v>1</v>
      </c>
      <c r="P33" s="24" t="s">
        <v>333</v>
      </c>
      <c r="Q33" s="24" t="str">
        <f>IF(K33="","",VLOOKUP(P33,LISTAS!$F$5:$G$407,2,0))</f>
        <v>COLÉGIO GRAN LEONE</v>
      </c>
      <c r="R33" s="39">
        <v>8.9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 t="s">
        <v>53</v>
      </c>
      <c r="C34" s="22" t="str">
        <f>IF(B34="","",VLOOKUP(B34,LISTAS!$F$5:$I$1000,2,0))</f>
        <v>COLÉGIO ARBOS SÃO CAETANO DO SUL</v>
      </c>
      <c r="D34" s="22" t="e">
        <f>IF(B34="","",VLOOKUP(B34,LISTAS!$F$5:$I$204,4,0))</f>
        <v>#N/A</v>
      </c>
      <c r="E34" s="38">
        <v>8.1</v>
      </c>
      <c r="G34" s="34">
        <f t="shared" si="7"/>
        <v>8.1033999999999988</v>
      </c>
      <c r="H34" s="35" t="str">
        <f t="shared" si="8"/>
        <v>LORENA DA ROCHA LIMA DOS REIS ROJA</v>
      </c>
      <c r="I34" s="35" t="str">
        <f t="shared" si="8"/>
        <v>COLÉGIO ARBOS SÃO CAETANO DO SUL</v>
      </c>
      <c r="J34" s="34">
        <f t="shared" si="9"/>
        <v>8.1</v>
      </c>
      <c r="K34" s="34">
        <f t="shared" si="10"/>
        <v>8.1033999999999988</v>
      </c>
      <c r="L34" s="34">
        <f>IF(K34="","",LARGE(G33:G52,M34))</f>
        <v>8.1033999999999988</v>
      </c>
      <c r="M34" s="46">
        <v>2</v>
      </c>
      <c r="N34" s="27"/>
      <c r="O34" s="47">
        <v>2</v>
      </c>
      <c r="P34" s="24" t="s">
        <v>53</v>
      </c>
      <c r="Q34" s="24" t="str">
        <f>IF(K34="","",VLOOKUP(P34,LISTAS!$F$5:$G$407,2,0))</f>
        <v>COLÉGIO ARBOS SÃO CAETANO DO SUL</v>
      </c>
      <c r="R34" s="39">
        <v>8.1</v>
      </c>
      <c r="S34" s="25">
        <f t="shared" ref="S34:S59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>340</v>
      </c>
      <c r="T34" s="25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>340</v>
      </c>
    </row>
    <row r="35" spans="2:20" s="5" customFormat="1" ht="18.75" customHeight="1" x14ac:dyDescent="0.3">
      <c r="B35" s="26" t="s">
        <v>52</v>
      </c>
      <c r="C35" s="22" t="str">
        <f>IF(B35="","",VLOOKUP(B35,LISTAS!$F$5:$I$1000,2,0))</f>
        <v>COLÉGIO ARBOS SÃO CAETANO DO SUL</v>
      </c>
      <c r="D35" s="22" t="str">
        <f>IF(B35="","",VLOOKUP(B35,LISTAS!$F$5:$I$204,4,0))</f>
        <v>SUB 11</v>
      </c>
      <c r="E35" s="38">
        <v>8</v>
      </c>
      <c r="G35" s="34">
        <f t="shared" si="7"/>
        <v>8.0035000000000007</v>
      </c>
      <c r="H35" s="35" t="str">
        <f t="shared" si="8"/>
        <v>BARBARA BIZUTI ZOCARATTO</v>
      </c>
      <c r="I35" s="35" t="str">
        <f t="shared" si="8"/>
        <v>COLÉGIO ARBOS SÃO CAETANO DO SUL</v>
      </c>
      <c r="J35" s="34">
        <f t="shared" si="9"/>
        <v>8</v>
      </c>
      <c r="K35" s="34">
        <f t="shared" si="10"/>
        <v>8.0035000000000007</v>
      </c>
      <c r="L35" s="34">
        <f>IF(K35="","",LARGE(G33:G52,M35))</f>
        <v>8.0035000000000007</v>
      </c>
      <c r="M35" s="46">
        <v>3</v>
      </c>
      <c r="N35" s="28"/>
      <c r="O35" s="47">
        <v>3</v>
      </c>
      <c r="P35" s="24" t="s">
        <v>52</v>
      </c>
      <c r="Q35" s="24" t="str">
        <f>IF(K35="","",VLOOKUP(P35,LISTAS!$F$5:$G$407,2,0))</f>
        <v>COLÉGIO ARBOS SÃO CAETANO DO SUL</v>
      </c>
      <c r="R35" s="39">
        <v>8</v>
      </c>
      <c r="S35" s="25">
        <f t="shared" si="11"/>
        <v>300</v>
      </c>
      <c r="T35" s="25">
        <f t="shared" si="12"/>
        <v>300</v>
      </c>
    </row>
    <row r="36" spans="2:20" s="5" customFormat="1" ht="18.75" customHeight="1" x14ac:dyDescent="0.3">
      <c r="B36" s="26" t="s">
        <v>198</v>
      </c>
      <c r="C36" s="22" t="str">
        <f>IF(B36="","",VLOOKUP(B36,LISTAS!$F$5:$I$1000,2,0))</f>
        <v>LICEU JARDIM</v>
      </c>
      <c r="D36" s="22" t="e">
        <f>IF(B36="","",VLOOKUP(B36,LISTAS!$F$5:$I$204,4,0))</f>
        <v>#N/A</v>
      </c>
      <c r="E36" s="38">
        <v>7.8</v>
      </c>
      <c r="G36" s="34">
        <f t="shared" si="7"/>
        <v>7.8035999999999994</v>
      </c>
      <c r="H36" s="35" t="str">
        <f t="shared" si="8"/>
        <v>JULIA SOARES CORREA</v>
      </c>
      <c r="I36" s="35" t="str">
        <f t="shared" si="8"/>
        <v>LICEU JARDIM</v>
      </c>
      <c r="J36" s="34">
        <f t="shared" si="9"/>
        <v>7.8</v>
      </c>
      <c r="K36" s="34">
        <f t="shared" si="10"/>
        <v>7.8035999999999994</v>
      </c>
      <c r="L36" s="34">
        <f>IF(K36="","",LARGE(G33:G52,M36))</f>
        <v>7.8035999999999994</v>
      </c>
      <c r="M36" s="46">
        <v>4</v>
      </c>
      <c r="N36" s="28"/>
      <c r="O36" s="47">
        <v>4</v>
      </c>
      <c r="P36" s="24" t="s">
        <v>198</v>
      </c>
      <c r="Q36" s="24" t="str">
        <f>IF(K36="","",VLOOKUP(P36,LISTAS!$F$5:$G$407,2,0))</f>
        <v>LICEU JARDIM</v>
      </c>
      <c r="R36" s="39">
        <v>7.8</v>
      </c>
      <c r="S36" s="25">
        <f t="shared" si="11"/>
        <v>280</v>
      </c>
      <c r="T36" s="25">
        <f t="shared" si="12"/>
        <v>280</v>
      </c>
    </row>
    <row r="37" spans="2:20" s="5" customFormat="1" ht="18.75" customHeight="1" x14ac:dyDescent="0.3">
      <c r="B37" s="26" t="s">
        <v>202</v>
      </c>
      <c r="C37" s="22" t="str">
        <f>IF(B37="","",VLOOKUP(B37,LISTAS!$F$5:$I$1000,2,0))</f>
        <v>LICEU JARDIM</v>
      </c>
      <c r="D37" s="22"/>
      <c r="E37" s="38">
        <v>7.7</v>
      </c>
      <c r="G37" s="34">
        <f t="shared" si="7"/>
        <v>7.7037000000000004</v>
      </c>
      <c r="H37" s="35" t="str">
        <f t="shared" si="8"/>
        <v>RAFAELA FERNANDES LOBO</v>
      </c>
      <c r="I37" s="35" t="str">
        <f t="shared" si="8"/>
        <v>LICEU JARDIM</v>
      </c>
      <c r="J37" s="34">
        <f t="shared" si="9"/>
        <v>7.7</v>
      </c>
      <c r="K37" s="34">
        <f t="shared" si="10"/>
        <v>7.7037000000000004</v>
      </c>
      <c r="L37" s="34">
        <f>IF(K37="","",LARGE(G33:G52,M37))</f>
        <v>7.7037000000000004</v>
      </c>
      <c r="M37" s="46">
        <v>5</v>
      </c>
      <c r="N37" s="28"/>
      <c r="O37" s="47">
        <v>5</v>
      </c>
      <c r="P37" s="24" t="s">
        <v>202</v>
      </c>
      <c r="Q37" s="24" t="str">
        <f>IF(K37="","",VLOOKUP(P37,LISTAS!$F$5:$G$407,2,0))</f>
        <v>LICEU JARDIM</v>
      </c>
      <c r="R37" s="39">
        <v>7.7</v>
      </c>
      <c r="S37" s="25">
        <f t="shared" si="11"/>
        <v>270</v>
      </c>
      <c r="T37" s="25">
        <f t="shared" si="12"/>
        <v>270</v>
      </c>
    </row>
    <row r="38" spans="2:20" s="5" customFormat="1" ht="18.75" customHeight="1" x14ac:dyDescent="0.3">
      <c r="B38" s="26" t="s">
        <v>213</v>
      </c>
      <c r="C38" s="22" t="str">
        <f>IF(B38="","",VLOOKUP(B38,LISTAS!$F$5:$I$1000,2,0))</f>
        <v>LICEU JARDIM</v>
      </c>
      <c r="D38" s="22"/>
      <c r="E38" s="38">
        <v>7.6</v>
      </c>
      <c r="G38" s="34">
        <f t="shared" si="7"/>
        <v>7.6037999999999997</v>
      </c>
      <c r="H38" s="35" t="str">
        <f t="shared" si="8"/>
        <v>MAYA SOUZA SIQUEIRA GOMES</v>
      </c>
      <c r="I38" s="35" t="str">
        <f t="shared" si="8"/>
        <v>LICEU JARDIM</v>
      </c>
      <c r="J38" s="34">
        <f t="shared" si="9"/>
        <v>7.6</v>
      </c>
      <c r="K38" s="34">
        <f t="shared" si="10"/>
        <v>7.6037999999999997</v>
      </c>
      <c r="L38" s="34">
        <f>IF(K38="","",LARGE(G33:G52,M38))</f>
        <v>7.6037999999999997</v>
      </c>
      <c r="M38" s="46">
        <v>6</v>
      </c>
      <c r="N38" s="28"/>
      <c r="O38" s="47">
        <v>6</v>
      </c>
      <c r="P38" s="24" t="s">
        <v>213</v>
      </c>
      <c r="Q38" s="24" t="str">
        <f>IF(K38="","",VLOOKUP(P38,LISTAS!$F$5:$G$407,2,0))</f>
        <v>LICEU JARDIM</v>
      </c>
      <c r="R38" s="39">
        <v>7.6</v>
      </c>
      <c r="S38" s="25">
        <f t="shared" si="11"/>
        <v>260</v>
      </c>
      <c r="T38" s="25">
        <f t="shared" si="12"/>
        <v>260</v>
      </c>
    </row>
    <row r="39" spans="2:20" s="5" customFormat="1" ht="18.75" customHeight="1" x14ac:dyDescent="0.3">
      <c r="B39" s="26" t="s">
        <v>203</v>
      </c>
      <c r="C39" s="22" t="str">
        <f>IF(B39="","",VLOOKUP(B39,LISTAS!$F$5:$I$1000,2,0))</f>
        <v>LICEU JARDIM</v>
      </c>
      <c r="D39" s="22"/>
      <c r="E39" s="38">
        <v>7.55</v>
      </c>
      <c r="G39" s="34">
        <f t="shared" si="7"/>
        <v>7.5538999999999996</v>
      </c>
      <c r="H39" s="35" t="str">
        <f t="shared" si="8"/>
        <v>LORENA ANTUNES STRUFALDI</v>
      </c>
      <c r="I39" s="35" t="str">
        <f t="shared" si="8"/>
        <v>LICEU JARDIM</v>
      </c>
      <c r="J39" s="34">
        <f t="shared" si="9"/>
        <v>7.55</v>
      </c>
      <c r="K39" s="34">
        <f t="shared" si="10"/>
        <v>7.5538999999999996</v>
      </c>
      <c r="L39" s="34">
        <f>IF(K39="","",LARGE(G33:G52,M39))</f>
        <v>7.5538999999999996</v>
      </c>
      <c r="M39" s="46">
        <v>7</v>
      </c>
      <c r="N39" s="28"/>
      <c r="O39" s="47">
        <v>7</v>
      </c>
      <c r="P39" s="24" t="s">
        <v>203</v>
      </c>
      <c r="Q39" s="24" t="str">
        <f>IF(K39="","",VLOOKUP(P39,LISTAS!$F$5:$G$407,2,0))</f>
        <v>LICEU JARDIM</v>
      </c>
      <c r="R39" s="39">
        <v>7.55</v>
      </c>
      <c r="S39" s="25">
        <f t="shared" si="11"/>
        <v>250</v>
      </c>
      <c r="T39" s="25">
        <f t="shared" si="12"/>
        <v>250</v>
      </c>
    </row>
    <row r="40" spans="2:20" s="5" customFormat="1" ht="18.75" customHeight="1" x14ac:dyDescent="0.3">
      <c r="B40" s="26" t="s">
        <v>392</v>
      </c>
      <c r="C40" s="22" t="str">
        <f>IF(B40="","",VLOOKUP(B40,LISTAS!$F$5:$I$1000,2,0))</f>
        <v>LICEU JARDIM</v>
      </c>
      <c r="D40" s="22" t="str">
        <f>IF(B40="","",VLOOKUP(B40,LISTAS!$F$5:$I$204,4,0))</f>
        <v>SUB 11</v>
      </c>
      <c r="E40" s="38">
        <v>7.5</v>
      </c>
      <c r="G40" s="34">
        <f t="shared" si="7"/>
        <v>7.5039999999999996</v>
      </c>
      <c r="H40" s="35" t="str">
        <f t="shared" si="8"/>
        <v>LAVÍNIA MORGADO</v>
      </c>
      <c r="I40" s="35" t="str">
        <f t="shared" si="8"/>
        <v>LICEU JARDIM</v>
      </c>
      <c r="J40" s="34">
        <f t="shared" si="9"/>
        <v>7.5</v>
      </c>
      <c r="K40" s="34">
        <f t="shared" si="10"/>
        <v>7.5039999999999996</v>
      </c>
      <c r="L40" s="34">
        <f>IF(K40="","",LARGE(G33:G52,M40))</f>
        <v>7.5041000000000002</v>
      </c>
      <c r="M40" s="46">
        <v>8</v>
      </c>
      <c r="N40" s="28"/>
      <c r="O40" s="47">
        <v>8</v>
      </c>
      <c r="P40" s="24" t="s">
        <v>392</v>
      </c>
      <c r="Q40" s="24" t="str">
        <f>IF(K40="","",VLOOKUP(P40,LISTAS!$F$5:$G$407,2,0))</f>
        <v>LICEU JARDIM</v>
      </c>
      <c r="R40" s="39">
        <v>7.5</v>
      </c>
      <c r="S40" s="25">
        <f t="shared" si="11"/>
        <v>240</v>
      </c>
      <c r="T40" s="25">
        <f t="shared" si="12"/>
        <v>240</v>
      </c>
    </row>
    <row r="41" spans="2:20" s="5" customFormat="1" ht="18.75" customHeight="1" x14ac:dyDescent="0.3">
      <c r="B41" s="26" t="s">
        <v>146</v>
      </c>
      <c r="C41" s="22" t="str">
        <f>IF(B41="","",VLOOKUP(B41,LISTAS!$F$5:$I$1000,2,0))</f>
        <v>COLEGIO AMORIM</v>
      </c>
      <c r="D41" s="22" t="str">
        <f>IF(B41="","",VLOOKUP(B41,LISTAS!$F$5:$I$204,4,0))</f>
        <v>SUB 11</v>
      </c>
      <c r="E41" s="38">
        <v>7.5</v>
      </c>
      <c r="G41" s="34">
        <f t="shared" si="7"/>
        <v>7.5041000000000002</v>
      </c>
      <c r="H41" s="35" t="str">
        <f t="shared" si="8"/>
        <v>ANA CAROLINA FARIAS VASCONCELLOS</v>
      </c>
      <c r="I41" s="35" t="str">
        <f t="shared" si="8"/>
        <v>COLEGIO AMORIM</v>
      </c>
      <c r="J41" s="34">
        <f t="shared" si="9"/>
        <v>7.5</v>
      </c>
      <c r="K41" s="34">
        <f t="shared" si="10"/>
        <v>7.5041000000000002</v>
      </c>
      <c r="L41" s="34">
        <f>IF(K41="","",LARGE(G33:G52,M41))</f>
        <v>7.5039999999999996</v>
      </c>
      <c r="M41" s="46">
        <v>9</v>
      </c>
      <c r="N41" s="28"/>
      <c r="O41" s="47">
        <v>8</v>
      </c>
      <c r="P41" s="24" t="s">
        <v>146</v>
      </c>
      <c r="Q41" s="24" t="str">
        <f>IF(K41="","",VLOOKUP(P41,LISTAS!$F$5:$G$407,2,0))</f>
        <v>COLEGIO AMORIM</v>
      </c>
      <c r="R41" s="39">
        <v>7.5</v>
      </c>
      <c r="S41" s="25">
        <f t="shared" si="11"/>
        <v>240</v>
      </c>
      <c r="T41" s="25">
        <f t="shared" si="12"/>
        <v>240</v>
      </c>
    </row>
    <row r="42" spans="2:20" s="5" customFormat="1" ht="18.75" customHeight="1" x14ac:dyDescent="0.3">
      <c r="B42" s="26" t="s">
        <v>332</v>
      </c>
      <c r="C42" s="22" t="str">
        <f>IF(B42="","",VLOOKUP(B42,LISTAS!$F$5:$I$1000,2,0))</f>
        <v>COLÉGIO GRAN LEONE</v>
      </c>
      <c r="D42" s="22"/>
      <c r="E42" s="38">
        <v>7.3</v>
      </c>
      <c r="G42" s="34">
        <f t="shared" si="7"/>
        <v>7.3041999999999998</v>
      </c>
      <c r="H42" s="35" t="str">
        <f t="shared" si="8"/>
        <v>JULIA SILVA FERNANDES</v>
      </c>
      <c r="I42" s="35" t="str">
        <f t="shared" si="8"/>
        <v>COLÉGIO GRAN LEONE</v>
      </c>
      <c r="J42" s="34">
        <f t="shared" si="9"/>
        <v>7.3</v>
      </c>
      <c r="K42" s="34">
        <f t="shared" si="10"/>
        <v>7.3041999999999998</v>
      </c>
      <c r="L42" s="34">
        <f>IF(K42="","",LARGE(G33:G52,M42))</f>
        <v>7.3041999999999998</v>
      </c>
      <c r="M42" s="46">
        <v>10</v>
      </c>
      <c r="N42" s="28"/>
      <c r="O42" s="47">
        <v>10</v>
      </c>
      <c r="P42" s="24" t="s">
        <v>332</v>
      </c>
      <c r="Q42" s="24" t="str">
        <f>IF(K42="","",VLOOKUP(P42,LISTAS!$F$5:$G$407,2,0))</f>
        <v>COLÉGIO GRAN LEONE</v>
      </c>
      <c r="R42" s="39">
        <v>7.3</v>
      </c>
      <c r="S42" s="25">
        <f t="shared" si="11"/>
        <v>200</v>
      </c>
      <c r="T42" s="25">
        <f t="shared" si="12"/>
        <v>200</v>
      </c>
    </row>
    <row r="43" spans="2:20" s="5" customFormat="1" ht="18.75" customHeight="1" x14ac:dyDescent="0.3">
      <c r="B43" s="26" t="s">
        <v>211</v>
      </c>
      <c r="C43" s="22" t="str">
        <f>IF(B43="","",VLOOKUP(B43,LISTAS!$F$5:$I$1000,2,0))</f>
        <v>LICEU JARDIM</v>
      </c>
      <c r="D43" s="22" t="e">
        <f>IF(B43="","",VLOOKUP(B43,LISTAS!$F$5:$I$204,4,0))</f>
        <v>#N/A</v>
      </c>
      <c r="E43" s="38">
        <v>6.9</v>
      </c>
      <c r="G43" s="34">
        <f t="shared" si="7"/>
        <v>6.9043000000000001</v>
      </c>
      <c r="H43" s="35" t="str">
        <f t="shared" si="8"/>
        <v>SOPHIA ORTIZ PELOSINI</v>
      </c>
      <c r="I43" s="35" t="str">
        <f t="shared" si="8"/>
        <v>LICEU JARDIM</v>
      </c>
      <c r="J43" s="34">
        <f t="shared" si="9"/>
        <v>6.9</v>
      </c>
      <c r="K43" s="34">
        <f t="shared" si="10"/>
        <v>6.9043000000000001</v>
      </c>
      <c r="L43" s="34">
        <f>IF(K43="","",LARGE(G33:G52,M43))</f>
        <v>6.9043000000000001</v>
      </c>
      <c r="M43" s="46">
        <v>11</v>
      </c>
      <c r="N43" s="28"/>
      <c r="O43" s="47">
        <v>11</v>
      </c>
      <c r="P43" s="24" t="s">
        <v>211</v>
      </c>
      <c r="Q43" s="24" t="str">
        <f>IF(K43="","",VLOOKUP(P43,LISTAS!$F$5:$G$407,2,0))</f>
        <v>LICEU JARDIM</v>
      </c>
      <c r="R43" s="39">
        <v>6.9</v>
      </c>
      <c r="S43" s="25">
        <f t="shared" si="11"/>
        <v>200</v>
      </c>
      <c r="T43" s="25">
        <f t="shared" si="12"/>
        <v>200</v>
      </c>
    </row>
    <row r="44" spans="2:20" s="5" customFormat="1" ht="18.75" customHeight="1" x14ac:dyDescent="0.3">
      <c r="B44" s="26" t="s">
        <v>393</v>
      </c>
      <c r="C44" s="22" t="str">
        <f>IF(B44="","",VLOOKUP(B44,LISTAS!$F$5:$I$1000,2,0))</f>
        <v>LICEU JARDIM</v>
      </c>
      <c r="D44" s="22"/>
      <c r="E44" s="38">
        <v>6.8</v>
      </c>
      <c r="G44" s="34">
        <f t="shared" si="7"/>
        <v>6.8044000000000002</v>
      </c>
      <c r="H44" s="35" t="str">
        <f t="shared" si="8"/>
        <v>LUÍSA VIEIRA GUAZZELLI VINCI</v>
      </c>
      <c r="I44" s="35" t="str">
        <f t="shared" si="8"/>
        <v>LICEU JARDIM</v>
      </c>
      <c r="J44" s="34">
        <f t="shared" si="9"/>
        <v>6.8</v>
      </c>
      <c r="K44" s="34">
        <f t="shared" si="10"/>
        <v>6.8044000000000002</v>
      </c>
      <c r="L44" s="34">
        <f>IF(K44="","",LARGE(G33:G52,M44))</f>
        <v>6.8044000000000002</v>
      </c>
      <c r="M44" s="46">
        <v>12</v>
      </c>
      <c r="N44" s="28"/>
      <c r="O44" s="47">
        <v>11</v>
      </c>
      <c r="P44" s="24" t="s">
        <v>393</v>
      </c>
      <c r="Q44" s="24" t="str">
        <f>IF(K44="","",VLOOKUP(P44,LISTAS!$F$5:$G$407,2,0))</f>
        <v>LICEU JARDIM</v>
      </c>
      <c r="R44" s="39">
        <v>6.8</v>
      </c>
      <c r="S44" s="25">
        <f t="shared" si="11"/>
        <v>200</v>
      </c>
      <c r="T44" s="25">
        <f t="shared" si="12"/>
        <v>200</v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/>
      <c r="P45" s="24"/>
      <c r="Q45" s="24" t="str">
        <f>IF(K45="","",VLOOKUP(P45,LISTAS!$F$5:$G$407,2,0))</f>
        <v/>
      </c>
      <c r="R45" s="39"/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/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/>
      <c r="P46" s="24"/>
      <c r="Q46" s="24" t="str">
        <f>IF(K46="","",VLOOKUP(P46,LISTAS!$F$5:$G$407,2,0))</f>
        <v/>
      </c>
      <c r="R46" s="39"/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/>
      <c r="P47" s="24"/>
      <c r="Q47" s="24" t="str">
        <f>IF(K47="","",VLOOKUP(P47,LISTAS!$F$5:$G$407,2,0))</f>
        <v/>
      </c>
      <c r="R47" s="39"/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/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/>
      <c r="P48" s="24"/>
      <c r="Q48" s="24" t="str">
        <f>IF(K48="","",VLOOKUP(P48,LISTAS!$F$5:$G$407,2,0))</f>
        <v/>
      </c>
      <c r="R48" s="39"/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/>
      <c r="P49" s="24"/>
      <c r="Q49" s="24" t="str">
        <f>IF(K49="","",VLOOKUP(P49,LISTAS!$F$5:$G$407,2,0))</f>
        <v/>
      </c>
      <c r="R49" s="39"/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/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/>
      <c r="P50" s="24"/>
      <c r="Q50" s="24" t="str">
        <f>IF(K50="","",VLOOKUP(P50,LISTAS!$F$5:$G$407,2,0))</f>
        <v/>
      </c>
      <c r="R50" s="39"/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/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/>
      <c r="P51" s="24"/>
      <c r="Q51" s="24" t="str">
        <f>IF(K51="","",VLOOKUP(P51,LISTAS!$F$5:$G$407,2,0))</f>
        <v/>
      </c>
      <c r="R51" s="39"/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/>
      <c r="P52" s="24"/>
      <c r="Q52" s="24" t="str">
        <f>IF(K52="","",VLOOKUP(P52,LISTAS!$F$5:$G$407,2,0))</f>
        <v/>
      </c>
      <c r="R52" s="39"/>
      <c r="S52" s="25" t="str">
        <f t="shared" si="11"/>
        <v/>
      </c>
      <c r="T52" s="25" t="str">
        <f t="shared" si="12"/>
        <v/>
      </c>
    </row>
    <row r="53" spans="1:20" s="5" customFormat="1" ht="18.75" customHeight="1" x14ac:dyDescent="0.3">
      <c r="B53" s="26"/>
      <c r="C53" s="22" t="str">
        <f>IF(B53="","",VLOOKUP(B53,LISTAS!$F$5:$I$1000,2,0))</f>
        <v/>
      </c>
      <c r="D53" s="22" t="str">
        <f>IF(B53="","",VLOOKUP(B53,LISTAS!$F$5:$I$204,4,0))</f>
        <v/>
      </c>
      <c r="E53" s="38"/>
      <c r="G53" s="34"/>
      <c r="H53" s="35"/>
      <c r="I53" s="35"/>
      <c r="J53" s="34"/>
      <c r="K53" s="34"/>
      <c r="L53" s="34"/>
      <c r="M53" s="46"/>
      <c r="N53" s="28"/>
      <c r="O53" s="47"/>
      <c r="P53" s="24"/>
      <c r="Q53" s="24" t="str">
        <f>IF(K53="","",VLOOKUP(P53,LISTAS!$F$5:$G$407,2,0))</f>
        <v/>
      </c>
      <c r="R53" s="39"/>
      <c r="S53" s="25" t="str">
        <f t="shared" si="11"/>
        <v/>
      </c>
      <c r="T53" s="25" t="str">
        <f t="shared" ref="T53:T59" si="14">IF(O53="","",IF($F$7="NÃO","",IF(O53=1,400,IF(O53=2,340,IF(O53=3,300,IF(O53=4,280,IF(O53=5,270,IF(O53=6,260,IF(O53=7,250,IF(O53=8,240,IF(O53=9,200,IF(O53=10,200,IF(O53=11,200,IF(O53=12,200,IF(O53=13,200,IF(O53=14,200,IF(O53=15,200,IF(O53=16,200,IF(O53&gt;16,"","")))))))))))))))))))</f>
        <v/>
      </c>
    </row>
    <row r="54" spans="1:20" s="5" customFormat="1" ht="18.75" customHeight="1" x14ac:dyDescent="0.3">
      <c r="B54" s="26"/>
      <c r="C54" s="22" t="str">
        <f>IF(B54="","",VLOOKUP(B54,LISTAS!$F$5:$I$1000,2,0))</f>
        <v/>
      </c>
      <c r="D54" s="22"/>
      <c r="E54" s="38"/>
      <c r="G54" s="34"/>
      <c r="H54" s="35"/>
      <c r="I54" s="35"/>
      <c r="J54" s="34"/>
      <c r="K54" s="34"/>
      <c r="L54" s="34"/>
      <c r="M54" s="46"/>
      <c r="N54" s="28"/>
      <c r="O54" s="47"/>
      <c r="P54" s="24"/>
      <c r="Q54" s="24" t="str">
        <f>IF(K54="","",VLOOKUP(P54,LISTAS!$F$5:$G$407,2,0))</f>
        <v/>
      </c>
      <c r="R54" s="39"/>
      <c r="S54" s="25" t="str">
        <f t="shared" si="11"/>
        <v/>
      </c>
      <c r="T54" s="25" t="str">
        <f t="shared" si="14"/>
        <v/>
      </c>
    </row>
    <row r="55" spans="1:20" s="5" customFormat="1" ht="18.75" customHeight="1" x14ac:dyDescent="0.3">
      <c r="B55" s="26"/>
      <c r="C55" s="22" t="str">
        <f>IF(B55="","",VLOOKUP(B55,LISTAS!$F$5:$I$1000,2,0))</f>
        <v/>
      </c>
      <c r="D55" s="22" t="str">
        <f>IF(B55="","",VLOOKUP(B55,LISTAS!$F$5:$I$204,4,0))</f>
        <v/>
      </c>
      <c r="E55" s="38"/>
      <c r="G55" s="34"/>
      <c r="H55" s="35"/>
      <c r="I55" s="35"/>
      <c r="J55" s="34"/>
      <c r="K55" s="34"/>
      <c r="L55" s="34"/>
      <c r="M55" s="46"/>
      <c r="N55" s="28"/>
      <c r="O55" s="47"/>
      <c r="P55" s="24"/>
      <c r="Q55" s="24" t="str">
        <f>IF(K55="","",VLOOKUP(P55,LISTAS!$F$5:$G$407,2,0))</f>
        <v/>
      </c>
      <c r="R55" s="39"/>
      <c r="S55" s="25" t="str">
        <f t="shared" si="11"/>
        <v/>
      </c>
      <c r="T55" s="25" t="str">
        <f t="shared" si="14"/>
        <v/>
      </c>
    </row>
    <row r="56" spans="1:20" s="5" customFormat="1" ht="18.75" customHeight="1" x14ac:dyDescent="0.3">
      <c r="B56" s="26"/>
      <c r="C56" s="22" t="str">
        <f>IF(B56="","",VLOOKUP(B56,LISTAS!$F$5:$I$1000,2,0))</f>
        <v/>
      </c>
      <c r="D56" s="22"/>
      <c r="E56" s="38"/>
      <c r="G56" s="34"/>
      <c r="H56" s="35"/>
      <c r="I56" s="35"/>
      <c r="J56" s="34"/>
      <c r="K56" s="34"/>
      <c r="L56" s="34"/>
      <c r="M56" s="46"/>
      <c r="N56" s="28"/>
      <c r="O56" s="47"/>
      <c r="P56" s="24"/>
      <c r="Q56" s="24" t="str">
        <f>IF(K56="","",VLOOKUP(P56,LISTAS!$F$5:$G$407,2,0))</f>
        <v/>
      </c>
      <c r="R56" s="39"/>
      <c r="S56" s="25" t="str">
        <f t="shared" si="11"/>
        <v/>
      </c>
      <c r="T56" s="25" t="str">
        <f t="shared" si="14"/>
        <v/>
      </c>
    </row>
    <row r="57" spans="1:20" s="5" customFormat="1" ht="18.75" customHeight="1" x14ac:dyDescent="0.3">
      <c r="B57" s="26"/>
      <c r="C57" s="22" t="str">
        <f>IF(B57="","",VLOOKUP(B57,LISTAS!$F$5:$I$1000,2,0))</f>
        <v/>
      </c>
      <c r="D57" s="22"/>
      <c r="E57" s="38"/>
      <c r="G57" s="34"/>
      <c r="H57" s="35"/>
      <c r="I57" s="35"/>
      <c r="J57" s="34"/>
      <c r="K57" s="34"/>
      <c r="L57" s="34"/>
      <c r="M57" s="46"/>
      <c r="N57" s="28"/>
      <c r="O57" s="47" t="str">
        <f t="shared" ref="O57:O59" si="15">IF(R57&lt;&gt;"",_xlfn.RANK.EQ(R57,R38:R57,0),"")</f>
        <v/>
      </c>
      <c r="P57" s="24" t="str">
        <f t="shared" ref="P57:P59" si="16">IF(K57="","",VLOOKUP(L57,G38:J57,2,0))</f>
        <v/>
      </c>
      <c r="Q57" s="24" t="str">
        <f>IF(K57="","",VLOOKUP(P57,LISTAS!$F$5:$G$407,2,0))</f>
        <v/>
      </c>
      <c r="R57" s="39" t="str">
        <f t="shared" ref="R57:R59" si="17">IF(K57="","",VLOOKUP(L57,G38:J57,4,0))</f>
        <v/>
      </c>
      <c r="S57" s="25" t="str">
        <f t="shared" si="11"/>
        <v/>
      </c>
      <c r="T57" s="25" t="str">
        <f t="shared" si="14"/>
        <v/>
      </c>
    </row>
    <row r="58" spans="1:20" s="5" customFormat="1" ht="18.75" customHeight="1" x14ac:dyDescent="0.3">
      <c r="B58" s="26"/>
      <c r="C58" s="22" t="str">
        <f>IF(B58="","",VLOOKUP(B58,LISTAS!$F$5:$I$1000,2,0))</f>
        <v/>
      </c>
      <c r="D58" s="22" t="str">
        <f>IF(B58="","",VLOOKUP(B58,LISTAS!$F$5:$I$204,4,0))</f>
        <v/>
      </c>
      <c r="E58" s="38"/>
      <c r="G58" s="34"/>
      <c r="H58" s="35"/>
      <c r="I58" s="35"/>
      <c r="J58" s="34"/>
      <c r="K58" s="34"/>
      <c r="L58" s="34"/>
      <c r="M58" s="46"/>
      <c r="N58" s="28"/>
      <c r="O58" s="47" t="str">
        <f t="shared" si="15"/>
        <v/>
      </c>
      <c r="P58" s="24" t="str">
        <f t="shared" si="16"/>
        <v/>
      </c>
      <c r="Q58" s="24" t="str">
        <f>IF(K58="","",VLOOKUP(P58,LISTAS!$F$5:$G$407,2,0))</f>
        <v/>
      </c>
      <c r="R58" s="39" t="str">
        <f t="shared" si="17"/>
        <v/>
      </c>
      <c r="S58" s="25" t="str">
        <f t="shared" si="11"/>
        <v/>
      </c>
      <c r="T58" s="25" t="str">
        <f t="shared" si="14"/>
        <v/>
      </c>
    </row>
    <row r="59" spans="1:20" s="5" customFormat="1" ht="18.75" customHeight="1" x14ac:dyDescent="0.3">
      <c r="B59" s="26"/>
      <c r="C59" s="22" t="str">
        <f>IF(B59="","",VLOOKUP(B59,LISTAS!$F$5:$I$1000,2,0))</f>
        <v/>
      </c>
      <c r="D59" s="22" t="str">
        <f>IF(B59="","",VLOOKUP(B59,LISTAS!$F$5:$I$204,4,0))</f>
        <v/>
      </c>
      <c r="E59" s="38"/>
      <c r="G59" s="34"/>
      <c r="H59" s="35"/>
      <c r="I59" s="35"/>
      <c r="J59" s="34"/>
      <c r="K59" s="34"/>
      <c r="L59" s="34"/>
      <c r="M59" s="46"/>
      <c r="N59" s="28"/>
      <c r="O59" s="47" t="str">
        <f t="shared" si="15"/>
        <v/>
      </c>
      <c r="P59" s="24" t="str">
        <f t="shared" si="16"/>
        <v/>
      </c>
      <c r="Q59" s="24" t="str">
        <f>IF(K59="","",VLOOKUP(P59,LISTAS!$F$5:$G$407,2,0))</f>
        <v/>
      </c>
      <c r="R59" s="39" t="str">
        <f t="shared" si="17"/>
        <v/>
      </c>
      <c r="S59" s="25" t="str">
        <f t="shared" si="11"/>
        <v/>
      </c>
      <c r="T59" s="25" t="str">
        <f t="shared" si="14"/>
        <v/>
      </c>
    </row>
    <row r="60" spans="1:20" ht="20.25" customHeight="1" x14ac:dyDescent="0.25"/>
    <row r="61" spans="1:20" ht="20.25" customHeight="1" x14ac:dyDescent="0.25">
      <c r="A61" s="2"/>
      <c r="B61" s="71" t="s">
        <v>25</v>
      </c>
      <c r="C61" s="72"/>
      <c r="E61" s="36"/>
      <c r="F61" s="37"/>
      <c r="G61" s="11"/>
      <c r="H61" s="12"/>
      <c r="I61" s="12"/>
      <c r="J61" s="12"/>
      <c r="K61" s="13"/>
      <c r="L61" s="12"/>
      <c r="M61" s="14"/>
      <c r="N61" s="45"/>
      <c r="O61" s="73" t="s">
        <v>15</v>
      </c>
      <c r="P61" s="74"/>
      <c r="Q61" s="74"/>
      <c r="R61" s="74"/>
      <c r="S61" s="74"/>
      <c r="T61" s="75"/>
    </row>
    <row r="62" spans="1:20" ht="20.25" hidden="1" customHeight="1" x14ac:dyDescent="0.25">
      <c r="A62" s="2"/>
      <c r="B62" s="68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  <c r="Q62" s="69"/>
      <c r="R62" s="69"/>
      <c r="S62" s="69"/>
      <c r="T62" s="70"/>
    </row>
    <row r="63" spans="1:20" s="15" customFormat="1" ht="28.5" customHeight="1" x14ac:dyDescent="0.25">
      <c r="B63" s="16" t="s">
        <v>16</v>
      </c>
      <c r="C63" s="16" t="s">
        <v>1</v>
      </c>
      <c r="D63" s="16" t="s">
        <v>17</v>
      </c>
      <c r="E63" s="16" t="s">
        <v>2</v>
      </c>
      <c r="F63" s="17"/>
      <c r="G63" s="18"/>
      <c r="H63" s="19"/>
      <c r="I63" s="19"/>
      <c r="J63" s="19"/>
      <c r="K63" s="20"/>
      <c r="L63" s="19"/>
      <c r="M63" s="18"/>
      <c r="N63" s="18"/>
      <c r="O63" s="29" t="s">
        <v>4</v>
      </c>
      <c r="P63" s="29" t="s">
        <v>16</v>
      </c>
      <c r="Q63" s="29" t="s">
        <v>1</v>
      </c>
      <c r="R63" s="29" t="s">
        <v>18</v>
      </c>
      <c r="S63" s="21" t="s">
        <v>19</v>
      </c>
      <c r="T63" s="21" t="s">
        <v>20</v>
      </c>
    </row>
    <row r="64" spans="1:20" s="5" customFormat="1" ht="18.75" customHeight="1" x14ac:dyDescent="0.25">
      <c r="B64" s="22" t="s">
        <v>61</v>
      </c>
      <c r="C64" s="22" t="str">
        <f>IF(B64="","",VLOOKUP(B64,LISTAS!$F$5:$I$1000,2,0))</f>
        <v>COLEGIO AMORIM</v>
      </c>
      <c r="D64" s="22"/>
      <c r="E64" s="38">
        <v>7.7</v>
      </c>
      <c r="G64" s="34">
        <f t="shared" ref="G64:G83" si="18">IF(E64="","",E64+(ROW(E64)/10000))</f>
        <v>7.7064000000000004</v>
      </c>
      <c r="H64" s="35" t="str">
        <f t="shared" ref="H64:I77" si="19">IF($K64="","",IF(B64="","",B64))</f>
        <v>HELENA MARTINS DE ACCACIO</v>
      </c>
      <c r="I64" s="35" t="str">
        <f t="shared" si="19"/>
        <v>COLEGIO AMORIM</v>
      </c>
      <c r="J64" s="34">
        <f t="shared" ref="J64:J83" si="20">IF($K64="","",E64)</f>
        <v>7.7</v>
      </c>
      <c r="K64" s="34">
        <f t="shared" ref="K64:K83" si="21">G64</f>
        <v>7.7064000000000004</v>
      </c>
      <c r="L64" s="34">
        <f>IF(K64="","",LARGE(G64:G83,M64))</f>
        <v>9.407</v>
      </c>
      <c r="M64" s="46">
        <v>1</v>
      </c>
      <c r="N64" s="23"/>
      <c r="O64" s="47">
        <f>IF(R64&lt;&gt;"",_xlfn.RANK.EQ(R64,R64:R83,0),"")</f>
        <v>1</v>
      </c>
      <c r="P64" s="24" t="str">
        <f>IF(K64="","",VLOOKUP(L64,G64:J83,2,0))</f>
        <v>ISABELA BERNARDE</v>
      </c>
      <c r="Q64" s="24" t="str">
        <f>IF(K64="","",VLOOKUP(P64,LISTAS!$F$5:$G$407,2,0))</f>
        <v>COLÉGIO ARBOS SÃO CAETANO DO SUL</v>
      </c>
      <c r="R64" s="39">
        <f>IF(K64="","",VLOOKUP(L64,G64:J83,4,0))</f>
        <v>9.4</v>
      </c>
      <c r="S64" s="25">
        <f>IF($O64="","",IF($O64=1,400,IF($O64=2,340,IF($O64=3,300,IF($O64=4,280,IF($O64=5,270,IF($O64=6,260,IF($O64=7,250,IF($O64=8,240,IF($O64=9,200,IF($O64=10,200,IF($O64=11,200,IF($O64=12,200,IF($O64=13,200,IF($O64=14,200,IF($O64=15,200,IF($O64=16,200,IF($O64&gt;16,"",""))))))))))))))))))</f>
        <v>400</v>
      </c>
      <c r="T64" s="25">
        <f>IF(O64="","",IF($F$7="NÃO","",IF(O64=1,400,IF(O64=2,340,IF(O64=3,300,IF(O64=4,280,IF(O64=5,270,IF(O64=6,260,IF(O64=7,250,IF(O64=8,240,IF(O64=9,200,IF(O64=10,200,IF(O64=11,200,IF(O64=12,200,IF(O64=13,200,IF(O64=14,200,IF(O64=15,200,IF(O64=16,200,IF(O64&gt;16,"","")))))))))))))))))))</f>
        <v>400</v>
      </c>
    </row>
    <row r="65" spans="2:20" s="5" customFormat="1" ht="18.75" customHeight="1" x14ac:dyDescent="0.25">
      <c r="B65" s="26" t="s">
        <v>260</v>
      </c>
      <c r="C65" s="22" t="str">
        <f>IF(B65="","",VLOOKUP(B65,LISTAS!$F$5:$I$1000,2,0))</f>
        <v>COLEGIO AMORIM</v>
      </c>
      <c r="D65" s="22"/>
      <c r="E65" s="38">
        <v>8.3000000000000007</v>
      </c>
      <c r="G65" s="34">
        <f t="shared" si="18"/>
        <v>8.3065000000000015</v>
      </c>
      <c r="H65" s="35" t="str">
        <f t="shared" si="19"/>
        <v>HELENA SANTOS MORAES</v>
      </c>
      <c r="I65" s="35" t="str">
        <f t="shared" si="19"/>
        <v>COLEGIO AMORIM</v>
      </c>
      <c r="J65" s="34">
        <f t="shared" si="20"/>
        <v>8.3000000000000007</v>
      </c>
      <c r="K65" s="34">
        <f t="shared" si="21"/>
        <v>8.3065000000000015</v>
      </c>
      <c r="L65" s="34">
        <f>IF(K65="","",LARGE(G64:G83,M65))</f>
        <v>8.5074000000000005</v>
      </c>
      <c r="M65" s="46">
        <v>2</v>
      </c>
      <c r="N65" s="27"/>
      <c r="O65" s="47">
        <f>IF(R65&lt;&gt;"",_xlfn.RANK.EQ(R65,R64:R83,0),"")</f>
        <v>2</v>
      </c>
      <c r="P65" s="24" t="str">
        <f>IF(K65="","",VLOOKUP(L65,G64:J83,2,0))</f>
        <v>LORENA PERUGINO DALLA ALBINO</v>
      </c>
      <c r="Q65" s="24" t="str">
        <f>IF(K65="","",VLOOKUP(P65,LISTAS!$F$5:$G$407,2,0))</f>
        <v>LICEU JARDIM</v>
      </c>
      <c r="R65" s="39">
        <f>IF(K65="","",VLOOKUP(L65,G64:J83,4,0))</f>
        <v>8.5</v>
      </c>
      <c r="S65" s="25">
        <f t="shared" ref="S65:S83" si="22">IF($O65="","",IF($O65=1,400,IF($O65=2,340,IF($O65=3,300,IF($O65=4,280,IF($O65=5,270,IF($O65=6,260,IF($O65=7,250,IF($O65=8,240,IF($O65=9,200,IF($O65=10,200,IF($O65=11,200,IF($O65=12,200,IF($O65=13,200,IF($O65=14,200,IF($O65=15,200,IF($O65=16,200,IF($O65&gt;16,"",""))))))))))))))))))</f>
        <v>340</v>
      </c>
      <c r="T65" s="25">
        <f t="shared" ref="T65:T83" si="23">IF(O65="","",IF($F$7="NÃO","",IF(O65=1,400,IF(O65=2,340,IF(O65=3,300,IF(O65=4,280,IF(O65=5,270,IF(O65=6,260,IF(O65=7,250,IF(O65=8,240,IF(O65=9,200,IF(O65=10,200,IF(O65=11,200,IF(O65=12,200,IF(O65=13,200,IF(O65=14,200,IF(O65=15,200,IF(O65=16,200,IF(O65&gt;16,"","")))))))))))))))))))</f>
        <v>340</v>
      </c>
    </row>
    <row r="66" spans="2:20" s="5" customFormat="1" ht="18.75" customHeight="1" x14ac:dyDescent="0.3">
      <c r="B66" s="26" t="s">
        <v>153</v>
      </c>
      <c r="C66" s="22" t="str">
        <f>IF(B66="","",VLOOKUP(B66,LISTAS!$F$5:$I$1000,2,0))</f>
        <v>COLEGIO AMORIM</v>
      </c>
      <c r="D66" s="22"/>
      <c r="E66" s="38">
        <v>6.8</v>
      </c>
      <c r="G66" s="34">
        <f t="shared" si="18"/>
        <v>6.8065999999999995</v>
      </c>
      <c r="H66" s="35" t="str">
        <f t="shared" si="19"/>
        <v>MARIA EDUARDA GONZAGA CORREA</v>
      </c>
      <c r="I66" s="35" t="str">
        <f t="shared" si="19"/>
        <v>COLEGIO AMORIM</v>
      </c>
      <c r="J66" s="34">
        <f t="shared" si="20"/>
        <v>6.8</v>
      </c>
      <c r="K66" s="34">
        <f t="shared" si="21"/>
        <v>6.8065999999999995</v>
      </c>
      <c r="L66" s="34">
        <f>IF(K66="","",LARGE(G64:G83,M66))</f>
        <v>8.4067000000000007</v>
      </c>
      <c r="M66" s="46">
        <v>3</v>
      </c>
      <c r="N66" s="28"/>
      <c r="O66" s="47">
        <f>IF(R66&lt;&gt;"",_xlfn.RANK.EQ(R66,R64:R83,0),"")</f>
        <v>3</v>
      </c>
      <c r="P66" s="24" t="str">
        <f>IF(K66="","",VLOOKUP(L66,G64:J83,2,0))</f>
        <v>RAFAELA BAUER</v>
      </c>
      <c r="Q66" s="24" t="str">
        <f>IF(K66="","",VLOOKUP(P66,LISTAS!$F$5:$G$407,2,0))</f>
        <v>COLEGIO AMORIM</v>
      </c>
      <c r="R66" s="39">
        <f>IF(K66="","",VLOOKUP(L66,G64:J83,4,0))</f>
        <v>8.4</v>
      </c>
      <c r="S66" s="25">
        <f t="shared" si="22"/>
        <v>300</v>
      </c>
      <c r="T66" s="25">
        <f t="shared" si="23"/>
        <v>300</v>
      </c>
    </row>
    <row r="67" spans="2:20" s="5" customFormat="1" ht="18.75" customHeight="1" x14ac:dyDescent="0.3">
      <c r="B67" s="26" t="s">
        <v>154</v>
      </c>
      <c r="C67" s="22" t="str">
        <f>IF(B67="","",VLOOKUP(B67,LISTAS!$F$5:$I$1000,2,0))</f>
        <v>COLEGIO AMORIM</v>
      </c>
      <c r="D67" s="22"/>
      <c r="E67" s="38">
        <v>8.4</v>
      </c>
      <c r="G67" s="34">
        <f t="shared" si="18"/>
        <v>8.4067000000000007</v>
      </c>
      <c r="H67" s="35" t="str">
        <f t="shared" si="19"/>
        <v>RAFAELA BAUER</v>
      </c>
      <c r="I67" s="35" t="str">
        <f t="shared" si="19"/>
        <v>COLEGIO AMORIM</v>
      </c>
      <c r="J67" s="34">
        <f t="shared" si="20"/>
        <v>8.4</v>
      </c>
      <c r="K67" s="34">
        <f t="shared" si="21"/>
        <v>8.4067000000000007</v>
      </c>
      <c r="L67" s="34">
        <f>IF(K67="","",LARGE(G64:G83,M67))</f>
        <v>8.3065000000000015</v>
      </c>
      <c r="M67" s="46">
        <v>4</v>
      </c>
      <c r="N67" s="28"/>
      <c r="O67" s="47">
        <f>IF(R67&lt;&gt;"",_xlfn.RANK.EQ(R67,R64:R83,0),"")</f>
        <v>4</v>
      </c>
      <c r="P67" s="24" t="str">
        <f>IF(K67="","",VLOOKUP(L67,G64:J83,2,0))</f>
        <v>HELENA SANTOS MORAES</v>
      </c>
      <c r="Q67" s="24" t="str">
        <f>IF(K67="","",VLOOKUP(P67,LISTAS!$F$5:$G$407,2,0))</f>
        <v>COLEGIO AMORIM</v>
      </c>
      <c r="R67" s="39">
        <f>IF(K67="","",VLOOKUP(L67,G64:J83,4,0))</f>
        <v>8.3000000000000007</v>
      </c>
      <c r="S67" s="25">
        <f t="shared" si="22"/>
        <v>280</v>
      </c>
      <c r="T67" s="25">
        <f t="shared" si="23"/>
        <v>280</v>
      </c>
    </row>
    <row r="68" spans="2:20" s="5" customFormat="1" ht="18.75" customHeight="1" x14ac:dyDescent="0.3">
      <c r="B68" s="26" t="s">
        <v>155</v>
      </c>
      <c r="C68" s="22" t="str">
        <f>IF(B68="","",VLOOKUP(B68,LISTAS!$F$5:$I$1000,2,0))</f>
        <v>COLEGIO AMORIM</v>
      </c>
      <c r="D68" s="22"/>
      <c r="E68" s="38">
        <v>7.2</v>
      </c>
      <c r="G68" s="34">
        <f t="shared" si="18"/>
        <v>7.2068000000000003</v>
      </c>
      <c r="H68" s="35" t="str">
        <f t="shared" si="19"/>
        <v>RIHANNA DE OLIVEIRA SOUZA</v>
      </c>
      <c r="I68" s="35" t="str">
        <f t="shared" si="19"/>
        <v>COLEGIO AMORIM</v>
      </c>
      <c r="J68" s="34">
        <f t="shared" si="20"/>
        <v>7.2</v>
      </c>
      <c r="K68" s="34">
        <f t="shared" si="21"/>
        <v>7.2068000000000003</v>
      </c>
      <c r="L68" s="34">
        <f>IF(K68="","",LARGE(G64:G83,M68))</f>
        <v>7.7064000000000004</v>
      </c>
      <c r="M68" s="46">
        <v>5</v>
      </c>
      <c r="N68" s="28"/>
      <c r="O68" s="47">
        <f>IF(R68&lt;&gt;"",_xlfn.RANK.EQ(R68,R64:R83,0),"")</f>
        <v>5</v>
      </c>
      <c r="P68" s="24" t="str">
        <f>IF(K68="","",VLOOKUP(L68,G64:J83,2,0))</f>
        <v>HELENA MARTINS DE ACCACIO</v>
      </c>
      <c r="Q68" s="24" t="str">
        <f>IF(K68="","",VLOOKUP(P68,LISTAS!$F$5:$G$407,2,0))</f>
        <v>COLEGIO AMORIM</v>
      </c>
      <c r="R68" s="39">
        <f>IF(K68="","",VLOOKUP(L68,G64:J83,4,0))</f>
        <v>7.7</v>
      </c>
      <c r="S68" s="25">
        <f t="shared" si="22"/>
        <v>270</v>
      </c>
      <c r="T68" s="25">
        <f t="shared" si="23"/>
        <v>270</v>
      </c>
    </row>
    <row r="69" spans="2:20" s="5" customFormat="1" ht="18.75" customHeight="1" x14ac:dyDescent="0.3">
      <c r="B69" s="26" t="s">
        <v>394</v>
      </c>
      <c r="C69" s="22" t="str">
        <f>IF(B69="","",VLOOKUP(B69,LISTAS!$F$5:$I$1000,2,0))</f>
        <v>LICEU JARDIM</v>
      </c>
      <c r="D69" s="22"/>
      <c r="E69" s="38">
        <v>7.3</v>
      </c>
      <c r="G69" s="34">
        <f t="shared" si="18"/>
        <v>7.3068999999999997</v>
      </c>
      <c r="H69" s="35" t="str">
        <f t="shared" si="19"/>
        <v>ALICE SILVA SANTOS</v>
      </c>
      <c r="I69" s="35" t="str">
        <f t="shared" si="19"/>
        <v>LICEU JARDIM</v>
      </c>
      <c r="J69" s="34">
        <f t="shared" si="20"/>
        <v>7.3</v>
      </c>
      <c r="K69" s="34">
        <f t="shared" si="21"/>
        <v>7.3068999999999997</v>
      </c>
      <c r="L69" s="34">
        <f>IF(K69="","",LARGE(G64:G83,M69))</f>
        <v>7.5072999999999999</v>
      </c>
      <c r="M69" s="46">
        <v>6</v>
      </c>
      <c r="N69" s="28"/>
      <c r="O69" s="47">
        <f>IF(R69&lt;&gt;"",_xlfn.RANK.EQ(R69,R64:R83,0),"")</f>
        <v>6</v>
      </c>
      <c r="P69" s="24" t="str">
        <f>IF(K69="","",VLOOKUP(L69,G64:J83,2,0))</f>
        <v>ISABELA ALMEIDA PAPA</v>
      </c>
      <c r="Q69" s="24" t="str">
        <f>IF(K69="","",VLOOKUP(P69,LISTAS!$F$5:$G$407,2,0))</f>
        <v>LICEU JARDIM</v>
      </c>
      <c r="R69" s="39">
        <f>IF(K69="","",VLOOKUP(L69,G64:J83,4,0))</f>
        <v>7.5</v>
      </c>
      <c r="S69" s="25">
        <f t="shared" si="22"/>
        <v>260</v>
      </c>
      <c r="T69" s="25">
        <f t="shared" si="23"/>
        <v>260</v>
      </c>
    </row>
    <row r="70" spans="2:20" s="5" customFormat="1" ht="18.75" customHeight="1" x14ac:dyDescent="0.3">
      <c r="B70" s="26" t="s">
        <v>318</v>
      </c>
      <c r="C70" s="22" t="str">
        <f>IF(B70="","",VLOOKUP(B70,LISTAS!$F$5:$I$1000,2,0))</f>
        <v>COLÉGIO ARBOS SÃO CAETANO DO SUL</v>
      </c>
      <c r="D70" s="22"/>
      <c r="E70" s="38">
        <v>9.4</v>
      </c>
      <c r="G70" s="34">
        <f t="shared" si="18"/>
        <v>9.407</v>
      </c>
      <c r="H70" s="35" t="str">
        <f t="shared" si="19"/>
        <v>ISABELA BERNARDE</v>
      </c>
      <c r="I70" s="35" t="str">
        <f t="shared" si="19"/>
        <v>COLÉGIO ARBOS SÃO CAETANO DO SUL</v>
      </c>
      <c r="J70" s="34">
        <f t="shared" si="20"/>
        <v>9.4</v>
      </c>
      <c r="K70" s="34">
        <f t="shared" si="21"/>
        <v>9.407</v>
      </c>
      <c r="L70" s="34">
        <f>IF(K70="","",LARGE(G64:G83,M70))</f>
        <v>7.4076000000000004</v>
      </c>
      <c r="M70" s="46">
        <v>7</v>
      </c>
      <c r="N70" s="28"/>
      <c r="O70" s="47">
        <f>IF(R70&lt;&gt;"",_xlfn.RANK.EQ(R70,R64:R83,0),"")</f>
        <v>7</v>
      </c>
      <c r="P70" s="24" t="str">
        <f>IF(K70="","",VLOOKUP(L70,G64:J83,2,0))</f>
        <v>MARIA EDUARDA SOUSA SILVA</v>
      </c>
      <c r="Q70" s="24" t="str">
        <f>IF(K70="","",VLOOKUP(P70,LISTAS!$F$5:$G$407,2,0))</f>
        <v>LICEU JARDIM</v>
      </c>
      <c r="R70" s="39">
        <f>IF(K70="","",VLOOKUP(L70,G64:J83,4,0))</f>
        <v>7.4</v>
      </c>
      <c r="S70" s="25">
        <f t="shared" si="22"/>
        <v>250</v>
      </c>
      <c r="T70" s="25">
        <f t="shared" si="23"/>
        <v>250</v>
      </c>
    </row>
    <row r="71" spans="2:20" s="5" customFormat="1" ht="18.75" customHeight="1" x14ac:dyDescent="0.3">
      <c r="B71" s="26" t="s">
        <v>156</v>
      </c>
      <c r="C71" s="22" t="str">
        <f>IF(B71="","",VLOOKUP(B71,LISTAS!$F$5:$I$1000,2,0))</f>
        <v>COLÉGIO MONSENHOR ALEXANDRE</v>
      </c>
      <c r="D71" s="22" t="str">
        <f>IF(B71="","",VLOOKUP(B71,LISTAS!$F$5:$I$204,4,0))</f>
        <v>SUB 13</v>
      </c>
      <c r="E71" s="38">
        <v>7</v>
      </c>
      <c r="G71" s="34">
        <f t="shared" si="18"/>
        <v>7.0071000000000003</v>
      </c>
      <c r="H71" s="35" t="str">
        <f t="shared" si="19"/>
        <v>LAURA SOARES RIO</v>
      </c>
      <c r="I71" s="35" t="str">
        <f t="shared" si="19"/>
        <v>COLÉGIO MONSENHOR ALEXANDRE</v>
      </c>
      <c r="J71" s="34">
        <f t="shared" si="20"/>
        <v>7</v>
      </c>
      <c r="K71" s="34">
        <f t="shared" si="21"/>
        <v>7.0071000000000003</v>
      </c>
      <c r="L71" s="34">
        <f>IF(K71="","",LARGE(G64:G83,M71))</f>
        <v>7.3068999999999997</v>
      </c>
      <c r="M71" s="46">
        <v>8</v>
      </c>
      <c r="N71" s="28"/>
      <c r="O71" s="47">
        <f>IF(R71&lt;&gt;"",_xlfn.RANK.EQ(R71,R64:R83,0),"")</f>
        <v>8</v>
      </c>
      <c r="P71" s="24" t="str">
        <f>IF(K71="","",VLOOKUP(L71,G64:J83,2,0))</f>
        <v>ALICE SILVA SANTOS</v>
      </c>
      <c r="Q71" s="24" t="str">
        <f>IF(K71="","",VLOOKUP(P71,LISTAS!$F$5:$G$407,2,0))</f>
        <v>LICEU JARDIM</v>
      </c>
      <c r="R71" s="39">
        <f>IF(K71="","",VLOOKUP(L71,G64:J83,4,0))</f>
        <v>7.3</v>
      </c>
      <c r="S71" s="25">
        <f t="shared" si="22"/>
        <v>240</v>
      </c>
      <c r="T71" s="25">
        <f t="shared" si="23"/>
        <v>240</v>
      </c>
    </row>
    <row r="72" spans="2:20" s="5" customFormat="1" ht="18.75" customHeight="1" x14ac:dyDescent="0.3">
      <c r="B72" s="26" t="s">
        <v>395</v>
      </c>
      <c r="C72" s="22" t="str">
        <f>IF(B72="","",VLOOKUP(B72,LISTAS!$F$5:$I$1000,2,0))</f>
        <v>LICEU JARDIM</v>
      </c>
      <c r="D72" s="22" t="str">
        <f>IF(B72="","",VLOOKUP(B72,LISTAS!$F$5:$I$204,4,0))</f>
        <v>SUB 13</v>
      </c>
      <c r="E72" s="38">
        <v>6.5</v>
      </c>
      <c r="G72" s="34">
        <f t="shared" si="18"/>
        <v>6.5072000000000001</v>
      </c>
      <c r="H72" s="35" t="str">
        <f t="shared" si="19"/>
        <v>ANA BEATRIZ GRACIO DAS NEVES</v>
      </c>
      <c r="I72" s="35" t="str">
        <f t="shared" si="19"/>
        <v>LICEU JARDIM</v>
      </c>
      <c r="J72" s="34">
        <f t="shared" si="20"/>
        <v>6.5</v>
      </c>
      <c r="K72" s="34">
        <f t="shared" si="21"/>
        <v>6.5072000000000001</v>
      </c>
      <c r="L72" s="34">
        <f>IF(K72="","",LARGE(G64:G83,M72))</f>
        <v>7.2068000000000003</v>
      </c>
      <c r="M72" s="46">
        <v>9</v>
      </c>
      <c r="N72" s="28"/>
      <c r="O72" s="47">
        <f>IF(R72&lt;&gt;"",_xlfn.RANK.EQ(R72,R64:R83,0),"")</f>
        <v>9</v>
      </c>
      <c r="P72" s="24" t="str">
        <f>IF(K72="","",VLOOKUP(L72,G64:J83,2,0))</f>
        <v>RIHANNA DE OLIVEIRA SOUZA</v>
      </c>
      <c r="Q72" s="24" t="str">
        <f>IF(K72="","",VLOOKUP(P72,LISTAS!$F$5:$G$407,2,0))</f>
        <v>COLEGIO AMORIM</v>
      </c>
      <c r="R72" s="39">
        <f>IF(K72="","",VLOOKUP(L72,G64:J83,4,0))</f>
        <v>7.2</v>
      </c>
      <c r="S72" s="25">
        <f t="shared" si="22"/>
        <v>200</v>
      </c>
      <c r="T72" s="25">
        <f t="shared" si="23"/>
        <v>200</v>
      </c>
    </row>
    <row r="73" spans="2:20" s="5" customFormat="1" ht="18.75" customHeight="1" x14ac:dyDescent="0.3">
      <c r="B73" s="26" t="s">
        <v>396</v>
      </c>
      <c r="C73" s="22" t="str">
        <f>IF(B73="","",VLOOKUP(B73,LISTAS!$F$5:$I$1000,2,0))</f>
        <v>LICEU JARDIM</v>
      </c>
      <c r="D73" s="22" t="str">
        <f>IF(B73="","",VLOOKUP(B73,LISTAS!$F$5:$I$204,4,0))</f>
        <v>SUB 13</v>
      </c>
      <c r="E73" s="38">
        <v>7.5</v>
      </c>
      <c r="G73" s="34">
        <f t="shared" si="18"/>
        <v>7.5072999999999999</v>
      </c>
      <c r="H73" s="35" t="str">
        <f t="shared" si="19"/>
        <v>ISABELA ALMEIDA PAPA</v>
      </c>
      <c r="I73" s="35" t="str">
        <f t="shared" si="19"/>
        <v>LICEU JARDIM</v>
      </c>
      <c r="J73" s="34">
        <f t="shared" si="20"/>
        <v>7.5</v>
      </c>
      <c r="K73" s="34">
        <f t="shared" si="21"/>
        <v>7.5072999999999999</v>
      </c>
      <c r="L73" s="34">
        <f>IF(K73="","",LARGE(G64:G83,M73))</f>
        <v>7.1074999999999999</v>
      </c>
      <c r="M73" s="46">
        <v>10</v>
      </c>
      <c r="N73" s="28"/>
      <c r="O73" s="47">
        <f>IF(R73&lt;&gt;"",_xlfn.RANK.EQ(R73,R64:R83,0),"")</f>
        <v>10</v>
      </c>
      <c r="P73" s="24" t="str">
        <f>IF(K73="","",VLOOKUP(L73,G64:J83,2,0))</f>
        <v>MANUELA FERNANDES FEITOSA</v>
      </c>
      <c r="Q73" s="24" t="str">
        <f>IF(K73="","",VLOOKUP(P73,LISTAS!$F$5:$G$407,2,0))</f>
        <v>LICEU JARDIM</v>
      </c>
      <c r="R73" s="39">
        <f>IF(K73="","",VLOOKUP(L73,G64:J83,4,0))</f>
        <v>7.1</v>
      </c>
      <c r="S73" s="25">
        <f t="shared" si="22"/>
        <v>200</v>
      </c>
      <c r="T73" s="25">
        <f t="shared" si="23"/>
        <v>200</v>
      </c>
    </row>
    <row r="74" spans="2:20" s="5" customFormat="1" ht="18.75" customHeight="1" x14ac:dyDescent="0.3">
      <c r="B74" s="26" t="s">
        <v>397</v>
      </c>
      <c r="C74" s="22" t="str">
        <f>IF(B74="","",VLOOKUP(B74,LISTAS!$F$5:$I$1000,2,0))</f>
        <v>LICEU JARDIM</v>
      </c>
      <c r="D74" s="22" t="e">
        <f>IF(B74="","",VLOOKUP(B74,LISTAS!$F$5:$I$204,4,0))</f>
        <v>#N/A</v>
      </c>
      <c r="E74" s="38">
        <v>8.5</v>
      </c>
      <c r="G74" s="34">
        <f t="shared" si="18"/>
        <v>8.5074000000000005</v>
      </c>
      <c r="H74" s="35" t="str">
        <f t="shared" si="19"/>
        <v>LORENA PERUGINO DALLA ALBINO</v>
      </c>
      <c r="I74" s="35" t="str">
        <f t="shared" si="19"/>
        <v>LICEU JARDIM</v>
      </c>
      <c r="J74" s="34">
        <f t="shared" si="20"/>
        <v>8.5</v>
      </c>
      <c r="K74" s="34">
        <f t="shared" si="21"/>
        <v>8.5074000000000005</v>
      </c>
      <c r="L74" s="34">
        <f>IF(K74="","",LARGE(G64:G83,M74))</f>
        <v>7.0071000000000003</v>
      </c>
      <c r="M74" s="46">
        <v>11</v>
      </c>
      <c r="N74" s="28"/>
      <c r="O74" s="47">
        <f>IF(R74&lt;&gt;"",_xlfn.RANK.EQ(R74,R64:R83,0),"")</f>
        <v>11</v>
      </c>
      <c r="P74" s="24" t="str">
        <f>IF(K74="","",VLOOKUP(L74,G64:J83,2,0))</f>
        <v>LAURA SOARES RIO</v>
      </c>
      <c r="Q74" s="24" t="str">
        <f>IF(K74="","",VLOOKUP(P74,LISTAS!$F$5:$G$407,2,0))</f>
        <v>COLÉGIO MONSENHOR ALEXANDRE</v>
      </c>
      <c r="R74" s="39">
        <f>IF(K74="","",VLOOKUP(L74,G64:J83,4,0))</f>
        <v>7</v>
      </c>
      <c r="S74" s="25">
        <f t="shared" si="22"/>
        <v>200</v>
      </c>
      <c r="T74" s="25">
        <f t="shared" si="23"/>
        <v>200</v>
      </c>
    </row>
    <row r="75" spans="2:20" s="5" customFormat="1" ht="18.75" customHeight="1" x14ac:dyDescent="0.3">
      <c r="B75" s="26" t="s">
        <v>398</v>
      </c>
      <c r="C75" s="22" t="str">
        <f>IF(B75="","",VLOOKUP(B75,LISTAS!$F$5:$I$1000,2,0))</f>
        <v>LICEU JARDIM</v>
      </c>
      <c r="D75" s="22" t="e">
        <f>IF(B75="","",VLOOKUP(B75,LISTAS!$F$5:$I$204,4,0))</f>
        <v>#N/A</v>
      </c>
      <c r="E75" s="38">
        <v>7.1</v>
      </c>
      <c r="G75" s="34">
        <f t="shared" si="18"/>
        <v>7.1074999999999999</v>
      </c>
      <c r="H75" s="35" t="str">
        <f t="shared" si="19"/>
        <v>MANUELA FERNANDES FEITOSA</v>
      </c>
      <c r="I75" s="35" t="str">
        <f t="shared" si="19"/>
        <v>LICEU JARDIM</v>
      </c>
      <c r="J75" s="34">
        <f t="shared" si="20"/>
        <v>7.1</v>
      </c>
      <c r="K75" s="34">
        <f t="shared" si="21"/>
        <v>7.1074999999999999</v>
      </c>
      <c r="L75" s="34">
        <f>IF(K75="","",LARGE(G64:G83,M75))</f>
        <v>6.8076999999999996</v>
      </c>
      <c r="M75" s="46">
        <v>12</v>
      </c>
      <c r="N75" s="28"/>
      <c r="O75" s="47">
        <f>IF(R75&lt;&gt;"",_xlfn.RANK.EQ(R75,R64:R83,0),"")</f>
        <v>12</v>
      </c>
      <c r="P75" s="24" t="str">
        <f>IF(K75="","",VLOOKUP(L75,G64:J83,2,0))</f>
        <v>MARIA JULIA PONTES ARAUJO</v>
      </c>
      <c r="Q75" s="24" t="str">
        <f>IF(K75="","",VLOOKUP(P75,LISTAS!$F$5:$G$407,2,0))</f>
        <v>LICEU JARDIM</v>
      </c>
      <c r="R75" s="39">
        <f>IF(K75="","",VLOOKUP(L75,G64:J83,4,0))</f>
        <v>6.8</v>
      </c>
      <c r="S75" s="25">
        <f t="shared" si="22"/>
        <v>200</v>
      </c>
      <c r="T75" s="25">
        <f t="shared" si="23"/>
        <v>200</v>
      </c>
    </row>
    <row r="76" spans="2:20" s="5" customFormat="1" ht="18.75" customHeight="1" x14ac:dyDescent="0.3">
      <c r="B76" s="26" t="s">
        <v>399</v>
      </c>
      <c r="C76" s="22" t="str">
        <f>IF(B76="","",VLOOKUP(B76,LISTAS!$F$5:$I$1000,2,0))</f>
        <v>LICEU JARDIM</v>
      </c>
      <c r="D76" s="22" t="e">
        <f>IF(B76="","",VLOOKUP(B76,LISTAS!$F$5:$I$204,4,0))</f>
        <v>#N/A</v>
      </c>
      <c r="E76" s="38">
        <v>7.4</v>
      </c>
      <c r="G76" s="34">
        <f t="shared" si="18"/>
        <v>7.4076000000000004</v>
      </c>
      <c r="H76" s="35" t="str">
        <f t="shared" si="19"/>
        <v>MARIA EDUARDA SOUSA SILVA</v>
      </c>
      <c r="I76" s="35" t="str">
        <f t="shared" si="19"/>
        <v>LICEU JARDIM</v>
      </c>
      <c r="J76" s="34">
        <f t="shared" si="20"/>
        <v>7.4</v>
      </c>
      <c r="K76" s="34">
        <f t="shared" si="21"/>
        <v>7.4076000000000004</v>
      </c>
      <c r="L76" s="34">
        <f>IF(K76="","",LARGE(G64:G83,M76))</f>
        <v>6.8065999999999995</v>
      </c>
      <c r="M76" s="46">
        <v>13</v>
      </c>
      <c r="N76" s="28"/>
      <c r="O76" s="47">
        <f>IF(R76&lt;&gt;"",_xlfn.RANK.EQ(R76,R64:R83,0),"")</f>
        <v>12</v>
      </c>
      <c r="P76" s="24" t="str">
        <f>IF(K76="","",VLOOKUP(L76,G64:J83,2,0))</f>
        <v>MARIA EDUARDA GONZAGA CORREA</v>
      </c>
      <c r="Q76" s="24" t="str">
        <f>IF(K76="","",VLOOKUP(P76,LISTAS!$F$5:$G$407,2,0))</f>
        <v>COLEGIO AMORIM</v>
      </c>
      <c r="R76" s="39">
        <f>IF(K76="","",VLOOKUP(L76,G64:J83,4,0))</f>
        <v>6.8</v>
      </c>
      <c r="S76" s="25">
        <f t="shared" si="22"/>
        <v>200</v>
      </c>
      <c r="T76" s="25">
        <f t="shared" si="23"/>
        <v>200</v>
      </c>
    </row>
    <row r="77" spans="2:20" s="5" customFormat="1" ht="18.75" customHeight="1" x14ac:dyDescent="0.3">
      <c r="B77" s="26" t="s">
        <v>204</v>
      </c>
      <c r="C77" s="22" t="str">
        <f>IF(B77="","",VLOOKUP(B77,LISTAS!$F$5:$I$1000,2,0))</f>
        <v>LICEU JARDIM</v>
      </c>
      <c r="D77" s="22" t="e">
        <f>IF(B77="","",VLOOKUP(B77,LISTAS!$F$5:$I$204,4,0))</f>
        <v>#N/A</v>
      </c>
      <c r="E77" s="38">
        <v>6.8</v>
      </c>
      <c r="G77" s="34">
        <f t="shared" si="18"/>
        <v>6.8076999999999996</v>
      </c>
      <c r="H77" s="35" t="str">
        <f t="shared" si="19"/>
        <v>MARIA JULIA PONTES ARAUJO</v>
      </c>
      <c r="I77" s="35" t="str">
        <f t="shared" si="19"/>
        <v>LICEU JARDIM</v>
      </c>
      <c r="J77" s="34">
        <f t="shared" si="20"/>
        <v>6.8</v>
      </c>
      <c r="K77" s="34">
        <f t="shared" si="21"/>
        <v>6.8076999999999996</v>
      </c>
      <c r="L77" s="34">
        <f>IF(K77="","",LARGE(G64:G83,M77))</f>
        <v>6.5072000000000001</v>
      </c>
      <c r="M77" s="46">
        <v>14</v>
      </c>
      <c r="N77" s="28"/>
      <c r="O77" s="47">
        <f>IF(R77&lt;&gt;"",_xlfn.RANK.EQ(R77,R64:R83,0),"")</f>
        <v>14</v>
      </c>
      <c r="P77" s="24" t="str">
        <f>IF(K77="","",VLOOKUP(L77,G64:J83,2,0))</f>
        <v>ANA BEATRIZ GRACIO DAS NEVES</v>
      </c>
      <c r="Q77" s="24" t="str">
        <f>IF(K77="","",VLOOKUP(P77,LISTAS!$F$5:$G$407,2,0))</f>
        <v>LICEU JARDIM</v>
      </c>
      <c r="R77" s="39">
        <f>IF(K77="","",VLOOKUP(L77,G64:J83,4,0))</f>
        <v>6.5</v>
      </c>
      <c r="S77" s="25">
        <f t="shared" si="22"/>
        <v>200</v>
      </c>
      <c r="T77" s="25">
        <f t="shared" si="23"/>
        <v>200</v>
      </c>
    </row>
    <row r="78" spans="2:20" s="5" customFormat="1" ht="18.75" customHeight="1" x14ac:dyDescent="0.3">
      <c r="B78" s="26" t="s">
        <v>479</v>
      </c>
      <c r="C78" s="22" t="str">
        <f>IF(B78="","",VLOOKUP(B78,LISTAS!$F$5:$I$1000,2,0))</f>
        <v>COLEGIO AMORIM</v>
      </c>
      <c r="D78" s="22" t="e">
        <f>IF(B78="","",VLOOKUP(B78,LISTAS!$F$5:$I$204,4,0))</f>
        <v>#N/A</v>
      </c>
      <c r="E78" s="38">
        <v>8.1</v>
      </c>
      <c r="G78" s="34"/>
      <c r="H78" s="35"/>
      <c r="I78" s="35"/>
      <c r="J78" s="34"/>
      <c r="K78" s="34"/>
      <c r="L78" s="34" t="str">
        <f>IF(K78="","",LARGE(G64:G83,M78))</f>
        <v/>
      </c>
      <c r="M78" s="46">
        <v>15</v>
      </c>
      <c r="N78" s="28"/>
      <c r="O78" s="47" t="str">
        <f>IF(R78&lt;&gt;"",_xlfn.RANK.EQ(R78,R64:R83,0),"")</f>
        <v/>
      </c>
      <c r="P78" s="24" t="str">
        <f>IF(K78="","",VLOOKUP(L78,G64:J83,2,0))</f>
        <v/>
      </c>
      <c r="Q78" s="24" t="str">
        <f>IF(K78="","",VLOOKUP(P78,LISTAS!$F$5:$G$407,2,0))</f>
        <v/>
      </c>
      <c r="R78" s="39" t="str">
        <f>IF(K78="","",VLOOKUP(L78,G64:J83,4,0))</f>
        <v/>
      </c>
      <c r="S78" s="25" t="str">
        <f t="shared" si="22"/>
        <v/>
      </c>
      <c r="T78" s="25" t="str">
        <f t="shared" si="23"/>
        <v/>
      </c>
    </row>
    <row r="79" spans="2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 t="str">
        <f>IF(K79="","",LARGE(G64:G83,M79))</f>
        <v/>
      </c>
      <c r="M79" s="46">
        <v>16</v>
      </c>
      <c r="N79" s="28"/>
      <c r="O79" s="47" t="str">
        <f>IF(R79&lt;&gt;"",_xlfn.RANK.EQ(R79,R64:R83,0),"")</f>
        <v/>
      </c>
      <c r="P79" s="24" t="str">
        <f>IF(K79="","",VLOOKUP(L79,G64:J83,2,0))</f>
        <v/>
      </c>
      <c r="Q79" s="24" t="str">
        <f>IF(K79="","",VLOOKUP(P79,LISTAS!$F$5:$G$407,2,0))</f>
        <v/>
      </c>
      <c r="R79" s="39" t="str">
        <f>IF(K79="","",VLOOKUP(L79,G64:J83,4,0))</f>
        <v/>
      </c>
      <c r="S79" s="25" t="str">
        <f t="shared" si="22"/>
        <v/>
      </c>
      <c r="T79" s="25" t="str">
        <f t="shared" si="23"/>
        <v/>
      </c>
    </row>
    <row r="80" spans="2:20" s="5" customFormat="1" ht="18.75" customHeight="1" x14ac:dyDescent="0.3">
      <c r="B80" s="26"/>
      <c r="C80" s="22" t="str">
        <f>IF(B80="","",VLOOKUP(B80,LISTAS!$F$5:$I$1000,2,0))</f>
        <v/>
      </c>
      <c r="D80" s="22" t="str">
        <f>IF(B80="","",VLOOKUP(B80,LISTAS!$F$5:$I$204,4,0))</f>
        <v/>
      </c>
      <c r="E80" s="38"/>
      <c r="G80" s="34" t="str">
        <f t="shared" si="18"/>
        <v/>
      </c>
      <c r="H80" s="35" t="str">
        <f t="shared" ref="H80:I83" si="24">IF($K80="","",IF(B80="","",B80))</f>
        <v/>
      </c>
      <c r="I80" s="35" t="str">
        <f t="shared" si="24"/>
        <v/>
      </c>
      <c r="J80" s="34" t="str">
        <f t="shared" si="20"/>
        <v/>
      </c>
      <c r="K80" s="34" t="str">
        <f t="shared" si="21"/>
        <v/>
      </c>
      <c r="L80" s="34" t="str">
        <f>IF(K80="","",LARGE(G64:G83,M80))</f>
        <v/>
      </c>
      <c r="M80" s="46">
        <v>17</v>
      </c>
      <c r="N80" s="28"/>
      <c r="O80" s="47" t="str">
        <f>IF(R80&lt;&gt;"",_xlfn.RANK.EQ(R80,R64:R83,0),"")</f>
        <v/>
      </c>
      <c r="P80" s="24" t="str">
        <f>IF(K80="","",VLOOKUP(L80,G64:J83,2,0))</f>
        <v/>
      </c>
      <c r="Q80" s="24" t="str">
        <f>IF(K80="","",VLOOKUP(P80,LISTAS!$F$5:$G$407,2,0))</f>
        <v/>
      </c>
      <c r="R80" s="39" t="str">
        <f>IF(K80="","",VLOOKUP(L80,G64:J83,4,0))</f>
        <v/>
      </c>
      <c r="S80" s="25" t="str">
        <f t="shared" si="22"/>
        <v/>
      </c>
      <c r="T80" s="25" t="str">
        <f t="shared" si="23"/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 t="str">
        <f>IF(B81="","",VLOOKUP(B81,LISTAS!$F$5:$I$204,4,0))</f>
        <v/>
      </c>
      <c r="E81" s="38"/>
      <c r="G81" s="34" t="str">
        <f t="shared" si="18"/>
        <v/>
      </c>
      <c r="H81" s="35" t="str">
        <f t="shared" si="24"/>
        <v/>
      </c>
      <c r="I81" s="35" t="str">
        <f t="shared" si="24"/>
        <v/>
      </c>
      <c r="J81" s="34" t="str">
        <f t="shared" si="20"/>
        <v/>
      </c>
      <c r="K81" s="34" t="str">
        <f t="shared" si="21"/>
        <v/>
      </c>
      <c r="L81" s="34" t="str">
        <f>IF(K81="","",LARGE(G64:G83,M81))</f>
        <v/>
      </c>
      <c r="M81" s="46">
        <v>18</v>
      </c>
      <c r="N81" s="28"/>
      <c r="O81" s="47" t="str">
        <f>IF(R81&lt;&gt;"",_xlfn.RANK.EQ(R81,R64:R83,0),"")</f>
        <v/>
      </c>
      <c r="P81" s="24" t="str">
        <f>IF(K81="","",VLOOKUP(L81,G64:J83,2,0))</f>
        <v/>
      </c>
      <c r="Q81" s="24" t="str">
        <f>IF(K81="","",VLOOKUP(P81,LISTAS!$F$5:$G$407,2,0))</f>
        <v/>
      </c>
      <c r="R81" s="39" t="str">
        <f>IF(K81="","",VLOOKUP(L81,G64:J83,4,0))</f>
        <v/>
      </c>
      <c r="S81" s="25" t="str">
        <f t="shared" si="22"/>
        <v/>
      </c>
      <c r="T81" s="25" t="str">
        <f t="shared" si="23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 t="str">
        <f>IF(B82="","",VLOOKUP(B82,LISTAS!$F$5:$I$204,4,0))</f>
        <v/>
      </c>
      <c r="E82" s="38"/>
      <c r="G82" s="34"/>
      <c r="H82" s="35"/>
      <c r="I82" s="35"/>
      <c r="J82" s="34"/>
      <c r="K82" s="34"/>
      <c r="L82" s="34" t="str">
        <f>IF(K82="","",LARGE(G64:G83,M82))</f>
        <v/>
      </c>
      <c r="M82" s="46">
        <v>19</v>
      </c>
      <c r="N82" s="28"/>
      <c r="O82" s="47" t="str">
        <f>IF(R82&lt;&gt;"",_xlfn.RANK.EQ(R82,R64:R83,0),"")</f>
        <v/>
      </c>
      <c r="P82" s="24" t="str">
        <f>IF(K82="","",VLOOKUP(L82,G64:J83,2,0))</f>
        <v/>
      </c>
      <c r="Q82" s="24" t="str">
        <f>IF(K82="","",VLOOKUP(P82,LISTAS!$F$5:$G$407,2,0))</f>
        <v/>
      </c>
      <c r="R82" s="39" t="str">
        <f>IF(K82="","",VLOOKUP(L82,G64:J83,4,0))</f>
        <v/>
      </c>
      <c r="S82" s="25" t="str">
        <f t="shared" si="22"/>
        <v/>
      </c>
      <c r="T82" s="25" t="str">
        <f t="shared" si="23"/>
        <v/>
      </c>
    </row>
    <row r="83" spans="1:20" s="5" customFormat="1" ht="18.75" customHeight="1" x14ac:dyDescent="0.3">
      <c r="B83" s="26"/>
      <c r="C83" s="22" t="str">
        <f>IF(B83="","",VLOOKUP(B83,LISTAS!$F$5:$I$204,2,0))</f>
        <v/>
      </c>
      <c r="D83" s="22" t="str">
        <f>IF(B83="","",VLOOKUP(B83,LISTAS!$F$5:$I$204,4,0))</f>
        <v/>
      </c>
      <c r="E83" s="38"/>
      <c r="G83" s="34" t="str">
        <f t="shared" si="18"/>
        <v/>
      </c>
      <c r="H83" s="35" t="str">
        <f t="shared" si="24"/>
        <v/>
      </c>
      <c r="I83" s="35" t="str">
        <f t="shared" si="24"/>
        <v/>
      </c>
      <c r="J83" s="34" t="str">
        <f t="shared" si="20"/>
        <v/>
      </c>
      <c r="K83" s="34" t="str">
        <f t="shared" si="21"/>
        <v/>
      </c>
      <c r="L83" s="34" t="str">
        <f>IF(K83="","",LARGE(G64:G83,M83))</f>
        <v/>
      </c>
      <c r="M83" s="46">
        <v>20</v>
      </c>
      <c r="N83" s="28"/>
      <c r="O83" s="47" t="str">
        <f>IF(R83&lt;&gt;"",_xlfn.RANK.EQ(R83,R64:R83,0),"")</f>
        <v/>
      </c>
      <c r="P83" s="24" t="str">
        <f>IF(K83="","",VLOOKUP(L83,G64:J83,2,0))</f>
        <v/>
      </c>
      <c r="Q83" s="24" t="str">
        <f>IF(K83="","",VLOOKUP(P83,LISTAS!$F$5:$G$407,2,0))</f>
        <v/>
      </c>
      <c r="R83" s="39" t="str">
        <f>IF(K83="","",VLOOKUP(L83,G64:J83,4,0))</f>
        <v/>
      </c>
      <c r="S83" s="25" t="str">
        <f t="shared" si="22"/>
        <v/>
      </c>
      <c r="T83" s="25" t="str">
        <f t="shared" si="23"/>
        <v/>
      </c>
    </row>
    <row r="84" spans="1:20" ht="20.25" customHeight="1" x14ac:dyDescent="0.25"/>
    <row r="85" spans="1:20" ht="20.25" customHeight="1" x14ac:dyDescent="0.25">
      <c r="A85" s="2"/>
      <c r="B85" s="71" t="s">
        <v>26</v>
      </c>
      <c r="C85" s="72"/>
      <c r="E85" s="36"/>
      <c r="F85" s="37"/>
      <c r="G85" s="11"/>
      <c r="H85" s="12"/>
      <c r="I85" s="12"/>
      <c r="J85" s="12"/>
      <c r="K85" s="13"/>
      <c r="L85" s="12"/>
      <c r="M85" s="14"/>
      <c r="N85" s="45"/>
      <c r="O85" s="73" t="s">
        <v>15</v>
      </c>
      <c r="P85" s="74"/>
      <c r="Q85" s="74"/>
      <c r="R85" s="74"/>
      <c r="S85" s="74"/>
      <c r="T85" s="75"/>
    </row>
    <row r="86" spans="1:20" ht="20.25" hidden="1" customHeight="1" x14ac:dyDescent="0.25">
      <c r="A86" s="2"/>
      <c r="B86" s="68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9"/>
      <c r="S86" s="69"/>
      <c r="T86" s="70"/>
    </row>
    <row r="87" spans="1:20" s="15" customFormat="1" ht="28.5" customHeight="1" x14ac:dyDescent="0.25">
      <c r="B87" s="16" t="s">
        <v>16</v>
      </c>
      <c r="C87" s="16" t="s">
        <v>1</v>
      </c>
      <c r="D87" s="16" t="s">
        <v>17</v>
      </c>
      <c r="E87" s="16" t="s">
        <v>2</v>
      </c>
      <c r="F87" s="17"/>
      <c r="G87" s="18"/>
      <c r="H87" s="19"/>
      <c r="I87" s="19"/>
      <c r="J87" s="19"/>
      <c r="K87" s="20"/>
      <c r="L87" s="19"/>
      <c r="M87" s="18"/>
      <c r="N87" s="57" t="s">
        <v>223</v>
      </c>
      <c r="O87" s="29" t="s">
        <v>4</v>
      </c>
      <c r="P87" s="29" t="s">
        <v>16</v>
      </c>
      <c r="Q87" s="29" t="s">
        <v>1</v>
      </c>
      <c r="R87" s="29" t="s">
        <v>18</v>
      </c>
      <c r="S87" s="21" t="s">
        <v>19</v>
      </c>
      <c r="T87" s="21" t="s">
        <v>20</v>
      </c>
    </row>
    <row r="88" spans="1:20" s="5" customFormat="1" ht="18.75" customHeight="1" x14ac:dyDescent="0.25">
      <c r="B88" s="22" t="s">
        <v>261</v>
      </c>
      <c r="C88" s="22" t="str">
        <f>IF(B88="","",VLOOKUP(B88,LISTAS!$F$5:$I$1000,2,0))</f>
        <v>COLEGIO AMORIM</v>
      </c>
      <c r="D88" s="22" t="str">
        <f>IF(B88="","",VLOOKUP(B88,LISTAS!$F$5:$I$204,4,0))</f>
        <v>SUB 15</v>
      </c>
      <c r="E88" s="38">
        <v>7.5</v>
      </c>
      <c r="G88" s="34">
        <f t="shared" ref="G88:G95" si="25">IF(E88="","",E88+(ROW(E88)/10000))</f>
        <v>7.5087999999999999</v>
      </c>
      <c r="H88" s="35" t="str">
        <f t="shared" ref="H88:I95" si="26">IF($K88="","",IF(B88="","",B88))</f>
        <v>GABRIELA GELAKO</v>
      </c>
      <c r="I88" s="35" t="str">
        <f t="shared" si="26"/>
        <v>COLEGIO AMORIM</v>
      </c>
      <c r="J88" s="34">
        <f t="shared" ref="J88:J95" si="27">IF($K88="","",E88)</f>
        <v>7.5</v>
      </c>
      <c r="K88" s="34">
        <f t="shared" ref="K88:K95" si="28">G88</f>
        <v>7.5087999999999999</v>
      </c>
      <c r="L88" s="34">
        <f>IF(K88="","",LARGE(G88:G107,M88))</f>
        <v>8.4093999999999998</v>
      </c>
      <c r="M88" s="46">
        <v>1</v>
      </c>
      <c r="N88" s="56"/>
      <c r="O88" s="47">
        <f>IF(R88&lt;&gt;"",_xlfn.RANK.EQ(R88,R88:R107,0),"")</f>
        <v>1</v>
      </c>
      <c r="P88" s="24" t="str">
        <f>IF(K88="","",VLOOKUP(L88,G88:J107,2,0))</f>
        <v>YASMIN GOMES SANTOS</v>
      </c>
      <c r="Q88" s="24" t="str">
        <f>IF(K88="","",VLOOKUP(P88,LISTAS!$F$5:$G$407,2,0))</f>
        <v xml:space="preserve">IEBURIX </v>
      </c>
      <c r="R88" s="39">
        <f>IF(K88="","",VLOOKUP(L88,G88:J107,4,0))</f>
        <v>8.4</v>
      </c>
      <c r="S88" s="25">
        <f>IF($O88="","",IF($O88=1,400,IF($O88=2,340,IF($O88=3,300,IF($O88=4,280,IF($O88=5,270,IF($O88=6,260,IF($O88=7,250,IF($O88=8,240,IF($O88=9,200,IF($O88=10,200,IF($O88=11,200,IF($O88=12,200,IF($O88=13,200,IF($O88=14,200,IF($O88=15,200,IF($O88=16,200,IF($O88&gt;16,"",""))))))))))))))))))</f>
        <v>400</v>
      </c>
      <c r="T88" s="25">
        <f>IF(O88="","",IF($F$7="NÃO","",IF(O88=1,400,IF(O88=2,340,IF(O88=3,300,IF(O88=4,280,IF(O88=5,270,IF(O88=6,260,IF(O88=7,250,IF(O88=8,240,IF(O88=9,200,IF(O88=10,200,IF(O88=11,200,IF(O88=12,200,IF(O88=13,200,IF(O88=14,200,IF(O88=15,200,IF(O88=16,200,IF(O88&gt;16,"","")))))))))))))))))))</f>
        <v>400</v>
      </c>
    </row>
    <row r="89" spans="1:20" s="5" customFormat="1" ht="18.75" customHeight="1" x14ac:dyDescent="0.25">
      <c r="B89" s="26" t="s">
        <v>262</v>
      </c>
      <c r="C89" s="22" t="str">
        <f>IF(B89="","",VLOOKUP(B89,LISTAS!$F$5:$I$1000,2,0))</f>
        <v>COLEGIO AMORIM</v>
      </c>
      <c r="D89" s="22" t="str">
        <f>IF(B89="","",VLOOKUP(B89,LISTAS!$F$5:$I$204,4,0))</f>
        <v>SUB 15</v>
      </c>
      <c r="E89" s="38">
        <v>7.5</v>
      </c>
      <c r="G89" s="34">
        <f t="shared" si="25"/>
        <v>7.5088999999999997</v>
      </c>
      <c r="H89" s="35" t="str">
        <f t="shared" si="26"/>
        <v>ISABELA DE SOUZA PRADO</v>
      </c>
      <c r="I89" s="35" t="str">
        <f t="shared" si="26"/>
        <v>COLEGIO AMORIM</v>
      </c>
      <c r="J89" s="34">
        <f t="shared" si="27"/>
        <v>7.5</v>
      </c>
      <c r="K89" s="34">
        <f t="shared" si="28"/>
        <v>7.5088999999999997</v>
      </c>
      <c r="L89" s="34">
        <f>IF(K89="","",LARGE(G88:G107,M89))</f>
        <v>8.0092999999999996</v>
      </c>
      <c r="M89" s="46">
        <v>2</v>
      </c>
      <c r="N89" s="27"/>
      <c r="O89" s="47">
        <f>IF(R89&lt;&gt;"",_xlfn.RANK.EQ(R89,R88:R107,0),"")</f>
        <v>2</v>
      </c>
      <c r="P89" s="24" t="str">
        <f>IF(K89="","",VLOOKUP(L89,G88:J107,2,0))</f>
        <v>VALENTINA NASCIMENTO MARTINS</v>
      </c>
      <c r="Q89" s="24" t="str">
        <f>IF(K89="","",VLOOKUP(P89,LISTAS!$F$5:$G$407,2,0))</f>
        <v xml:space="preserve">ESCOLA STAGIUM </v>
      </c>
      <c r="R89" s="39">
        <f>IF(K89="","",VLOOKUP(L89,G88:J107,4,0))</f>
        <v>8</v>
      </c>
      <c r="S89" s="25">
        <f t="shared" ref="S89:S107" si="29">IF($O89="","",IF($O89=1,400,IF($O89=2,340,IF($O89=3,300,IF($O89=4,280,IF($O89=5,270,IF($O89=6,260,IF($O89=7,250,IF($O89=8,240,IF($O89=9,200,IF($O89=10,200,IF($O89=11,200,IF($O89=12,200,IF($O89=13,200,IF($O89=14,200,IF($O89=15,200,IF($O89=16,200,IF($O89&gt;16,"",""))))))))))))))))))</f>
        <v>340</v>
      </c>
      <c r="T89" s="25">
        <f t="shared" ref="T89:T107" si="30">IF(O89="","",IF($F$7="NÃO","",IF(O89=1,400,IF(O89=2,340,IF(O89=3,300,IF(O89=4,280,IF(O89=5,270,IF(O89=6,260,IF(O89=7,250,IF(O89=8,240,IF(O89=9,200,IF(O89=10,200,IF(O89=11,200,IF(O89=12,200,IF(O89=13,200,IF(O89=14,200,IF(O89=15,200,IF(O89=16,200,IF(O89&gt;16,"","")))))))))))))))))))</f>
        <v>340</v>
      </c>
    </row>
    <row r="90" spans="1:20" s="5" customFormat="1" ht="18.75" customHeight="1" x14ac:dyDescent="0.3">
      <c r="B90" s="26" t="s">
        <v>66</v>
      </c>
      <c r="C90" s="22" t="str">
        <f>IF(B90="","",VLOOKUP(B90,LISTAS!$F$5:$I$1000,2,0))</f>
        <v>COLÉGIO MONSENHOR ALEXANDRE</v>
      </c>
      <c r="D90" s="22" t="str">
        <f>IF(B90="","",VLOOKUP(B90,LISTAS!$F$5:$I$204,4,0))</f>
        <v>SUB 15</v>
      </c>
      <c r="E90" s="38">
        <v>6.5</v>
      </c>
      <c r="G90" s="34">
        <f t="shared" si="25"/>
        <v>6.5090000000000003</v>
      </c>
      <c r="H90" s="35" t="str">
        <f t="shared" si="26"/>
        <v>ASHLEY ALVES DA SILVA</v>
      </c>
      <c r="I90" s="35" t="str">
        <f t="shared" si="26"/>
        <v>COLÉGIO MONSENHOR ALEXANDRE</v>
      </c>
      <c r="J90" s="34">
        <f t="shared" si="27"/>
        <v>6.5</v>
      </c>
      <c r="K90" s="34">
        <f t="shared" si="28"/>
        <v>6.5090000000000003</v>
      </c>
      <c r="L90" s="34">
        <f>IF(K90="","",LARGE(G88:G107,M90))</f>
        <v>7.5088999999999997</v>
      </c>
      <c r="M90" s="46">
        <v>3</v>
      </c>
      <c r="N90" s="28"/>
      <c r="O90" s="47">
        <f>IF(R90&lt;&gt;"",_xlfn.RANK.EQ(R90,R88:R107,0),"")</f>
        <v>3</v>
      </c>
      <c r="P90" s="24" t="str">
        <f>IF(K90="","",VLOOKUP(L90,G88:J107,2,0))</f>
        <v>ISABELA DE SOUZA PRADO</v>
      </c>
      <c r="Q90" s="24" t="str">
        <f>IF(K90="","",VLOOKUP(P90,LISTAS!$F$5:$G$407,2,0))</f>
        <v>COLEGIO AMORIM</v>
      </c>
      <c r="R90" s="39">
        <f>IF(K90="","",VLOOKUP(L90,G88:J107,4,0))</f>
        <v>7.5</v>
      </c>
      <c r="S90" s="25">
        <f t="shared" si="29"/>
        <v>300</v>
      </c>
      <c r="T90" s="25">
        <f t="shared" si="30"/>
        <v>300</v>
      </c>
    </row>
    <row r="91" spans="1:20" s="5" customFormat="1" ht="18.75" customHeight="1" x14ac:dyDescent="0.3">
      <c r="B91" s="26" t="s">
        <v>319</v>
      </c>
      <c r="C91" s="22" t="str">
        <f>IF(B91="","",VLOOKUP(B91,LISTAS!$F$5:$I$1000,2,0))</f>
        <v>COLÉGIO ARBOS SÃO CAETANO DO SUL</v>
      </c>
      <c r="D91" s="22" t="e">
        <f>IF(B91="","",VLOOKUP(B91,LISTAS!$F$5:$I$204,4,0))</f>
        <v>#N/A</v>
      </c>
      <c r="E91" s="38">
        <v>0</v>
      </c>
      <c r="G91" s="34">
        <f t="shared" si="25"/>
        <v>9.1000000000000004E-3</v>
      </c>
      <c r="H91" s="35" t="str">
        <f t="shared" si="26"/>
        <v>RAFAELA MONTENEGRO PIZARRO</v>
      </c>
      <c r="I91" s="35" t="str">
        <f t="shared" si="26"/>
        <v>COLÉGIO ARBOS SÃO CAETANO DO SUL</v>
      </c>
      <c r="J91" s="34">
        <f t="shared" si="27"/>
        <v>0</v>
      </c>
      <c r="K91" s="34">
        <f t="shared" si="28"/>
        <v>9.1000000000000004E-3</v>
      </c>
      <c r="L91" s="34">
        <f>IF(K91="","",LARGE(G88:G107,M91))</f>
        <v>7.5087999999999999</v>
      </c>
      <c r="M91" s="46">
        <v>4</v>
      </c>
      <c r="N91" s="28"/>
      <c r="O91" s="47">
        <f>IF(R91&lt;&gt;"",_xlfn.RANK.EQ(R91,R88:R107,0),"")</f>
        <v>3</v>
      </c>
      <c r="P91" s="24" t="str">
        <f>IF(K91="","",VLOOKUP(L91,G88:J107,2,0))</f>
        <v>GABRIELA GELAKO</v>
      </c>
      <c r="Q91" s="24" t="str">
        <f>IF(K91="","",VLOOKUP(P91,LISTAS!$F$5:$G$407,2,0))</f>
        <v>COLEGIO AMORIM</v>
      </c>
      <c r="R91" s="39">
        <f>IF(K91="","",VLOOKUP(L91,G88:J107,4,0))</f>
        <v>7.5</v>
      </c>
      <c r="S91" s="25">
        <f t="shared" si="29"/>
        <v>300</v>
      </c>
      <c r="T91" s="25">
        <f t="shared" si="30"/>
        <v>300</v>
      </c>
    </row>
    <row r="92" spans="1:20" s="5" customFormat="1" ht="18.75" customHeight="1" x14ac:dyDescent="0.3">
      <c r="B92" s="26" t="s">
        <v>336</v>
      </c>
      <c r="C92" s="22" t="str">
        <f>IF(B92="","",VLOOKUP(B92,LISTAS!$F$5:$I$1000,2,0))</f>
        <v xml:space="preserve">ESCOLA STAGIUM </v>
      </c>
      <c r="D92" s="22" t="str">
        <f>IF(B92="","",VLOOKUP(B92,LISTAS!$F$5:$I$204,4,0))</f>
        <v>SUB 15</v>
      </c>
      <c r="E92" s="38">
        <v>6.7</v>
      </c>
      <c r="G92" s="34">
        <f t="shared" si="25"/>
        <v>6.7092000000000001</v>
      </c>
      <c r="H92" s="35" t="str">
        <f t="shared" si="26"/>
        <v>LÍVIA GIACOMINI DE SOUZA</v>
      </c>
      <c r="I92" s="35" t="str">
        <f t="shared" si="26"/>
        <v xml:space="preserve">ESCOLA STAGIUM </v>
      </c>
      <c r="J92" s="34">
        <f t="shared" si="27"/>
        <v>6.7</v>
      </c>
      <c r="K92" s="34">
        <f t="shared" si="28"/>
        <v>6.7092000000000001</v>
      </c>
      <c r="L92" s="34">
        <f>IF(K92="","",LARGE(G88:G107,M92))</f>
        <v>6.7095000000000002</v>
      </c>
      <c r="M92" s="46">
        <v>5</v>
      </c>
      <c r="N92" s="28"/>
      <c r="O92" s="47">
        <f>IF(R92&lt;&gt;"",_xlfn.RANK.EQ(R92,R88:R107,0),"")</f>
        <v>5</v>
      </c>
      <c r="P92" s="24" t="str">
        <f>IF(K92="","",VLOOKUP(L92,G88:J107,2,0))</f>
        <v>CAROLINE FINCO STOIANOF</v>
      </c>
      <c r="Q92" s="24" t="str">
        <f>IF(K92="","",VLOOKUP(P92,LISTAS!$F$5:$G$407,2,0))</f>
        <v>LICEU JARDIM</v>
      </c>
      <c r="R92" s="39">
        <f>IF(K92="","",VLOOKUP(L92,G88:J107,4,0))</f>
        <v>6.7</v>
      </c>
      <c r="S92" s="25">
        <f t="shared" si="29"/>
        <v>270</v>
      </c>
      <c r="T92" s="25">
        <f t="shared" si="30"/>
        <v>270</v>
      </c>
    </row>
    <row r="93" spans="1:20" s="5" customFormat="1" ht="18.75" customHeight="1" x14ac:dyDescent="0.3">
      <c r="B93" s="26" t="s">
        <v>337</v>
      </c>
      <c r="C93" s="22" t="str">
        <f>IF(B93="","",VLOOKUP(B93,LISTAS!$F$5:$I$1000,2,0))</f>
        <v xml:space="preserve">ESCOLA STAGIUM </v>
      </c>
      <c r="D93" s="22"/>
      <c r="E93" s="38">
        <v>8</v>
      </c>
      <c r="G93" s="34">
        <f t="shared" si="25"/>
        <v>8.0092999999999996</v>
      </c>
      <c r="H93" s="35" t="str">
        <f t="shared" si="26"/>
        <v>VALENTINA NASCIMENTO MARTINS</v>
      </c>
      <c r="I93" s="35" t="str">
        <f t="shared" si="26"/>
        <v xml:space="preserve">ESCOLA STAGIUM </v>
      </c>
      <c r="J93" s="34">
        <f t="shared" si="27"/>
        <v>8</v>
      </c>
      <c r="K93" s="34">
        <f t="shared" si="28"/>
        <v>8.0092999999999996</v>
      </c>
      <c r="L93" s="34">
        <f>IF(K93="","",LARGE(G88:G107,M93))</f>
        <v>6.7092000000000001</v>
      </c>
      <c r="M93" s="46">
        <v>6</v>
      </c>
      <c r="N93" s="28"/>
      <c r="O93" s="47">
        <f>IF(R93&lt;&gt;"",_xlfn.RANK.EQ(R93,R88:R107,0),"")</f>
        <v>5</v>
      </c>
      <c r="P93" s="24" t="str">
        <f>IF(K93="","",VLOOKUP(L93,G88:J107,2,0))</f>
        <v>LÍVIA GIACOMINI DE SOUZA</v>
      </c>
      <c r="Q93" s="24" t="str">
        <f>IF(K93="","",VLOOKUP(P93,LISTAS!$F$5:$G$407,2,0))</f>
        <v xml:space="preserve">ESCOLA STAGIUM </v>
      </c>
      <c r="R93" s="39">
        <f>IF(K93="","",VLOOKUP(L93,G88:J107,4,0))</f>
        <v>6.7</v>
      </c>
      <c r="S93" s="25">
        <f t="shared" si="29"/>
        <v>270</v>
      </c>
      <c r="T93" s="25">
        <f t="shared" si="30"/>
        <v>270</v>
      </c>
    </row>
    <row r="94" spans="1:20" s="5" customFormat="1" ht="18.75" customHeight="1" x14ac:dyDescent="0.3">
      <c r="B94" s="26" t="s">
        <v>161</v>
      </c>
      <c r="C94" s="22" t="str">
        <f>IF(B94="","",VLOOKUP(B94,LISTAS!$F$5:$I$1000,2,0))</f>
        <v xml:space="preserve">IEBURIX </v>
      </c>
      <c r="D94" s="22"/>
      <c r="E94" s="38">
        <v>8.4</v>
      </c>
      <c r="G94" s="34">
        <f t="shared" si="25"/>
        <v>8.4093999999999998</v>
      </c>
      <c r="H94" s="35" t="str">
        <f t="shared" si="26"/>
        <v>YASMIN GOMES SANTOS</v>
      </c>
      <c r="I94" s="35" t="str">
        <f t="shared" si="26"/>
        <v xml:space="preserve">IEBURIX </v>
      </c>
      <c r="J94" s="34">
        <f t="shared" si="27"/>
        <v>8.4</v>
      </c>
      <c r="K94" s="34">
        <f t="shared" si="28"/>
        <v>8.4093999999999998</v>
      </c>
      <c r="L94" s="34">
        <f>IF(K94="","",LARGE(G88:G107,M94))</f>
        <v>6.5090000000000003</v>
      </c>
      <c r="M94" s="46">
        <v>7</v>
      </c>
      <c r="N94" s="28"/>
      <c r="O94" s="47">
        <f>IF(R94&lt;&gt;"",_xlfn.RANK.EQ(R94,R88:R107,0),"")</f>
        <v>7</v>
      </c>
      <c r="P94" s="24" t="str">
        <f>IF(K94="","",VLOOKUP(L94,G88:J107,2,0))</f>
        <v>ASHLEY ALVES DA SILVA</v>
      </c>
      <c r="Q94" s="24" t="str">
        <f>IF(K94="","",VLOOKUP(P94,LISTAS!$F$5:$G$407,2,0))</f>
        <v>COLÉGIO MONSENHOR ALEXANDRE</v>
      </c>
      <c r="R94" s="39">
        <f>IF(K94="","",VLOOKUP(L94,G88:J107,4,0))</f>
        <v>6.5</v>
      </c>
      <c r="S94" s="25">
        <f t="shared" si="29"/>
        <v>250</v>
      </c>
      <c r="T94" s="25">
        <f t="shared" si="30"/>
        <v>250</v>
      </c>
    </row>
    <row r="95" spans="1:20" s="5" customFormat="1" ht="18.75" customHeight="1" x14ac:dyDescent="0.3">
      <c r="B95" s="26" t="s">
        <v>206</v>
      </c>
      <c r="C95" s="22" t="str">
        <f>IF(B95="","",VLOOKUP(B95,LISTAS!$F$5:$I$1000,2,0))</f>
        <v>LICEU JARDIM</v>
      </c>
      <c r="D95" s="22"/>
      <c r="E95" s="38">
        <v>6.7</v>
      </c>
      <c r="G95" s="34">
        <f t="shared" si="25"/>
        <v>6.7095000000000002</v>
      </c>
      <c r="H95" s="35" t="str">
        <f t="shared" si="26"/>
        <v>CAROLINE FINCO STOIANOF</v>
      </c>
      <c r="I95" s="35" t="str">
        <f t="shared" si="26"/>
        <v>LICEU JARDIM</v>
      </c>
      <c r="J95" s="34">
        <f t="shared" si="27"/>
        <v>6.7</v>
      </c>
      <c r="K95" s="34">
        <f t="shared" si="28"/>
        <v>6.7095000000000002</v>
      </c>
      <c r="L95" s="34">
        <f>IF(K95="","",LARGE(G88:G107,M95))</f>
        <v>9.1000000000000004E-3</v>
      </c>
      <c r="M95" s="46">
        <v>8</v>
      </c>
      <c r="N95" s="28"/>
      <c r="O95" s="47" t="str">
        <f>IF(R95&lt;&gt;"",_xlfn.RANK.EQ(R95,R88:R107,0),"")</f>
        <v/>
      </c>
      <c r="P95" s="24"/>
      <c r="Q95" s="24"/>
      <c r="R95" s="39"/>
      <c r="S95" s="25" t="str">
        <f t="shared" si="29"/>
        <v/>
      </c>
      <c r="T95" s="25" t="str">
        <f t="shared" si="30"/>
        <v/>
      </c>
    </row>
    <row r="96" spans="1:20" s="5" customFormat="1" ht="18.75" customHeight="1" x14ac:dyDescent="0.3">
      <c r="B96" s="26" t="s">
        <v>478</v>
      </c>
      <c r="C96" s="22" t="str">
        <f>IF(B96="","",VLOOKUP(B96,LISTAS!$F$5:$I$1000,2,0))</f>
        <v>COLEGIO AMORIM</v>
      </c>
      <c r="D96" s="22" t="e">
        <f>IF(B96="","",VLOOKUP(B96,LISTAS!$F$5:$I$204,4,0))</f>
        <v>#N/A</v>
      </c>
      <c r="E96" s="38">
        <v>7.1</v>
      </c>
      <c r="G96" s="34"/>
      <c r="H96" s="35"/>
      <c r="I96" s="35"/>
      <c r="J96" s="34"/>
      <c r="K96" s="34"/>
      <c r="L96" s="34" t="str">
        <f>IF(K96="","",LARGE(G88:G107,M96))</f>
        <v/>
      </c>
      <c r="M96" s="46">
        <v>9</v>
      </c>
      <c r="N96" s="28"/>
      <c r="O96" s="47" t="str">
        <f>IF(R96&lt;&gt;"",_xlfn.RANK.EQ(R96,R88:R107,0),"")</f>
        <v/>
      </c>
      <c r="P96" s="24" t="str">
        <f>IF(K96="","",VLOOKUP(L96,G88:J107,2,0))</f>
        <v/>
      </c>
      <c r="Q96" s="24" t="str">
        <f>IF(K96="","",VLOOKUP(P96,LISTAS!$F$5:$G$407,2,0))</f>
        <v/>
      </c>
      <c r="R96" s="39" t="str">
        <f>IF(K96="","",VLOOKUP(L96,G88:J107,4,0))</f>
        <v/>
      </c>
      <c r="S96" s="25" t="str">
        <f t="shared" si="29"/>
        <v/>
      </c>
      <c r="T96" s="25" t="str">
        <f t="shared" si="30"/>
        <v/>
      </c>
    </row>
    <row r="97" spans="1:20" s="5" customFormat="1" ht="18.75" customHeight="1" x14ac:dyDescent="0.3">
      <c r="B97" s="26"/>
      <c r="C97" s="22" t="str">
        <f>IF(B97="","",VLOOKUP(B97,LISTAS!$F$5:$I$1000,2,0))</f>
        <v/>
      </c>
      <c r="D97" s="22" t="str">
        <f>IF(B97="","",VLOOKUP(B97,LISTAS!$F$5:$I$204,4,0))</f>
        <v/>
      </c>
      <c r="E97" s="38"/>
      <c r="G97" s="34"/>
      <c r="H97" s="35"/>
      <c r="I97" s="35"/>
      <c r="J97" s="34"/>
      <c r="K97" s="34"/>
      <c r="L97" s="34" t="str">
        <f>IF(K97="","",LARGE(G88:G107,M97))</f>
        <v/>
      </c>
      <c r="M97" s="46">
        <v>10</v>
      </c>
      <c r="N97" s="28"/>
      <c r="O97" s="47" t="str">
        <f>IF(R97&lt;&gt;"",_xlfn.RANK.EQ(R97,R88:R107,0),"")</f>
        <v/>
      </c>
      <c r="P97" s="24" t="str">
        <f>IF(K97="","",VLOOKUP(L97,G88:J107,2,0))</f>
        <v/>
      </c>
      <c r="Q97" s="24" t="str">
        <f>IF(K97="","",VLOOKUP(P97,LISTAS!$F$5:$G$407,2,0))</f>
        <v/>
      </c>
      <c r="R97" s="39" t="str">
        <f>IF(K97="","",VLOOKUP(L97,G88:J107,4,0))</f>
        <v/>
      </c>
      <c r="S97" s="25" t="str">
        <f t="shared" si="29"/>
        <v/>
      </c>
      <c r="T97" s="25" t="str">
        <f t="shared" si="30"/>
        <v/>
      </c>
    </row>
    <row r="98" spans="1:20" s="5" customFormat="1" ht="18.75" customHeight="1" x14ac:dyDescent="0.3">
      <c r="B98" s="26"/>
      <c r="C98" s="22" t="str">
        <f>IF(B98="","",VLOOKUP(B98,LISTAS!$F$5:$I$1000,2,0))</f>
        <v/>
      </c>
      <c r="D98" s="22" t="str">
        <f>IF(B98="","",VLOOKUP(B98,LISTAS!$F$5:$I$204,4,0))</f>
        <v/>
      </c>
      <c r="E98" s="38"/>
      <c r="G98" s="34"/>
      <c r="H98" s="35"/>
      <c r="I98" s="35"/>
      <c r="J98" s="34"/>
      <c r="K98" s="34"/>
      <c r="L98" s="34" t="str">
        <f>IF(K98="","",LARGE(G88:G107,M98))</f>
        <v/>
      </c>
      <c r="M98" s="46">
        <v>11</v>
      </c>
      <c r="N98" s="28"/>
      <c r="O98" s="47" t="str">
        <f>IF(R98&lt;&gt;"",_xlfn.RANK.EQ(R98,R88:R107,0),"")</f>
        <v/>
      </c>
      <c r="P98" s="24" t="str">
        <f>IF(K98="","",VLOOKUP(L98,G88:J107,2,0))</f>
        <v/>
      </c>
      <c r="Q98" s="24" t="str">
        <f>IF(K98="","",VLOOKUP(P98,LISTAS!$F$5:$G$407,2,0))</f>
        <v/>
      </c>
      <c r="R98" s="39" t="str">
        <f>IF(K98="","",VLOOKUP(L98,G88:J107,4,0))</f>
        <v/>
      </c>
      <c r="S98" s="25" t="str">
        <f t="shared" si="29"/>
        <v/>
      </c>
      <c r="T98" s="25" t="str">
        <f t="shared" si="30"/>
        <v/>
      </c>
    </row>
    <row r="99" spans="1:20" s="5" customFormat="1" ht="18.75" customHeight="1" x14ac:dyDescent="0.3">
      <c r="B99" s="26"/>
      <c r="C99" s="22" t="str">
        <f>IF(B99="","",VLOOKUP(B99,LISTAS!$F$5:$I$1000,2,0))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IF(K99="","",LARGE(G88:G107,M99))</f>
        <v/>
      </c>
      <c r="M99" s="46">
        <v>12</v>
      </c>
      <c r="N99" s="28"/>
      <c r="O99" s="47" t="str">
        <f>IF(R99&lt;&gt;"",_xlfn.RANK.EQ(R99,R88:R107,0),"")</f>
        <v/>
      </c>
      <c r="P99" s="24" t="str">
        <f>IF(K99="","",VLOOKUP(L99,G88:J107,2,0))</f>
        <v/>
      </c>
      <c r="Q99" s="24" t="str">
        <f>IF(K99="","",VLOOKUP(P99,LISTAS!$F$5:$G$407,2,0))</f>
        <v/>
      </c>
      <c r="R99" s="39" t="str">
        <f>IF(K99="","",VLOOKUP(L99,G88:J107,4,0))</f>
        <v/>
      </c>
      <c r="S99" s="25" t="str">
        <f t="shared" si="29"/>
        <v/>
      </c>
      <c r="T99" s="25" t="str">
        <f t="shared" si="30"/>
        <v/>
      </c>
    </row>
    <row r="100" spans="1:20" s="5" customFormat="1" ht="18.75" customHeight="1" x14ac:dyDescent="0.3">
      <c r="B100" s="26"/>
      <c r="C100" s="22" t="str">
        <f>IF(B100="","",VLOOKUP(B100,LISTAS!$F$5:$I$1000,2,0))</f>
        <v/>
      </c>
      <c r="D100" s="22" t="str">
        <f>IF(B100="","",VLOOKUP(B100,LISTAS!$F$5:$I$204,4,0))</f>
        <v/>
      </c>
      <c r="E100" s="38"/>
      <c r="G100" s="34"/>
      <c r="H100" s="35"/>
      <c r="I100" s="35"/>
      <c r="J100" s="34"/>
      <c r="K100" s="34"/>
      <c r="L100" s="34" t="str">
        <f>IF(K100="","",LARGE(G88:G107,M100))</f>
        <v/>
      </c>
      <c r="M100" s="46">
        <v>13</v>
      </c>
      <c r="N100" s="28"/>
      <c r="O100" s="47" t="str">
        <f>IF(R100&lt;&gt;"",_xlfn.RANK.EQ(R100,R88:R107,0),"")</f>
        <v/>
      </c>
      <c r="P100" s="24" t="str">
        <f>IF(K100="","",VLOOKUP(L100,G88:J107,2,0))</f>
        <v/>
      </c>
      <c r="Q100" s="24" t="str">
        <f>IF(K100="","",VLOOKUP(P100,LISTAS!$F$5:$G$407,2,0))</f>
        <v/>
      </c>
      <c r="R100" s="39" t="str">
        <f>IF(K100="","",VLOOKUP(L100,G88:J107,4,0))</f>
        <v/>
      </c>
      <c r="S100" s="25" t="str">
        <f t="shared" si="29"/>
        <v/>
      </c>
      <c r="T100" s="25" t="str">
        <f t="shared" si="30"/>
        <v/>
      </c>
    </row>
    <row r="101" spans="1:20" s="5" customFormat="1" ht="18.75" customHeight="1" x14ac:dyDescent="0.3">
      <c r="B101" s="26"/>
      <c r="C101" s="22" t="str">
        <f>IF(B101="","",VLOOKUP(B101,LISTAS!$F$5:$I$1000,2,0))</f>
        <v/>
      </c>
      <c r="D101" s="22" t="str">
        <f>IF(B101="","",VLOOKUP(B101,LISTAS!$F$5:$I$204,4,0))</f>
        <v/>
      </c>
      <c r="E101" s="38"/>
      <c r="G101" s="34"/>
      <c r="H101" s="35"/>
      <c r="I101" s="35"/>
      <c r="J101" s="34"/>
      <c r="K101" s="34"/>
      <c r="L101" s="34" t="str">
        <f>IF(K101="","",LARGE(G88:G107,M101))</f>
        <v/>
      </c>
      <c r="M101" s="46">
        <v>14</v>
      </c>
      <c r="N101" s="28"/>
      <c r="O101" s="47" t="str">
        <f>IF(R101&lt;&gt;"",_xlfn.RANK.EQ(R101,R88:R107,0),"")</f>
        <v/>
      </c>
      <c r="P101" s="24" t="str">
        <f>IF(K101="","",VLOOKUP(L101,G88:J107,2,0))</f>
        <v/>
      </c>
      <c r="Q101" s="24" t="str">
        <f>IF(K101="","",VLOOKUP(P101,LISTAS!$F$5:$G$407,2,0))</f>
        <v/>
      </c>
      <c r="R101" s="39" t="str">
        <f>IF(K101="","",VLOOKUP(L101,G88:J107,4,0))</f>
        <v/>
      </c>
      <c r="S101" s="25" t="str">
        <f t="shared" si="29"/>
        <v/>
      </c>
      <c r="T101" s="25" t="str">
        <f t="shared" si="30"/>
        <v/>
      </c>
    </row>
    <row r="102" spans="1:20" s="5" customFormat="1" ht="18.75" customHeight="1" x14ac:dyDescent="0.3">
      <c r="B102" s="26"/>
      <c r="C102" s="22" t="str">
        <f>IF(B102="","",VLOOKUP(B102,LISTAS!$F$5:$I$1000,2,0))</f>
        <v/>
      </c>
      <c r="D102" s="22" t="str">
        <f>IF(B102="","",VLOOKUP(B102,LISTAS!$F$5:$I$204,4,0))</f>
        <v/>
      </c>
      <c r="E102" s="38"/>
      <c r="G102" s="34"/>
      <c r="H102" s="35"/>
      <c r="I102" s="35"/>
      <c r="J102" s="34"/>
      <c r="K102" s="34"/>
      <c r="L102" s="34" t="str">
        <f>IF(K102="","",LARGE(G88:G107,M102))</f>
        <v/>
      </c>
      <c r="M102" s="46">
        <v>15</v>
      </c>
      <c r="N102" s="28"/>
      <c r="O102" s="47" t="str">
        <f>IF(R102&lt;&gt;"",_xlfn.RANK.EQ(R102,R88:R107,0),"")</f>
        <v/>
      </c>
      <c r="P102" s="24" t="str">
        <f>IF(K102="","",VLOOKUP(L102,G88:J107,2,0))</f>
        <v/>
      </c>
      <c r="Q102" s="24" t="str">
        <f>IF(K102="","",VLOOKUP(P102,LISTAS!$F$5:$G$407,2,0))</f>
        <v/>
      </c>
      <c r="R102" s="39" t="str">
        <f>IF(K102="","",VLOOKUP(L102,G88:J107,4,0))</f>
        <v/>
      </c>
      <c r="S102" s="25" t="str">
        <f t="shared" si="29"/>
        <v/>
      </c>
      <c r="T102" s="25" t="str">
        <f t="shared" si="30"/>
        <v/>
      </c>
    </row>
    <row r="103" spans="1:20" s="5" customFormat="1" ht="18.75" customHeight="1" x14ac:dyDescent="0.3">
      <c r="B103" s="26"/>
      <c r="C103" s="22" t="str">
        <f>IF(B103="","",VLOOKUP(B103,LISTAS!$F$5:$I$1000,2,0))</f>
        <v/>
      </c>
      <c r="D103" s="22" t="str">
        <f>IF(B103="","",VLOOKUP(B103,LISTAS!$F$5:$I$204,4,0))</f>
        <v/>
      </c>
      <c r="E103" s="38"/>
      <c r="G103" s="34"/>
      <c r="H103" s="35"/>
      <c r="I103" s="35"/>
      <c r="J103" s="34"/>
      <c r="K103" s="34"/>
      <c r="L103" s="34" t="str">
        <f>IF(K103="","",LARGE(G88:G107,M103))</f>
        <v/>
      </c>
      <c r="M103" s="46">
        <v>16</v>
      </c>
      <c r="N103" s="28"/>
      <c r="O103" s="47" t="str">
        <f>IF(R103&lt;&gt;"",_xlfn.RANK.EQ(R103,R88:R107,0),"")</f>
        <v/>
      </c>
      <c r="P103" s="24" t="str">
        <f>IF(K103="","",VLOOKUP(L103,G88:J107,2,0))</f>
        <v/>
      </c>
      <c r="Q103" s="24" t="str">
        <f>IF(K103="","",VLOOKUP(P103,LISTAS!$F$5:$G$407,2,0))</f>
        <v/>
      </c>
      <c r="R103" s="39" t="str">
        <f>IF(K103="","",VLOOKUP(L103,G88:J107,4,0))</f>
        <v/>
      </c>
      <c r="S103" s="25" t="str">
        <f t="shared" si="29"/>
        <v/>
      </c>
      <c r="T103" s="25" t="str">
        <f t="shared" si="30"/>
        <v/>
      </c>
    </row>
    <row r="104" spans="1:20" s="5" customFormat="1" ht="18.75" customHeight="1" x14ac:dyDescent="0.3">
      <c r="B104" s="26"/>
      <c r="C104" s="22" t="str">
        <f>IF(B104="","",VLOOKUP(B104,LISTAS!$F$5:$I$1000,2,0))</f>
        <v/>
      </c>
      <c r="D104" s="22" t="str">
        <f>IF(B104="","",VLOOKUP(B104,LISTAS!$F$5:$I$204,4,0))</f>
        <v/>
      </c>
      <c r="E104" s="38"/>
      <c r="G104" s="34" t="str">
        <f t="shared" ref="G104:G105" si="31">IF(E104="","",E104+(ROW(E104)/10000))</f>
        <v/>
      </c>
      <c r="H104" s="35" t="str">
        <f t="shared" ref="H104:I105" si="32">IF($K104="","",IF(B104="","",B104))</f>
        <v/>
      </c>
      <c r="I104" s="35" t="str">
        <f t="shared" si="32"/>
        <v/>
      </c>
      <c r="J104" s="34" t="str">
        <f t="shared" ref="J104:J105" si="33">IF($K104="","",E104)</f>
        <v/>
      </c>
      <c r="K104" s="34" t="str">
        <f t="shared" ref="K104:K105" si="34">G104</f>
        <v/>
      </c>
      <c r="L104" s="34" t="str">
        <f>IF(K104="","",LARGE(G88:G107,M104))</f>
        <v/>
      </c>
      <c r="M104" s="46">
        <v>17</v>
      </c>
      <c r="N104" s="28"/>
      <c r="O104" s="47" t="str">
        <f>IF(R104&lt;&gt;"",_xlfn.RANK.EQ(R104,R88:R107,0),"")</f>
        <v/>
      </c>
      <c r="P104" s="24" t="str">
        <f>IF(K104="","",VLOOKUP(L104,G88:J107,2,0))</f>
        <v/>
      </c>
      <c r="Q104" s="24" t="str">
        <f>IF(K104="","",VLOOKUP(P104,LISTAS!$F$5:$G$407,2,0))</f>
        <v/>
      </c>
      <c r="R104" s="39" t="str">
        <f>IF(K104="","",VLOOKUP(L104,G88:J107,4,0))</f>
        <v/>
      </c>
      <c r="S104" s="25" t="str">
        <f t="shared" si="29"/>
        <v/>
      </c>
      <c r="T104" s="25" t="str">
        <f t="shared" si="30"/>
        <v/>
      </c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 t="str">
        <f t="shared" si="31"/>
        <v/>
      </c>
      <c r="H105" s="35" t="str">
        <f t="shared" si="32"/>
        <v/>
      </c>
      <c r="I105" s="35" t="str">
        <f t="shared" si="32"/>
        <v/>
      </c>
      <c r="J105" s="34" t="str">
        <f t="shared" si="33"/>
        <v/>
      </c>
      <c r="K105" s="34" t="str">
        <f t="shared" si="34"/>
        <v/>
      </c>
      <c r="L105" s="34" t="str">
        <f>IF(K105="","",LARGE(G88:G107,M105))</f>
        <v/>
      </c>
      <c r="M105" s="46">
        <v>18</v>
      </c>
      <c r="N105" s="28"/>
      <c r="O105" s="47" t="str">
        <f>IF(R105&lt;&gt;"",_xlfn.RANK.EQ(R105,R88:R107,0),"")</f>
        <v/>
      </c>
      <c r="P105" s="24" t="str">
        <f>IF(K105="","",VLOOKUP(L105,G88:J107,2,0))</f>
        <v/>
      </c>
      <c r="Q105" s="24" t="str">
        <f>IF(K105="","",VLOOKUP(P105,LISTAS!$F$5:$G$407,2,0))</f>
        <v/>
      </c>
      <c r="R105" s="39" t="str">
        <f>IF(K105="","",VLOOKUP(L105,G88:J107,4,0))</f>
        <v/>
      </c>
      <c r="S105" s="25" t="str">
        <f t="shared" si="29"/>
        <v/>
      </c>
      <c r="T105" s="25" t="str">
        <f t="shared" si="30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IF(K106="","",LARGE(G88:G107,M106))</f>
        <v/>
      </c>
      <c r="M106" s="46">
        <v>19</v>
      </c>
      <c r="N106" s="28"/>
      <c r="O106" s="47" t="str">
        <f>IF(R106&lt;&gt;"",_xlfn.RANK.EQ(R106,R88:R107,0),"")</f>
        <v/>
      </c>
      <c r="P106" s="24" t="str">
        <f>IF(K106="","",VLOOKUP(L106,G88:J107,2,0))</f>
        <v/>
      </c>
      <c r="Q106" s="24" t="str">
        <f>IF(K106="","",VLOOKUP(P106,LISTAS!$F$5:$G$407,2,0))</f>
        <v/>
      </c>
      <c r="R106" s="39" t="str">
        <f>IF(K106="","",VLOOKUP(L106,G88:J107,4,0))</f>
        <v/>
      </c>
      <c r="S106" s="25" t="str">
        <f t="shared" si="29"/>
        <v/>
      </c>
      <c r="T106" s="25" t="str">
        <f t="shared" si="30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ref="G107" si="35">IF(E107="","",E107+(ROW(E107)/10000))</f>
        <v/>
      </c>
      <c r="H107" s="35" t="str">
        <f t="shared" ref="H107:I107" si="36">IF($K107="","",IF(B107="","",B107))</f>
        <v/>
      </c>
      <c r="I107" s="35" t="str">
        <f t="shared" si="36"/>
        <v/>
      </c>
      <c r="J107" s="34" t="str">
        <f t="shared" ref="J107" si="37">IF($K107="","",E107)</f>
        <v/>
      </c>
      <c r="K107" s="34" t="str">
        <f t="shared" ref="K107" si="38">G107</f>
        <v/>
      </c>
      <c r="L107" s="34" t="str">
        <f>IF(K107="","",LARGE(G88:G107,M107))</f>
        <v/>
      </c>
      <c r="M107" s="46">
        <v>20</v>
      </c>
      <c r="N107" s="28"/>
      <c r="O107" s="47" t="str">
        <f>IF(R107&lt;&gt;"",_xlfn.RANK.EQ(R107,R88:R107,0),"")</f>
        <v/>
      </c>
      <c r="P107" s="24" t="str">
        <f>IF(K107="","",VLOOKUP(L107,G88:J107,2,0))</f>
        <v/>
      </c>
      <c r="Q107" s="24" t="str">
        <f>IF(K107="","",VLOOKUP(P107,LISTAS!$F$5:$G$407,2,0))</f>
        <v/>
      </c>
      <c r="R107" s="39" t="str">
        <f>IF(K107="","",VLOOKUP(L107,G88:J107,4,0))</f>
        <v/>
      </c>
      <c r="S107" s="25" t="str">
        <f t="shared" si="29"/>
        <v/>
      </c>
      <c r="T107" s="25" t="str">
        <f t="shared" si="30"/>
        <v/>
      </c>
    </row>
    <row r="108" spans="1:20" s="5" customFormat="1" ht="18.75" customHeight="1" x14ac:dyDescent="0.3">
      <c r="B108" s="48"/>
      <c r="C108" s="49"/>
      <c r="D108" s="6"/>
      <c r="E108" s="50"/>
      <c r="G108" s="34"/>
      <c r="H108" s="35"/>
      <c r="I108" s="35"/>
      <c r="J108" s="34"/>
      <c r="K108" s="34"/>
      <c r="L108" s="34"/>
      <c r="M108" s="46"/>
      <c r="N108" s="28"/>
      <c r="O108" s="51"/>
      <c r="P108" s="52"/>
      <c r="Q108" s="52"/>
      <c r="R108" s="53"/>
      <c r="S108" s="54"/>
      <c r="T108" s="55"/>
    </row>
    <row r="109" spans="1:20" ht="20.25" customHeight="1" x14ac:dyDescent="0.25">
      <c r="A109" s="2"/>
      <c r="B109" s="71" t="s">
        <v>27</v>
      </c>
      <c r="C109" s="72"/>
      <c r="E109" s="36"/>
      <c r="F109" s="37"/>
      <c r="G109" s="11"/>
      <c r="H109" s="12"/>
      <c r="I109" s="12"/>
      <c r="J109" s="12"/>
      <c r="K109" s="13"/>
      <c r="L109" s="12"/>
      <c r="M109" s="14"/>
      <c r="N109" s="45"/>
      <c r="O109" s="73" t="s">
        <v>15</v>
      </c>
      <c r="P109" s="74"/>
      <c r="Q109" s="74"/>
      <c r="R109" s="74"/>
      <c r="S109" s="74"/>
      <c r="T109" s="75"/>
    </row>
    <row r="110" spans="1:20" ht="20.25" hidden="1" customHeight="1" x14ac:dyDescent="0.25">
      <c r="A110" s="2"/>
      <c r="B110" s="68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70"/>
    </row>
    <row r="111" spans="1:20" s="15" customFormat="1" ht="28.5" customHeight="1" x14ac:dyDescent="0.25">
      <c r="B111" s="16" t="s">
        <v>16</v>
      </c>
      <c r="C111" s="16" t="s">
        <v>1</v>
      </c>
      <c r="D111" s="16" t="s">
        <v>17</v>
      </c>
      <c r="E111" s="16" t="s">
        <v>2</v>
      </c>
      <c r="F111" s="17"/>
      <c r="G111" s="18"/>
      <c r="H111" s="19"/>
      <c r="I111" s="19"/>
      <c r="J111" s="19"/>
      <c r="K111" s="20"/>
      <c r="L111" s="19"/>
      <c r="M111" s="18"/>
      <c r="N111" s="18"/>
      <c r="O111" s="29" t="s">
        <v>4</v>
      </c>
      <c r="P111" s="29" t="s">
        <v>16</v>
      </c>
      <c r="Q111" s="29" t="s">
        <v>1</v>
      </c>
      <c r="R111" s="29" t="s">
        <v>18</v>
      </c>
      <c r="S111" s="21" t="s">
        <v>19</v>
      </c>
      <c r="T111" s="21" t="s">
        <v>20</v>
      </c>
    </row>
    <row r="112" spans="1:20" s="5" customFormat="1" ht="18.75" customHeight="1" x14ac:dyDescent="0.25">
      <c r="B112" s="22" t="s">
        <v>263</v>
      </c>
      <c r="C112" s="22" t="str">
        <f>IF(B112="","",VLOOKUP(B112,LISTAS!$F$5:$I$1000,2,0))</f>
        <v>COLEGIO AMORIM</v>
      </c>
      <c r="D112" s="22" t="str">
        <f>IF(B112="","",VLOOKUP(B112,LISTAS!$F$5:$I$204,4,0))</f>
        <v>SUB 18</v>
      </c>
      <c r="E112" s="38">
        <v>0</v>
      </c>
      <c r="G112" s="34">
        <f t="shared" ref="G112:G131" si="39">IF(E112="","",E112+(ROW(E112)/10000))</f>
        <v>1.12E-2</v>
      </c>
      <c r="H112" s="35" t="str">
        <f t="shared" ref="H112:I118" si="40">IF($K112="","",IF(B112="","",B112))</f>
        <v>ANA CAROLINA ARAUJO</v>
      </c>
      <c r="I112" s="35" t="str">
        <f t="shared" si="40"/>
        <v>COLEGIO AMORIM</v>
      </c>
      <c r="J112" s="34">
        <f t="shared" ref="J112:J131" si="41">IF($K112="","",E112)</f>
        <v>0</v>
      </c>
      <c r="K112" s="34">
        <f t="shared" ref="K112:K131" si="42">G112</f>
        <v>1.12E-2</v>
      </c>
      <c r="L112" s="34">
        <f>IF(K112="","",LARGE(G112:G131,M112))</f>
        <v>8.5114000000000001</v>
      </c>
      <c r="M112" s="46">
        <v>1</v>
      </c>
      <c r="N112" s="23"/>
      <c r="O112" s="47">
        <f>IF(R112&lt;&gt;"",_xlfn.RANK.EQ(R112,R112:R131,0),"")</f>
        <v>1</v>
      </c>
      <c r="P112" s="24" t="str">
        <f>IF(K112="","",VLOOKUP(L112,G112:J131,2,0))</f>
        <v>MARIA CLARA MANFREDI OLIVEIRA</v>
      </c>
      <c r="Q112" s="24" t="str">
        <f>IF(K112="","",VLOOKUP(P112,LISTAS!$F$5:$G$407,2,0))</f>
        <v>COLEGIO AMORIM</v>
      </c>
      <c r="R112" s="39">
        <f>IF(K112="","",VLOOKUP(L112,G112:J131,4,0))</f>
        <v>8.5</v>
      </c>
      <c r="S112" s="25">
        <f>IF($O112="","",IF($O112=1,400,IF($O112=2,340,IF($O112=3,300,IF($O112=4,280,IF($O112=5,270,IF($O112=6,260,IF($O112=7,250,IF($O112=8,240,IF($O112=9,200,IF($O112=10,200,IF($O112=11,200,IF($O112=12,200,IF($O112=13,200,IF($O112=14,200,IF($O112=15,200,IF($O112=16,200,IF($O112&gt;16,"",""))))))))))))))))))</f>
        <v>400</v>
      </c>
      <c r="T112" s="25">
        <f>IF(O112="","",IF($F$7="NÃO","",IF(O112=1,400,IF(O112=2,340,IF(O112=3,300,IF(O112=4,280,IF(O112=5,270,IF(O112=6,260,IF(O112=7,250,IF(O112=8,240,IF(O112=9,200,IF(O112=10,200,IF(O112=11,200,IF(O112=12,200,IF(O112=13,200,IF(O112=14,200,IF(O112=15,200,IF(O112=16,200,IF(O112&gt;16,"","")))))))))))))))))))</f>
        <v>400</v>
      </c>
    </row>
    <row r="113" spans="2:20" s="5" customFormat="1" ht="18.75" customHeight="1" x14ac:dyDescent="0.25">
      <c r="B113" s="26" t="s">
        <v>157</v>
      </c>
      <c r="C113" s="22" t="str">
        <f>IF(B113="","",VLOOKUP(B113,LISTAS!$F$5:$I$1000,2,0))</f>
        <v>COLEGIO AMORIM</v>
      </c>
      <c r="D113" s="22" t="str">
        <f>IF(B113="","",VLOOKUP(B113,LISTAS!$F$5:$I$204,4,0))</f>
        <v>SUB 18</v>
      </c>
      <c r="E113" s="38">
        <v>7.5</v>
      </c>
      <c r="G113" s="34">
        <f t="shared" si="39"/>
        <v>7.5113000000000003</v>
      </c>
      <c r="H113" s="35" t="str">
        <f t="shared" si="40"/>
        <v>GIOVANNA DA SILVA DOS SANTOS</v>
      </c>
      <c r="I113" s="35" t="str">
        <f t="shared" si="40"/>
        <v>COLEGIO AMORIM</v>
      </c>
      <c r="J113" s="34">
        <f t="shared" si="41"/>
        <v>7.5</v>
      </c>
      <c r="K113" s="34">
        <f t="shared" si="42"/>
        <v>7.5113000000000003</v>
      </c>
      <c r="L113" s="34">
        <f>IF(K113="","",LARGE(G112:G131,M113))</f>
        <v>7.9115000000000002</v>
      </c>
      <c r="M113" s="46">
        <v>2</v>
      </c>
      <c r="N113" s="27"/>
      <c r="O113" s="47">
        <f>IF(R113&lt;&gt;"",_xlfn.RANK.EQ(R113,R112:R131,0),"")</f>
        <v>2</v>
      </c>
      <c r="P113" s="24" t="str">
        <f>IF(K113="","",VLOOKUP(L113,G112:J131,2,0))</f>
        <v>GIULIA VASCONCELOS PIZZUTO</v>
      </c>
      <c r="Q113" s="24" t="str">
        <f>IF(K113="","",VLOOKUP(P113,LISTAS!$F$5:$G$407,2,0))</f>
        <v>COLÉGIO ARBOS SÃO CAETANO DO SUL</v>
      </c>
      <c r="R113" s="39">
        <f>IF(K113="","",VLOOKUP(L113,G112:J131,4,0))</f>
        <v>7.9</v>
      </c>
      <c r="S113" s="25">
        <f t="shared" ref="S113:S131" si="43">IF($O113="","",IF($O113=1,400,IF($O113=2,340,IF($O113=3,300,IF($O113=4,280,IF($O113=5,270,IF($O113=6,260,IF($O113=7,250,IF($O113=8,240,IF($O113=9,200,IF($O113=10,200,IF($O113=11,200,IF($O113=12,200,IF($O113=13,200,IF($O113=14,200,IF($O113=15,200,IF($O113=16,200,IF($O113&gt;16,"",""))))))))))))))))))</f>
        <v>340</v>
      </c>
      <c r="T113" s="25">
        <f t="shared" ref="T113:T131" si="44">IF(O113="","",IF($F$7="NÃO","",IF(O113=1,400,IF(O113=2,340,IF(O113=3,300,IF(O113=4,280,IF(O113=5,270,IF(O113=6,260,IF(O113=7,250,IF(O113=8,240,IF(O113=9,200,IF(O113=10,200,IF(O113=11,200,IF(O113=12,200,IF(O113=13,200,IF(O113=14,200,IF(O113=15,200,IF(O113=16,200,IF(O113&gt;16,"","")))))))))))))))))))</f>
        <v>340</v>
      </c>
    </row>
    <row r="114" spans="2:20" s="5" customFormat="1" ht="18.75" customHeight="1" x14ac:dyDescent="0.3">
      <c r="B114" s="26" t="s">
        <v>158</v>
      </c>
      <c r="C114" s="22" t="str">
        <f>IF(B114="","",VLOOKUP(B114,LISTAS!$F$5:$I$1000,2,0))</f>
        <v>COLEGIO AMORIM</v>
      </c>
      <c r="D114" s="22" t="e">
        <f>IF(B114="","",VLOOKUP(B114,LISTAS!$F$5:$I$204,4,0))</f>
        <v>#N/A</v>
      </c>
      <c r="E114" s="38">
        <v>8.5</v>
      </c>
      <c r="G114" s="34">
        <f t="shared" si="39"/>
        <v>8.5114000000000001</v>
      </c>
      <c r="H114" s="35" t="str">
        <f t="shared" si="40"/>
        <v>MARIA CLARA MANFREDI OLIVEIRA</v>
      </c>
      <c r="I114" s="35" t="str">
        <f t="shared" si="40"/>
        <v>COLEGIO AMORIM</v>
      </c>
      <c r="J114" s="34">
        <f t="shared" si="41"/>
        <v>8.5</v>
      </c>
      <c r="K114" s="34">
        <f t="shared" si="42"/>
        <v>8.5114000000000001</v>
      </c>
      <c r="L114" s="34">
        <f>IF(K114="","",LARGE(G112:G131,M114))</f>
        <v>7.7115999999999998</v>
      </c>
      <c r="M114" s="46">
        <v>3</v>
      </c>
      <c r="N114" s="28"/>
      <c r="O114" s="47">
        <f>IF(R114&lt;&gt;"",_xlfn.RANK.EQ(R114,R112:R131,0),"")</f>
        <v>3</v>
      </c>
      <c r="P114" s="24" t="str">
        <f>IF(K114="","",VLOOKUP(L114,G112:J131,2,0))</f>
        <v>LETICIA MERLIN PAIVA</v>
      </c>
      <c r="Q114" s="24" t="str">
        <f>IF(K114="","",VLOOKUP(P114,LISTAS!$F$5:$G$407,2,0))</f>
        <v>COLÉGIO GRAN LEONE</v>
      </c>
      <c r="R114" s="39">
        <f>IF(K114="","",VLOOKUP(L114,G112:J131,4,0))</f>
        <v>7.7</v>
      </c>
      <c r="S114" s="25">
        <f t="shared" si="43"/>
        <v>300</v>
      </c>
      <c r="T114" s="25">
        <f t="shared" si="44"/>
        <v>300</v>
      </c>
    </row>
    <row r="115" spans="2:20" s="5" customFormat="1" ht="18.75" customHeight="1" x14ac:dyDescent="0.3">
      <c r="B115" s="26" t="s">
        <v>159</v>
      </c>
      <c r="C115" s="22" t="str">
        <f>IF(B115="","",VLOOKUP(B115,LISTAS!$F$5:$I$1000,2,0))</f>
        <v>COLÉGIO ARBOS SÃO CAETANO DO SUL</v>
      </c>
      <c r="D115" s="22" t="str">
        <f>IF(B115="","",VLOOKUP(B115,LISTAS!$F$5:$I$204,4,0))</f>
        <v>SUB 18</v>
      </c>
      <c r="E115" s="38">
        <v>7.9</v>
      </c>
      <c r="G115" s="34">
        <f t="shared" si="39"/>
        <v>7.9115000000000002</v>
      </c>
      <c r="H115" s="35" t="str">
        <f t="shared" si="40"/>
        <v>GIULIA VASCONCELOS PIZZUTO</v>
      </c>
      <c r="I115" s="35" t="str">
        <f t="shared" si="40"/>
        <v>COLÉGIO ARBOS SÃO CAETANO DO SUL</v>
      </c>
      <c r="J115" s="34">
        <f t="shared" si="41"/>
        <v>7.9</v>
      </c>
      <c r="K115" s="34">
        <f t="shared" si="42"/>
        <v>7.9115000000000002</v>
      </c>
      <c r="L115" s="34">
        <f>IF(K115="","",LARGE(G112:G131,M115))</f>
        <v>7.5113000000000003</v>
      </c>
      <c r="M115" s="46">
        <v>4</v>
      </c>
      <c r="N115" s="28"/>
      <c r="O115" s="47">
        <f>IF(R115&lt;&gt;"",_xlfn.RANK.EQ(R115,R112:R131,0),"")</f>
        <v>4</v>
      </c>
      <c r="P115" s="24" t="str">
        <f>IF(K115="","",VLOOKUP(L115,G112:J131,2,0))</f>
        <v>GIOVANNA DA SILVA DOS SANTOS</v>
      </c>
      <c r="Q115" s="24" t="str">
        <f>IF(K115="","",VLOOKUP(P115,LISTAS!$F$5:$G$407,2,0))</f>
        <v>COLEGIO AMORIM</v>
      </c>
      <c r="R115" s="39">
        <f>IF(K115="","",VLOOKUP(L115,G112:J131,4,0))</f>
        <v>7.5</v>
      </c>
      <c r="S115" s="25">
        <f t="shared" si="43"/>
        <v>280</v>
      </c>
      <c r="T115" s="25">
        <f t="shared" si="44"/>
        <v>280</v>
      </c>
    </row>
    <row r="116" spans="2:20" s="5" customFormat="1" ht="18.75" customHeight="1" x14ac:dyDescent="0.3">
      <c r="B116" s="26" t="s">
        <v>334</v>
      </c>
      <c r="C116" s="22" t="str">
        <f>IF(B116="","",VLOOKUP(B116,LISTAS!$F$5:$I$1000,2,0))</f>
        <v>COLÉGIO GRAN LEONE</v>
      </c>
      <c r="D116" s="22" t="str">
        <f>IF(B116="","",VLOOKUP(B116,LISTAS!$F$5:$I$204,4,0))</f>
        <v>SUB 18</v>
      </c>
      <c r="E116" s="38">
        <v>7.7</v>
      </c>
      <c r="G116" s="34">
        <f t="shared" si="39"/>
        <v>7.7115999999999998</v>
      </c>
      <c r="H116" s="35" t="str">
        <f t="shared" si="40"/>
        <v>LETICIA MERLIN PAIVA</v>
      </c>
      <c r="I116" s="35" t="str">
        <f t="shared" si="40"/>
        <v>COLÉGIO GRAN LEONE</v>
      </c>
      <c r="J116" s="34">
        <f t="shared" si="41"/>
        <v>7.7</v>
      </c>
      <c r="K116" s="34">
        <f t="shared" si="42"/>
        <v>7.7115999999999998</v>
      </c>
      <c r="L116" s="34">
        <f>IF(K116="","",LARGE(G112:G131,M116))</f>
        <v>1.12E-2</v>
      </c>
      <c r="M116" s="46">
        <v>5</v>
      </c>
      <c r="N116" s="28"/>
      <c r="O116" s="47" t="str">
        <f>IF(R116&lt;&gt;"",_xlfn.RANK.EQ(R116,R112:R131,0),"")</f>
        <v/>
      </c>
      <c r="P116" s="24"/>
      <c r="Q116" s="24"/>
      <c r="R116" s="39"/>
      <c r="S116" s="25"/>
      <c r="T116" s="25"/>
    </row>
    <row r="117" spans="2:20" s="5" customFormat="1" ht="18.75" customHeight="1" x14ac:dyDescent="0.3">
      <c r="B117" s="26"/>
      <c r="C117" s="22" t="str">
        <f>IF(B117="","",VLOOKUP(B117,LISTAS!$F$5:$I$204,2,0))</f>
        <v/>
      </c>
      <c r="D117" s="22" t="str">
        <f>IF(B117="","",VLOOKUP(B117,LISTAS!$F$5:$I$204,4,0))</f>
        <v/>
      </c>
      <c r="E117" s="38"/>
      <c r="G117" s="34" t="str">
        <f t="shared" si="39"/>
        <v/>
      </c>
      <c r="H117" s="35" t="str">
        <f t="shared" si="40"/>
        <v/>
      </c>
      <c r="I117" s="35" t="str">
        <f t="shared" si="40"/>
        <v/>
      </c>
      <c r="J117" s="34" t="str">
        <f t="shared" si="41"/>
        <v/>
      </c>
      <c r="K117" s="34" t="str">
        <f t="shared" si="42"/>
        <v/>
      </c>
      <c r="L117" s="34" t="str">
        <f>IF(K117="","",LARGE(G112:G131,M117))</f>
        <v/>
      </c>
      <c r="M117" s="46">
        <v>6</v>
      </c>
      <c r="N117" s="28"/>
      <c r="O117" s="47" t="str">
        <f>IF(R117&lt;&gt;"",_xlfn.RANK.EQ(R117,R112:R131,0),"")</f>
        <v/>
      </c>
      <c r="P117" s="24" t="str">
        <f>IF(K117="","",VLOOKUP(L117,G112:J131,2,0))</f>
        <v/>
      </c>
      <c r="Q117" s="24" t="str">
        <f>IF(K117="","",VLOOKUP(P117,LISTAS!$F$5:$G$407,2,0))</f>
        <v/>
      </c>
      <c r="R117" s="39" t="str">
        <f>IF(K117="","",VLOOKUP(L117,G112:J131,4,0))</f>
        <v/>
      </c>
      <c r="S117" s="25" t="str">
        <f t="shared" si="43"/>
        <v/>
      </c>
      <c r="T117" s="25" t="str">
        <f t="shared" si="44"/>
        <v/>
      </c>
    </row>
    <row r="118" spans="2:20" s="5" customFormat="1" ht="18.75" customHeight="1" x14ac:dyDescent="0.3">
      <c r="B118" s="26"/>
      <c r="C118" s="22" t="str">
        <f>IF(B118="","",VLOOKUP(B118,LISTAS!$F$5:$I$204,2,0))</f>
        <v/>
      </c>
      <c r="D118" s="22" t="str">
        <f>IF(B118="","",VLOOKUP(B118,LISTAS!$F$5:$I$204,4,0))</f>
        <v/>
      </c>
      <c r="E118" s="38"/>
      <c r="G118" s="34" t="str">
        <f t="shared" si="39"/>
        <v/>
      </c>
      <c r="H118" s="35" t="str">
        <f t="shared" si="40"/>
        <v/>
      </c>
      <c r="I118" s="35" t="str">
        <f t="shared" si="40"/>
        <v/>
      </c>
      <c r="J118" s="34" t="str">
        <f t="shared" si="41"/>
        <v/>
      </c>
      <c r="K118" s="34" t="str">
        <f t="shared" si="42"/>
        <v/>
      </c>
      <c r="L118" s="34" t="str">
        <f>IF(K118="","",LARGE(G112:G131,M118))</f>
        <v/>
      </c>
      <c r="M118" s="46">
        <v>7</v>
      </c>
      <c r="N118" s="28"/>
      <c r="O118" s="47" t="str">
        <f>IF(R118&lt;&gt;"",_xlfn.RANK.EQ(R118,R112:R131,0),"")</f>
        <v/>
      </c>
      <c r="P118" s="24" t="str">
        <f>IF(K118="","",VLOOKUP(L118,G112:J131,2,0))</f>
        <v/>
      </c>
      <c r="Q118" s="24" t="str">
        <f>IF(K118="","",VLOOKUP(P118,LISTAS!$F$5:$G$407,2,0))</f>
        <v/>
      </c>
      <c r="R118" s="39" t="str">
        <f>IF(K118="","",VLOOKUP(L118,G112:J131,4,0))</f>
        <v/>
      </c>
      <c r="S118" s="25" t="str">
        <f t="shared" si="43"/>
        <v/>
      </c>
      <c r="T118" s="25" t="str">
        <f t="shared" si="44"/>
        <v/>
      </c>
    </row>
    <row r="119" spans="2:20" s="5" customFormat="1" ht="18.75" customHeight="1" x14ac:dyDescent="0.3">
      <c r="B119" s="26"/>
      <c r="C119" s="22" t="str">
        <f>IF(B119="","",VLOOKUP(B119,LISTAS!$F$5:$I$204,2,0))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IF(K119="","",LARGE(G112:G131,M119))</f>
        <v/>
      </c>
      <c r="M119" s="46">
        <v>8</v>
      </c>
      <c r="N119" s="28"/>
      <c r="O119" s="47" t="str">
        <f>IF(R119&lt;&gt;"",_xlfn.RANK.EQ(R119,R112:R131,0),"")</f>
        <v/>
      </c>
      <c r="P119" s="24" t="str">
        <f>IF(K119="","",VLOOKUP(L119,G112:J131,2,0))</f>
        <v/>
      </c>
      <c r="Q119" s="24" t="str">
        <f>IF(K119="","",VLOOKUP(P119,LISTAS!$F$5:$G$407,2,0))</f>
        <v/>
      </c>
      <c r="R119" s="39" t="str">
        <f>IF(K119="","",VLOOKUP(L119,G112:J131,4,0))</f>
        <v/>
      </c>
      <c r="S119" s="25" t="str">
        <f t="shared" si="43"/>
        <v/>
      </c>
      <c r="T119" s="25" t="str">
        <f t="shared" si="44"/>
        <v/>
      </c>
    </row>
    <row r="120" spans="2:20" s="5" customFormat="1" ht="18.75" customHeight="1" x14ac:dyDescent="0.3">
      <c r="B120" s="26"/>
      <c r="C120" s="22" t="str">
        <f>IF(B120="","",VLOOKUP(B120,LISTAS!$F$5:$I$204,2,0))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IF(K120="","",LARGE(G112:G131,M120))</f>
        <v/>
      </c>
      <c r="M120" s="46">
        <v>9</v>
      </c>
      <c r="N120" s="28"/>
      <c r="O120" s="47" t="str">
        <f>IF(R120&lt;&gt;"",_xlfn.RANK.EQ(R120,R112:R131,0),"")</f>
        <v/>
      </c>
      <c r="P120" s="24" t="str">
        <f>IF(K120="","",VLOOKUP(L120,G112:J131,2,0))</f>
        <v/>
      </c>
      <c r="Q120" s="24" t="str">
        <f>IF(K120="","",VLOOKUP(P120,LISTAS!$F$5:$G$407,2,0))</f>
        <v/>
      </c>
      <c r="R120" s="39" t="str">
        <f>IF(K120="","",VLOOKUP(L120,G112:J131,4,0))</f>
        <v/>
      </c>
      <c r="S120" s="25" t="str">
        <f t="shared" si="43"/>
        <v/>
      </c>
      <c r="T120" s="25" t="str">
        <f t="shared" si="44"/>
        <v/>
      </c>
    </row>
    <row r="121" spans="2:20" s="5" customFormat="1" ht="18.75" customHeight="1" x14ac:dyDescent="0.3">
      <c r="B121" s="26"/>
      <c r="C121" s="22" t="str">
        <f>IF(B121="","",VLOOKUP(B121,LISTAS!$F$5:$I$204,2,0))</f>
        <v/>
      </c>
      <c r="D121" s="22" t="str">
        <f>IF(B121="","",VLOOKUP(B121,LISTAS!$F$5:$I$204,4,0))</f>
        <v/>
      </c>
      <c r="E121" s="38"/>
      <c r="G121" s="34"/>
      <c r="H121" s="35"/>
      <c r="I121" s="35"/>
      <c r="J121" s="34"/>
      <c r="K121" s="34"/>
      <c r="L121" s="34" t="str">
        <f>IF(K121="","",LARGE(G112:G131,M121))</f>
        <v/>
      </c>
      <c r="M121" s="46">
        <v>10</v>
      </c>
      <c r="N121" s="28"/>
      <c r="O121" s="47" t="str">
        <f>IF(R121&lt;&gt;"",_xlfn.RANK.EQ(R121,R112:R131,0),"")</f>
        <v/>
      </c>
      <c r="P121" s="24" t="str">
        <f>IF(K121="","",VLOOKUP(L121,G112:J131,2,0))</f>
        <v/>
      </c>
      <c r="Q121" s="24" t="str">
        <f>IF(K121="","",VLOOKUP(P121,LISTAS!$F$5:$G$407,2,0))</f>
        <v/>
      </c>
      <c r="R121" s="39" t="str">
        <f>IF(K121="","",VLOOKUP(L121,G112:J131,4,0))</f>
        <v/>
      </c>
      <c r="S121" s="25" t="str">
        <f t="shared" si="43"/>
        <v/>
      </c>
      <c r="T121" s="25" t="str">
        <f t="shared" si="44"/>
        <v/>
      </c>
    </row>
    <row r="122" spans="2:20" s="5" customFormat="1" ht="18.75" customHeight="1" x14ac:dyDescent="0.3">
      <c r="B122" s="26"/>
      <c r="C122" s="22" t="str">
        <f>IF(B122="","",VLOOKUP(B122,LISTAS!$F$5:$I$204,2,0))</f>
        <v/>
      </c>
      <c r="D122" s="22" t="str">
        <f>IF(B122="","",VLOOKUP(B122,LISTAS!$F$5:$I$204,4,0))</f>
        <v/>
      </c>
      <c r="E122" s="38"/>
      <c r="G122" s="34"/>
      <c r="H122" s="35"/>
      <c r="I122" s="35"/>
      <c r="J122" s="34"/>
      <c r="K122" s="34"/>
      <c r="L122" s="34" t="str">
        <f>IF(K122="","",LARGE(G112:G131,M122))</f>
        <v/>
      </c>
      <c r="M122" s="46">
        <v>11</v>
      </c>
      <c r="N122" s="28"/>
      <c r="O122" s="47" t="str">
        <f>IF(R122&lt;&gt;"",_xlfn.RANK.EQ(R122,R112:R131,0),"")</f>
        <v/>
      </c>
      <c r="P122" s="24" t="str">
        <f>IF(K122="","",VLOOKUP(L122,G112:J131,2,0))</f>
        <v/>
      </c>
      <c r="Q122" s="24" t="str">
        <f>IF(K122="","",VLOOKUP(P122,LISTAS!$F$5:$G$407,2,0))</f>
        <v/>
      </c>
      <c r="R122" s="39" t="str">
        <f>IF(K122="","",VLOOKUP(L122,G112:J131,4,0))</f>
        <v/>
      </c>
      <c r="S122" s="25" t="str">
        <f t="shared" si="43"/>
        <v/>
      </c>
      <c r="T122" s="25" t="str">
        <f t="shared" si="44"/>
        <v/>
      </c>
    </row>
    <row r="123" spans="2:20" s="5" customFormat="1" ht="18.75" customHeight="1" x14ac:dyDescent="0.3">
      <c r="B123" s="26"/>
      <c r="C123" s="22" t="str">
        <f>IF(B123="","",VLOOKUP(B123,LISTAS!$F$5:$I$204,2,0))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IF(K123="","",LARGE(G112:G131,M123))</f>
        <v/>
      </c>
      <c r="M123" s="46">
        <v>12</v>
      </c>
      <c r="N123" s="28"/>
      <c r="O123" s="47" t="str">
        <f>IF(R123&lt;&gt;"",_xlfn.RANK.EQ(R123,R112:R131,0),"")</f>
        <v/>
      </c>
      <c r="P123" s="24" t="str">
        <f>IF(K123="","",VLOOKUP(L123,G112:J131,2,0))</f>
        <v/>
      </c>
      <c r="Q123" s="24" t="str">
        <f>IF(K123="","",VLOOKUP(P123,LISTAS!$F$5:$G$407,2,0))</f>
        <v/>
      </c>
      <c r="R123" s="39" t="str">
        <f>IF(K123="","",VLOOKUP(L123,G112:J131,4,0))</f>
        <v/>
      </c>
      <c r="S123" s="25" t="str">
        <f t="shared" si="43"/>
        <v/>
      </c>
      <c r="T123" s="25" t="str">
        <f t="shared" si="44"/>
        <v/>
      </c>
    </row>
    <row r="124" spans="2:20" s="5" customFormat="1" ht="18.75" customHeight="1" x14ac:dyDescent="0.3">
      <c r="B124" s="26"/>
      <c r="C124" s="22" t="str">
        <f>IF(B124="","",VLOOKUP(B124,LISTAS!$F$5:$I$204,2,0))</f>
        <v/>
      </c>
      <c r="D124" s="22" t="str">
        <f>IF(B124="","",VLOOKUP(B124,LISTAS!$F$5:$I$204,4,0))</f>
        <v/>
      </c>
      <c r="E124" s="38"/>
      <c r="G124" s="34"/>
      <c r="H124" s="35"/>
      <c r="I124" s="35"/>
      <c r="J124" s="34"/>
      <c r="K124" s="34"/>
      <c r="L124" s="34" t="str">
        <f>IF(K124="","",LARGE(G112:G131,M124))</f>
        <v/>
      </c>
      <c r="M124" s="46">
        <v>13</v>
      </c>
      <c r="N124" s="28"/>
      <c r="O124" s="47" t="str">
        <f>IF(R124&lt;&gt;"",_xlfn.RANK.EQ(R124,R112:R131,0),"")</f>
        <v/>
      </c>
      <c r="P124" s="24" t="str">
        <f>IF(K124="","",VLOOKUP(L124,G112:J131,2,0))</f>
        <v/>
      </c>
      <c r="Q124" s="24" t="str">
        <f>IF(K124="","",VLOOKUP(P124,LISTAS!$F$5:$G$407,2,0))</f>
        <v/>
      </c>
      <c r="R124" s="39" t="str">
        <f>IF(K124="","",VLOOKUP(L124,G112:J131,4,0))</f>
        <v/>
      </c>
      <c r="S124" s="25" t="str">
        <f t="shared" si="43"/>
        <v/>
      </c>
      <c r="T124" s="25" t="str">
        <f t="shared" si="44"/>
        <v/>
      </c>
    </row>
    <row r="125" spans="2:20" s="5" customFormat="1" ht="18.75" customHeight="1" x14ac:dyDescent="0.3">
      <c r="B125" s="26"/>
      <c r="C125" s="22" t="str">
        <f>IF(B125="","",VLOOKUP(B125,LISTAS!$F$5:$I$204,2,0))</f>
        <v/>
      </c>
      <c r="D125" s="22" t="str">
        <f>IF(B125="","",VLOOKUP(B125,LISTAS!$F$5:$I$204,4,0))</f>
        <v/>
      </c>
      <c r="E125" s="38"/>
      <c r="G125" s="34"/>
      <c r="H125" s="35"/>
      <c r="I125" s="35"/>
      <c r="J125" s="34"/>
      <c r="K125" s="34"/>
      <c r="L125" s="34" t="str">
        <f>IF(K125="","",LARGE(G112:G131,M125))</f>
        <v/>
      </c>
      <c r="M125" s="46">
        <v>14</v>
      </c>
      <c r="N125" s="28"/>
      <c r="O125" s="47" t="str">
        <f>IF(R125&lt;&gt;"",_xlfn.RANK.EQ(R125,R112:R131,0),"")</f>
        <v/>
      </c>
      <c r="P125" s="24" t="str">
        <f>IF(K125="","",VLOOKUP(L125,G112:J131,2,0))</f>
        <v/>
      </c>
      <c r="Q125" s="24" t="str">
        <f>IF(K125="","",VLOOKUP(P125,LISTAS!$F$5:$G$407,2,0))</f>
        <v/>
      </c>
      <c r="R125" s="39" t="str">
        <f>IF(K125="","",VLOOKUP(L125,G112:J131,4,0))</f>
        <v/>
      </c>
      <c r="S125" s="25" t="str">
        <f t="shared" si="43"/>
        <v/>
      </c>
      <c r="T125" s="25" t="str">
        <f t="shared" si="44"/>
        <v/>
      </c>
    </row>
    <row r="126" spans="2:20" s="5" customFormat="1" ht="18.75" customHeight="1" x14ac:dyDescent="0.3">
      <c r="B126" s="26"/>
      <c r="C126" s="22" t="str">
        <f>IF(B126="","",VLOOKUP(B126,LISTAS!$F$5:$I$204,2,0))</f>
        <v/>
      </c>
      <c r="D126" s="22" t="str">
        <f>IF(B126="","",VLOOKUP(B126,LISTAS!$F$5:$I$204,4,0))</f>
        <v/>
      </c>
      <c r="E126" s="38"/>
      <c r="G126" s="34"/>
      <c r="H126" s="35"/>
      <c r="I126" s="35"/>
      <c r="J126" s="34"/>
      <c r="K126" s="34"/>
      <c r="L126" s="34" t="str">
        <f>IF(K126="","",LARGE(G112:G131,M126))</f>
        <v/>
      </c>
      <c r="M126" s="46">
        <v>15</v>
      </c>
      <c r="N126" s="28"/>
      <c r="O126" s="47" t="str">
        <f>IF(R126&lt;&gt;"",_xlfn.RANK.EQ(R126,R112:R131,0),"")</f>
        <v/>
      </c>
      <c r="P126" s="24" t="str">
        <f>IF(K126="","",VLOOKUP(L126,G112:J131,2,0))</f>
        <v/>
      </c>
      <c r="Q126" s="24" t="str">
        <f>IF(K126="","",VLOOKUP(P126,LISTAS!$F$5:$G$407,2,0))</f>
        <v/>
      </c>
      <c r="R126" s="39" t="str">
        <f>IF(K126="","",VLOOKUP(L126,G112:J131,4,0))</f>
        <v/>
      </c>
      <c r="S126" s="25" t="str">
        <f t="shared" si="43"/>
        <v/>
      </c>
      <c r="T126" s="25" t="str">
        <f t="shared" si="44"/>
        <v/>
      </c>
    </row>
    <row r="127" spans="2:20" s="5" customFormat="1" ht="18.75" customHeight="1" x14ac:dyDescent="0.3">
      <c r="B127" s="26"/>
      <c r="C127" s="22" t="str">
        <f>IF(B127="","",VLOOKUP(B127,LISTAS!$F$5:$I$204,2,0))</f>
        <v/>
      </c>
      <c r="D127" s="22" t="str">
        <f>IF(B127="","",VLOOKUP(B127,LISTAS!$F$5:$I$204,4,0))</f>
        <v/>
      </c>
      <c r="E127" s="38"/>
      <c r="G127" s="34"/>
      <c r="H127" s="35"/>
      <c r="I127" s="35"/>
      <c r="J127" s="34"/>
      <c r="K127" s="34"/>
      <c r="L127" s="34" t="str">
        <f>IF(K127="","",LARGE(G112:G131,M127))</f>
        <v/>
      </c>
      <c r="M127" s="46">
        <v>16</v>
      </c>
      <c r="N127" s="28"/>
      <c r="O127" s="47" t="str">
        <f>IF(R127&lt;&gt;"",_xlfn.RANK.EQ(R127,R112:R131,0),"")</f>
        <v/>
      </c>
      <c r="P127" s="24" t="str">
        <f>IF(K127="","",VLOOKUP(L127,G112:J131,2,0))</f>
        <v/>
      </c>
      <c r="Q127" s="24" t="str">
        <f>IF(K127="","",VLOOKUP(P127,LISTAS!$F$5:$G$407,2,0))</f>
        <v/>
      </c>
      <c r="R127" s="39" t="str">
        <f>IF(K127="","",VLOOKUP(L127,G112:J131,4,0))</f>
        <v/>
      </c>
      <c r="S127" s="25" t="str">
        <f t="shared" si="43"/>
        <v/>
      </c>
      <c r="T127" s="25" t="str">
        <f t="shared" si="44"/>
        <v/>
      </c>
    </row>
    <row r="128" spans="2:20" s="5" customFormat="1" ht="18.75" customHeight="1" x14ac:dyDescent="0.3">
      <c r="B128" s="26"/>
      <c r="C128" s="22" t="str">
        <f>IF(B128="","",VLOOKUP(B128,LISTAS!$F$5:$I$204,2,0))</f>
        <v/>
      </c>
      <c r="D128" s="22" t="str">
        <f>IF(B128="","",VLOOKUP(B128,LISTAS!$F$5:$I$204,4,0))</f>
        <v/>
      </c>
      <c r="E128" s="38"/>
      <c r="G128" s="34" t="str">
        <f t="shared" si="39"/>
        <v/>
      </c>
      <c r="H128" s="35" t="str">
        <f t="shared" ref="H128:I131" si="45">IF($K128="","",IF(B128="","",B128))</f>
        <v/>
      </c>
      <c r="I128" s="35" t="str">
        <f t="shared" si="45"/>
        <v/>
      </c>
      <c r="J128" s="34" t="str">
        <f t="shared" si="41"/>
        <v/>
      </c>
      <c r="K128" s="34" t="str">
        <f t="shared" si="42"/>
        <v/>
      </c>
      <c r="L128" s="34" t="str">
        <f>IF(K128="","",LARGE(G112:G131,M128))</f>
        <v/>
      </c>
      <c r="M128" s="46">
        <v>17</v>
      </c>
      <c r="N128" s="28"/>
      <c r="O128" s="47" t="str">
        <f>IF(R128&lt;&gt;"",_xlfn.RANK.EQ(R128,R112:R131,0),"")</f>
        <v/>
      </c>
      <c r="P128" s="24" t="str">
        <f>IF(K128="","",VLOOKUP(L128,G112:J131,2,0))</f>
        <v/>
      </c>
      <c r="Q128" s="24" t="str">
        <f>IF(K128="","",VLOOKUP(P128,LISTAS!$F$5:$G$407,2,0))</f>
        <v/>
      </c>
      <c r="R128" s="39" t="str">
        <f>IF(K128="","",VLOOKUP(L128,G112:J131,4,0))</f>
        <v/>
      </c>
      <c r="S128" s="25" t="str">
        <f t="shared" si="43"/>
        <v/>
      </c>
      <c r="T128" s="25" t="str">
        <f t="shared" si="44"/>
        <v/>
      </c>
    </row>
    <row r="129" spans="1:20" s="5" customFormat="1" ht="18.75" customHeight="1" x14ac:dyDescent="0.3">
      <c r="B129" s="26"/>
      <c r="C129" s="22" t="str">
        <f>IF(B129="","",VLOOKUP(B129,LISTAS!$F$5:$I$204,2,0))</f>
        <v/>
      </c>
      <c r="D129" s="22" t="str">
        <f>IF(B129="","",VLOOKUP(B129,LISTAS!$F$5:$I$204,4,0))</f>
        <v/>
      </c>
      <c r="E129" s="38"/>
      <c r="G129" s="34" t="str">
        <f t="shared" si="39"/>
        <v/>
      </c>
      <c r="H129" s="35" t="str">
        <f t="shared" si="45"/>
        <v/>
      </c>
      <c r="I129" s="35" t="str">
        <f t="shared" si="45"/>
        <v/>
      </c>
      <c r="J129" s="34" t="str">
        <f t="shared" si="41"/>
        <v/>
      </c>
      <c r="K129" s="34" t="str">
        <f t="shared" si="42"/>
        <v/>
      </c>
      <c r="L129" s="34" t="str">
        <f>IF(K129="","",LARGE(G112:G131,M129))</f>
        <v/>
      </c>
      <c r="M129" s="46">
        <v>18</v>
      </c>
      <c r="N129" s="28"/>
      <c r="O129" s="47" t="str">
        <f>IF(R129&lt;&gt;"",_xlfn.RANK.EQ(R129,R112:R131,0),"")</f>
        <v/>
      </c>
      <c r="P129" s="24" t="str">
        <f>IF(K129="","",VLOOKUP(L129,G112:J131,2,0))</f>
        <v/>
      </c>
      <c r="Q129" s="24" t="str">
        <f>IF(K129="","",VLOOKUP(P129,LISTAS!$F$5:$G$407,2,0))</f>
        <v/>
      </c>
      <c r="R129" s="39" t="str">
        <f>IF(K129="","",VLOOKUP(L129,G112:J131,4,0))</f>
        <v/>
      </c>
      <c r="S129" s="25" t="str">
        <f t="shared" si="43"/>
        <v/>
      </c>
      <c r="T129" s="25" t="str">
        <f t="shared" si="44"/>
        <v/>
      </c>
    </row>
    <row r="130" spans="1:20" s="5" customFormat="1" ht="18.75" customHeight="1" x14ac:dyDescent="0.3">
      <c r="B130" s="26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/>
      <c r="H130" s="35"/>
      <c r="I130" s="35"/>
      <c r="J130" s="34"/>
      <c r="K130" s="34"/>
      <c r="L130" s="34" t="str">
        <f>IF(K130="","",LARGE(G112:G131,M130))</f>
        <v/>
      </c>
      <c r="M130" s="46">
        <v>19</v>
      </c>
      <c r="N130" s="28"/>
      <c r="O130" s="47" t="str">
        <f>IF(R130&lt;&gt;"",_xlfn.RANK.EQ(R130,R112:R131,0),"")</f>
        <v/>
      </c>
      <c r="P130" s="24" t="str">
        <f>IF(K130="","",VLOOKUP(L130,G112:J131,2,0))</f>
        <v/>
      </c>
      <c r="Q130" s="24" t="str">
        <f>IF(K130="","",VLOOKUP(P130,LISTAS!$F$5:$G$407,2,0))</f>
        <v/>
      </c>
      <c r="R130" s="39" t="str">
        <f>IF(K130="","",VLOOKUP(L130,G112:J131,4,0))</f>
        <v/>
      </c>
      <c r="S130" s="25" t="str">
        <f t="shared" si="43"/>
        <v/>
      </c>
      <c r="T130" s="25" t="str">
        <f t="shared" si="44"/>
        <v/>
      </c>
    </row>
    <row r="131" spans="1:20" s="5" customFormat="1" ht="18.75" customHeight="1" x14ac:dyDescent="0.3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9"/>
        <v/>
      </c>
      <c r="H131" s="35" t="str">
        <f t="shared" si="45"/>
        <v/>
      </c>
      <c r="I131" s="35" t="str">
        <f t="shared" si="45"/>
        <v/>
      </c>
      <c r="J131" s="34" t="str">
        <f t="shared" si="41"/>
        <v/>
      </c>
      <c r="K131" s="34" t="str">
        <f t="shared" si="42"/>
        <v/>
      </c>
      <c r="L131" s="34" t="str">
        <f>IF(K131="","",LARGE(G112:G131,M131))</f>
        <v/>
      </c>
      <c r="M131" s="46">
        <v>20</v>
      </c>
      <c r="N131" s="28"/>
      <c r="O131" s="47" t="str">
        <f>IF(R131&lt;&gt;"",_xlfn.RANK.EQ(R131,R112:R131,0),"")</f>
        <v/>
      </c>
      <c r="P131" s="24" t="str">
        <f>IF(K131="","",VLOOKUP(L131,G112:J131,2,0))</f>
        <v/>
      </c>
      <c r="Q131" s="24" t="str">
        <f>IF(K131="","",VLOOKUP(P131,LISTAS!$F$5:$G$407,2,0))</f>
        <v/>
      </c>
      <c r="R131" s="39" t="str">
        <f>IF(K131="","",VLOOKUP(L131,G112:J131,4,0))</f>
        <v/>
      </c>
      <c r="S131" s="25" t="str">
        <f t="shared" si="43"/>
        <v/>
      </c>
      <c r="T131" s="25" t="str">
        <f t="shared" si="44"/>
        <v/>
      </c>
    </row>
    <row r="132" spans="1:20" ht="20.25" customHeight="1" x14ac:dyDescent="0.25"/>
    <row r="133" spans="1:20" ht="20.25" customHeight="1" x14ac:dyDescent="0.25"/>
    <row r="134" spans="1:20" ht="32.25" customHeight="1" x14ac:dyDescent="0.25">
      <c r="A134" s="2"/>
      <c r="B134" s="76" t="s">
        <v>32</v>
      </c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8"/>
    </row>
    <row r="135" spans="1:20" ht="20.25" customHeight="1" x14ac:dyDescent="0.25">
      <c r="A135" s="2"/>
      <c r="B135" s="71" t="s">
        <v>12</v>
      </c>
      <c r="C135" s="72"/>
      <c r="E135" s="36"/>
      <c r="F135" s="37"/>
      <c r="G135" s="11"/>
      <c r="H135" s="12"/>
      <c r="I135" s="12"/>
      <c r="J135" s="12"/>
      <c r="K135" s="13"/>
      <c r="L135" s="12"/>
      <c r="M135" s="14"/>
      <c r="N135" s="45"/>
      <c r="O135" s="73" t="s">
        <v>15</v>
      </c>
      <c r="P135" s="74"/>
      <c r="Q135" s="74"/>
      <c r="R135" s="74"/>
      <c r="S135" s="74"/>
      <c r="T135" s="75"/>
    </row>
    <row r="136" spans="1:20" s="15" customFormat="1" ht="28.5" customHeight="1" x14ac:dyDescent="0.25">
      <c r="B136" s="16" t="s">
        <v>16</v>
      </c>
      <c r="C136" s="16" t="s">
        <v>1</v>
      </c>
      <c r="D136" s="16" t="s">
        <v>17</v>
      </c>
      <c r="E136" s="16" t="s">
        <v>2</v>
      </c>
      <c r="F136" s="17"/>
      <c r="G136" s="18"/>
      <c r="H136" s="19"/>
      <c r="I136" s="19"/>
      <c r="J136" s="19"/>
      <c r="K136" s="20"/>
      <c r="L136" s="19"/>
      <c r="M136" s="18"/>
      <c r="N136" s="18"/>
      <c r="O136" s="29" t="s">
        <v>4</v>
      </c>
      <c r="P136" s="29" t="s">
        <v>16</v>
      </c>
      <c r="Q136" s="29" t="s">
        <v>1</v>
      </c>
      <c r="R136" s="29" t="s">
        <v>18</v>
      </c>
      <c r="S136" s="21" t="s">
        <v>19</v>
      </c>
      <c r="T136" s="21" t="s">
        <v>20</v>
      </c>
    </row>
    <row r="137" spans="1:20" s="5" customFormat="1" ht="18.75" customHeight="1" x14ac:dyDescent="0.25">
      <c r="B137" s="22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 t="str">
        <f t="shared" ref="G137:G156" si="46">IF(E137="","",E137+(ROW(E137)/10000))</f>
        <v/>
      </c>
      <c r="H137" s="35" t="str">
        <f t="shared" ref="H137:I143" si="47">IF($K137="","",IF(B137="","",B137))</f>
        <v/>
      </c>
      <c r="I137" s="35" t="str">
        <f t="shared" si="47"/>
        <v/>
      </c>
      <c r="J137" s="34" t="str">
        <f t="shared" ref="J137:J156" si="48">IF($K137="","",E137)</f>
        <v/>
      </c>
      <c r="K137" s="34" t="str">
        <f t="shared" ref="K137:K156" si="49">G137</f>
        <v/>
      </c>
      <c r="L137" s="34" t="str">
        <f>IF(K137="","",LARGE(G137:G156,M137))</f>
        <v/>
      </c>
      <c r="M137" s="46">
        <v>1</v>
      </c>
      <c r="N137" s="23"/>
      <c r="O137" s="47" t="str">
        <f>IF(R137&lt;&gt;"",_xlfn.RANK.EQ(R137,R137:R156,0),"")</f>
        <v/>
      </c>
      <c r="P137" s="24" t="str">
        <f>IF(K137="","",VLOOKUP(L137,G137:J156,2,0))</f>
        <v/>
      </c>
      <c r="Q137" s="24" t="str">
        <f>IF(K137="","",VLOOKUP(P137,LISTAS!$F$5:$G$407,2,0))</f>
        <v/>
      </c>
      <c r="R137" s="39" t="str">
        <f>IF(K137="","",VLOOKUP(L137,G137:J156,4,0))</f>
        <v/>
      </c>
      <c r="S137" s="25" t="str">
        <f>IF($O137="","",IF($O137=1,400,IF($O137=2,340,IF($O137=3,300,IF($O137=4,280,IF($O137=5,270,IF($O137=6,260,IF($O137=7,250,IF($O137=8,240,IF($O137=9,200,IF($O137=10,200,IF($O137=11,200,IF($O137=12,200,IF($O137=13,200,IF($O137=14,200,IF($O137=15,200,IF($O137=16,200,IF($O137&gt;16,"",""))))))))))))))))))</f>
        <v/>
      </c>
      <c r="T137" s="25" t="str">
        <f>IF(O137="","",IF($F$7="NÃO","",IF(O137=1,400,IF(O137=2,340,IF(O137=3,300,IF(O137=4,280,IF(O137=5,270,IF(O137=6,260,IF(O137=7,250,IF(O137=8,240,IF(O137=9,200,IF(O137=10,200,IF(O137=11,200,IF(O137=12,200,IF(O137=13,200,IF(O137=14,200,IF(O137=15,200,IF(O137=16,200,IF(O137&gt;16,"","")))))))))))))))))))</f>
        <v/>
      </c>
    </row>
    <row r="138" spans="1:20" s="5" customFormat="1" ht="18.75" customHeight="1" x14ac:dyDescent="0.25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 t="str">
        <f t="shared" si="46"/>
        <v/>
      </c>
      <c r="H138" s="35" t="str">
        <f t="shared" si="47"/>
        <v/>
      </c>
      <c r="I138" s="35" t="str">
        <f t="shared" si="47"/>
        <v/>
      </c>
      <c r="J138" s="34" t="str">
        <f t="shared" si="48"/>
        <v/>
      </c>
      <c r="K138" s="34" t="str">
        <f t="shared" si="49"/>
        <v/>
      </c>
      <c r="L138" s="34" t="str">
        <f>IF(K138="","",LARGE(G137:G156,M138))</f>
        <v/>
      </c>
      <c r="M138" s="46">
        <v>2</v>
      </c>
      <c r="N138" s="27"/>
      <c r="O138" s="47" t="str">
        <f>IF(R138&lt;&gt;"",_xlfn.RANK.EQ(R138,R137:R156,0),"")</f>
        <v/>
      </c>
      <c r="P138" s="24" t="str">
        <f>IF(K138="","",VLOOKUP(L138,G137:J156,2,0))</f>
        <v/>
      </c>
      <c r="Q138" s="24" t="str">
        <f>IF(K138="","",VLOOKUP(P138,LISTAS!$F$5:$G$407,2,0))</f>
        <v/>
      </c>
      <c r="R138" s="39" t="str">
        <f>IF(K138="","",VLOOKUP(L138,G137:J156,4,0))</f>
        <v/>
      </c>
      <c r="S138" s="25" t="str">
        <f t="shared" ref="S138:S156" si="50">IF($O138="","",IF($O138=1,400,IF($O138=2,340,IF($O138=3,300,IF($O138=4,280,IF($O138=5,270,IF($O138=6,260,IF($O138=7,250,IF($O138=8,240,IF($O138=9,200,IF($O138=10,200,IF($O138=11,200,IF($O138=12,200,IF($O138=13,200,IF($O138=14,200,IF($O138=15,200,IF($O138=16,200,IF($O138&gt;16,"",""))))))))))))))))))</f>
        <v/>
      </c>
      <c r="T138" s="25" t="str">
        <f t="shared" ref="T138:T156" si="51">IF(O138="","",IF($F$7="NÃO","",IF(O138=1,400,IF(O138=2,340,IF(O138=3,300,IF(O138=4,280,IF(O138=5,270,IF(O138=6,260,IF(O138=7,250,IF(O138=8,240,IF(O138=9,200,IF(O138=10,200,IF(O138=11,200,IF(O138=12,200,IF(O138=13,200,IF(O138=14,200,IF(O138=15,200,IF(O138=16,200,IF(O138&gt;16,"","")))))))))))))))))))</f>
        <v/>
      </c>
    </row>
    <row r="139" spans="1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 t="str">
        <f t="shared" si="46"/>
        <v/>
      </c>
      <c r="H139" s="35" t="str">
        <f t="shared" si="47"/>
        <v/>
      </c>
      <c r="I139" s="35" t="str">
        <f t="shared" si="47"/>
        <v/>
      </c>
      <c r="J139" s="34" t="str">
        <f t="shared" si="48"/>
        <v/>
      </c>
      <c r="K139" s="34" t="str">
        <f t="shared" si="49"/>
        <v/>
      </c>
      <c r="L139" s="34" t="str">
        <f>IF(K139="","",LARGE(G137:G156,M139))</f>
        <v/>
      </c>
      <c r="M139" s="46">
        <v>3</v>
      </c>
      <c r="N139" s="28"/>
      <c r="O139" s="47" t="str">
        <f>IF(R139&lt;&gt;"",_xlfn.RANK.EQ(R139,R137:R156,0),"")</f>
        <v/>
      </c>
      <c r="P139" s="24" t="str">
        <f>IF(K139="","",VLOOKUP(L139,G137:J156,2,0))</f>
        <v/>
      </c>
      <c r="Q139" s="24" t="str">
        <f>IF(K139="","",VLOOKUP(P139,LISTAS!$F$5:$G$407,2,0))</f>
        <v/>
      </c>
      <c r="R139" s="39" t="str">
        <f>IF(K139="","",VLOOKUP(L139,G137:J156,4,0))</f>
        <v/>
      </c>
      <c r="S139" s="25" t="str">
        <f t="shared" si="50"/>
        <v/>
      </c>
      <c r="T139" s="25" t="str">
        <f t="shared" si="51"/>
        <v/>
      </c>
    </row>
    <row r="140" spans="1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 t="str">
        <f t="shared" si="46"/>
        <v/>
      </c>
      <c r="H140" s="35" t="str">
        <f t="shared" si="47"/>
        <v/>
      </c>
      <c r="I140" s="35" t="str">
        <f t="shared" si="47"/>
        <v/>
      </c>
      <c r="J140" s="34" t="str">
        <f t="shared" si="48"/>
        <v/>
      </c>
      <c r="K140" s="34" t="str">
        <f t="shared" si="49"/>
        <v/>
      </c>
      <c r="L140" s="34" t="str">
        <f>IF(K140="","",LARGE(G137:G156,M140))</f>
        <v/>
      </c>
      <c r="M140" s="46">
        <v>4</v>
      </c>
      <c r="N140" s="28"/>
      <c r="O140" s="47" t="str">
        <f>IF(R140&lt;&gt;"",_xlfn.RANK.EQ(R140,R137:R156,0),"")</f>
        <v/>
      </c>
      <c r="P140" s="24" t="str">
        <f>IF(K140="","",VLOOKUP(L140,G137:J156,2,0))</f>
        <v/>
      </c>
      <c r="Q140" s="24" t="str">
        <f>IF(K140="","",VLOOKUP(P140,LISTAS!$F$5:$G$407,2,0))</f>
        <v/>
      </c>
      <c r="R140" s="39" t="str">
        <f>IF(K140="","",VLOOKUP(L140,G137:J156,4,0))</f>
        <v/>
      </c>
      <c r="S140" s="25" t="str">
        <f t="shared" si="50"/>
        <v/>
      </c>
      <c r="T140" s="25" t="str">
        <f t="shared" si="51"/>
        <v/>
      </c>
    </row>
    <row r="141" spans="1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 t="str">
        <f t="shared" si="46"/>
        <v/>
      </c>
      <c r="H141" s="35" t="str">
        <f t="shared" si="47"/>
        <v/>
      </c>
      <c r="I141" s="35" t="str">
        <f t="shared" si="47"/>
        <v/>
      </c>
      <c r="J141" s="34" t="str">
        <f t="shared" si="48"/>
        <v/>
      </c>
      <c r="K141" s="34" t="str">
        <f t="shared" si="49"/>
        <v/>
      </c>
      <c r="L141" s="34" t="str">
        <f>IF(K141="","",LARGE(G137:G156,M141))</f>
        <v/>
      </c>
      <c r="M141" s="46">
        <v>5</v>
      </c>
      <c r="N141" s="28"/>
      <c r="O141" s="47" t="str">
        <f>IF(R141&lt;&gt;"",_xlfn.RANK.EQ(R141,R137:R156,0),"")</f>
        <v/>
      </c>
      <c r="P141" s="24" t="str">
        <f>IF(K141="","",VLOOKUP(L141,G137:J156,2,0))</f>
        <v/>
      </c>
      <c r="Q141" s="24" t="str">
        <f>IF(K141="","",VLOOKUP(P141,LISTAS!$F$5:$G$407,2,0))</f>
        <v/>
      </c>
      <c r="R141" s="39" t="str">
        <f>IF(K141="","",VLOOKUP(L141,G137:J156,4,0))</f>
        <v/>
      </c>
      <c r="S141" s="25" t="str">
        <f t="shared" si="50"/>
        <v/>
      </c>
      <c r="T141" s="25" t="str">
        <f t="shared" si="51"/>
        <v/>
      </c>
    </row>
    <row r="142" spans="1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 t="str">
        <f t="shared" si="46"/>
        <v/>
      </c>
      <c r="H142" s="35" t="str">
        <f t="shared" si="47"/>
        <v/>
      </c>
      <c r="I142" s="35" t="str">
        <f t="shared" si="47"/>
        <v/>
      </c>
      <c r="J142" s="34" t="str">
        <f t="shared" si="48"/>
        <v/>
      </c>
      <c r="K142" s="34" t="str">
        <f t="shared" si="49"/>
        <v/>
      </c>
      <c r="L142" s="34" t="str">
        <f>IF(K142="","",LARGE(G137:G156,M142))</f>
        <v/>
      </c>
      <c r="M142" s="46">
        <v>6</v>
      </c>
      <c r="N142" s="28"/>
      <c r="O142" s="47" t="str">
        <f>IF(R142&lt;&gt;"",_xlfn.RANK.EQ(R142,R137:R156,0),"")</f>
        <v/>
      </c>
      <c r="P142" s="24" t="str">
        <f>IF(K142="","",VLOOKUP(L142,G137:J156,2,0))</f>
        <v/>
      </c>
      <c r="Q142" s="24" t="str">
        <f>IF(K142="","",VLOOKUP(P142,LISTAS!$F$5:$G$407,2,0))</f>
        <v/>
      </c>
      <c r="R142" s="39" t="str">
        <f>IF(K142="","",VLOOKUP(L142,G137:J156,4,0))</f>
        <v/>
      </c>
      <c r="S142" s="25" t="str">
        <f t="shared" si="50"/>
        <v/>
      </c>
      <c r="T142" s="25" t="str">
        <f t="shared" si="51"/>
        <v/>
      </c>
    </row>
    <row r="143" spans="1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 t="str">
        <f t="shared" si="46"/>
        <v/>
      </c>
      <c r="H143" s="35" t="str">
        <f t="shared" si="47"/>
        <v/>
      </c>
      <c r="I143" s="35" t="str">
        <f t="shared" si="47"/>
        <v/>
      </c>
      <c r="J143" s="34" t="str">
        <f t="shared" si="48"/>
        <v/>
      </c>
      <c r="K143" s="34" t="str">
        <f t="shared" si="49"/>
        <v/>
      </c>
      <c r="L143" s="34" t="str">
        <f>IF(K143="","",LARGE(G137:G156,M143))</f>
        <v/>
      </c>
      <c r="M143" s="46">
        <v>7</v>
      </c>
      <c r="N143" s="28"/>
      <c r="O143" s="47" t="str">
        <f>IF(R143&lt;&gt;"",_xlfn.RANK.EQ(R143,R137:R156,0),"")</f>
        <v/>
      </c>
      <c r="P143" s="24" t="str">
        <f>IF(K143="","",VLOOKUP(L143,G137:J156,2,0))</f>
        <v/>
      </c>
      <c r="Q143" s="24" t="str">
        <f>IF(K143="","",VLOOKUP(P143,LISTAS!$F$5:$G$407,2,0))</f>
        <v/>
      </c>
      <c r="R143" s="39" t="str">
        <f>IF(K143="","",VLOOKUP(L143,G137:J156,4,0))</f>
        <v/>
      </c>
      <c r="S143" s="25" t="str">
        <f t="shared" si="50"/>
        <v/>
      </c>
      <c r="T143" s="25" t="str">
        <f t="shared" si="51"/>
        <v/>
      </c>
    </row>
    <row r="144" spans="1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IF(K144="","",LARGE(G137:G156,M144))</f>
        <v/>
      </c>
      <c r="M144" s="46">
        <v>8</v>
      </c>
      <c r="N144" s="28"/>
      <c r="O144" s="47" t="str">
        <f>IF(R144&lt;&gt;"",_xlfn.RANK.EQ(R144,R137:R156,0),"")</f>
        <v/>
      </c>
      <c r="P144" s="24" t="str">
        <f>IF(K144="","",VLOOKUP(L144,G137:J156,2,0))</f>
        <v/>
      </c>
      <c r="Q144" s="24" t="str">
        <f>IF(K144="","",VLOOKUP(P144,LISTAS!$F$5:$G$407,2,0))</f>
        <v/>
      </c>
      <c r="R144" s="39" t="str">
        <f>IF(K144="","",VLOOKUP(L144,G137:J156,4,0))</f>
        <v/>
      </c>
      <c r="S144" s="25" t="str">
        <f t="shared" si="50"/>
        <v/>
      </c>
      <c r="T144" s="25" t="str">
        <f t="shared" si="51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IF(K145="","",LARGE(G137:G156,M145))</f>
        <v/>
      </c>
      <c r="M145" s="46">
        <v>9</v>
      </c>
      <c r="N145" s="28"/>
      <c r="O145" s="47" t="str">
        <f>IF(R145&lt;&gt;"",_xlfn.RANK.EQ(R145,R137:R156,0),"")</f>
        <v/>
      </c>
      <c r="P145" s="24" t="str">
        <f>IF(K145="","",VLOOKUP(L145,G137:J156,2,0))</f>
        <v/>
      </c>
      <c r="Q145" s="24" t="str">
        <f>IF(K145="","",VLOOKUP(P145,LISTAS!$F$5:$G$407,2,0))</f>
        <v/>
      </c>
      <c r="R145" s="39" t="str">
        <f>IF(K145="","",VLOOKUP(L145,G137:J156,4,0))</f>
        <v/>
      </c>
      <c r="S145" s="25" t="str">
        <f t="shared" si="50"/>
        <v/>
      </c>
      <c r="T145" s="25" t="str">
        <f t="shared" si="51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/>
      <c r="H146" s="35"/>
      <c r="I146" s="35"/>
      <c r="J146" s="34"/>
      <c r="K146" s="34"/>
      <c r="L146" s="34" t="str">
        <f>IF(K146="","",LARGE(G137:G156,M146))</f>
        <v/>
      </c>
      <c r="M146" s="46">
        <v>10</v>
      </c>
      <c r="N146" s="28"/>
      <c r="O146" s="47" t="str">
        <f>IF(R146&lt;&gt;"",_xlfn.RANK.EQ(R146,R137:R156,0),"")</f>
        <v/>
      </c>
      <c r="P146" s="24" t="str">
        <f>IF(K146="","",VLOOKUP(L146,G137:J156,2,0))</f>
        <v/>
      </c>
      <c r="Q146" s="24" t="str">
        <f>IF(K146="","",VLOOKUP(P146,LISTAS!$F$5:$G$407,2,0))</f>
        <v/>
      </c>
      <c r="R146" s="39" t="str">
        <f>IF(K146="","",VLOOKUP(L146,G137:J156,4,0))</f>
        <v/>
      </c>
      <c r="S146" s="25" t="str">
        <f t="shared" si="50"/>
        <v/>
      </c>
      <c r="T146" s="25" t="str">
        <f t="shared" si="51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/>
      <c r="H147" s="35"/>
      <c r="I147" s="35"/>
      <c r="J147" s="34"/>
      <c r="K147" s="34"/>
      <c r="L147" s="34" t="str">
        <f>IF(K147="","",LARGE(G137:G156,M147))</f>
        <v/>
      </c>
      <c r="M147" s="46">
        <v>11</v>
      </c>
      <c r="N147" s="28"/>
      <c r="O147" s="47" t="str">
        <f>IF(R147&lt;&gt;"",_xlfn.RANK.EQ(R147,R137:R156,0),"")</f>
        <v/>
      </c>
      <c r="P147" s="24" t="str">
        <f>IF(K147="","",VLOOKUP(L147,G137:J156,2,0))</f>
        <v/>
      </c>
      <c r="Q147" s="24" t="str">
        <f>IF(K147="","",VLOOKUP(P147,LISTAS!$F$5:$G$407,2,0))</f>
        <v/>
      </c>
      <c r="R147" s="39" t="str">
        <f>IF(K147="","",VLOOKUP(L147,G137:J156,4,0))</f>
        <v/>
      </c>
      <c r="S147" s="25" t="str">
        <f t="shared" si="50"/>
        <v/>
      </c>
      <c r="T147" s="25" t="str">
        <f t="shared" si="51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IF(K148="","",LARGE(G137:G156,M148))</f>
        <v/>
      </c>
      <c r="M148" s="46">
        <v>12</v>
      </c>
      <c r="N148" s="28"/>
      <c r="O148" s="47" t="str">
        <f>IF(R148&lt;&gt;"",_xlfn.RANK.EQ(R148,R137:R156,0),"")</f>
        <v/>
      </c>
      <c r="P148" s="24" t="str">
        <f>IF(K148="","",VLOOKUP(L148,G137:J156,2,0))</f>
        <v/>
      </c>
      <c r="Q148" s="24" t="str">
        <f>IF(K148="","",VLOOKUP(P148,LISTAS!$F$5:$G$407,2,0))</f>
        <v/>
      </c>
      <c r="R148" s="39" t="str">
        <f>IF(K148="","",VLOOKUP(L148,G137:J156,4,0))</f>
        <v/>
      </c>
      <c r="S148" s="25" t="str">
        <f t="shared" si="50"/>
        <v/>
      </c>
      <c r="T148" s="25" t="str">
        <f t="shared" si="51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/>
      <c r="H149" s="35"/>
      <c r="I149" s="35"/>
      <c r="J149" s="34"/>
      <c r="K149" s="34"/>
      <c r="L149" s="34" t="str">
        <f>IF(K149="","",LARGE(G137:G156,M149))</f>
        <v/>
      </c>
      <c r="M149" s="46">
        <v>13</v>
      </c>
      <c r="N149" s="28"/>
      <c r="O149" s="47" t="str">
        <f>IF(R149&lt;&gt;"",_xlfn.RANK.EQ(R149,R137:R156,0),"")</f>
        <v/>
      </c>
      <c r="P149" s="24" t="str">
        <f>IF(K149="","",VLOOKUP(L149,G137:J156,2,0))</f>
        <v/>
      </c>
      <c r="Q149" s="24" t="str">
        <f>IF(K149="","",VLOOKUP(P149,LISTAS!$F$5:$G$407,2,0))</f>
        <v/>
      </c>
      <c r="R149" s="39" t="str">
        <f>IF(K149="","",VLOOKUP(L149,G137:J156,4,0))</f>
        <v/>
      </c>
      <c r="S149" s="25" t="str">
        <f t="shared" si="50"/>
        <v/>
      </c>
      <c r="T149" s="25" t="str">
        <f t="shared" si="51"/>
        <v/>
      </c>
    </row>
    <row r="150" spans="1:20" s="5" customFormat="1" ht="18.75" customHeight="1" x14ac:dyDescent="0.3">
      <c r="B150" s="26"/>
      <c r="C150" s="22" t="str">
        <f>IF(B150="","",VLOOKUP(B150,LISTAS!$F$5:$I$204,2,0))</f>
        <v/>
      </c>
      <c r="D150" s="22" t="str">
        <f>IF(B150="","",VLOOKUP(B150,LISTAS!$F$5:$I$204,4,0))</f>
        <v/>
      </c>
      <c r="E150" s="38"/>
      <c r="G150" s="34"/>
      <c r="H150" s="35"/>
      <c r="I150" s="35"/>
      <c r="J150" s="34"/>
      <c r="K150" s="34"/>
      <c r="L150" s="34" t="str">
        <f>IF(K150="","",LARGE(G137:G156,M150))</f>
        <v/>
      </c>
      <c r="M150" s="46">
        <v>14</v>
      </c>
      <c r="N150" s="28"/>
      <c r="O150" s="47" t="str">
        <f>IF(R150&lt;&gt;"",_xlfn.RANK.EQ(R150,R137:R156,0),"")</f>
        <v/>
      </c>
      <c r="P150" s="24" t="str">
        <f>IF(K150="","",VLOOKUP(L150,G137:J156,2,0))</f>
        <v/>
      </c>
      <c r="Q150" s="24" t="str">
        <f>IF(K150="","",VLOOKUP(P150,LISTAS!$F$5:$G$407,2,0))</f>
        <v/>
      </c>
      <c r="R150" s="39" t="str">
        <f>IF(K150="","",VLOOKUP(L150,G137:J156,4,0))</f>
        <v/>
      </c>
      <c r="S150" s="25" t="str">
        <f t="shared" si="50"/>
        <v/>
      </c>
      <c r="T150" s="25" t="str">
        <f t="shared" si="51"/>
        <v/>
      </c>
    </row>
    <row r="151" spans="1:20" s="5" customFormat="1" ht="18.75" customHeight="1" x14ac:dyDescent="0.3">
      <c r="B151" s="26"/>
      <c r="C151" s="22" t="str">
        <f>IF(B151="","",VLOOKUP(B151,LISTAS!$F$5:$I$204,2,0))</f>
        <v/>
      </c>
      <c r="D151" s="22" t="str">
        <f>IF(B151="","",VLOOKUP(B151,LISTAS!$F$5:$I$204,4,0))</f>
        <v/>
      </c>
      <c r="E151" s="38"/>
      <c r="G151" s="34"/>
      <c r="H151" s="35"/>
      <c r="I151" s="35"/>
      <c r="J151" s="34"/>
      <c r="K151" s="34"/>
      <c r="L151" s="34" t="str">
        <f>IF(K151="","",LARGE(G137:G156,M151))</f>
        <v/>
      </c>
      <c r="M151" s="46">
        <v>15</v>
      </c>
      <c r="N151" s="28"/>
      <c r="O151" s="47" t="str">
        <f>IF(R151&lt;&gt;"",_xlfn.RANK.EQ(R151,R137:R156,0),"")</f>
        <v/>
      </c>
      <c r="P151" s="24" t="str">
        <f>IF(K151="","",VLOOKUP(L151,G137:J156,2,0))</f>
        <v/>
      </c>
      <c r="Q151" s="24" t="str">
        <f>IF(K151="","",VLOOKUP(P151,LISTAS!$F$5:$G$407,2,0))</f>
        <v/>
      </c>
      <c r="R151" s="39" t="str">
        <f>IF(K151="","",VLOOKUP(L151,G137:J156,4,0))</f>
        <v/>
      </c>
      <c r="S151" s="25" t="str">
        <f t="shared" si="50"/>
        <v/>
      </c>
      <c r="T151" s="25" t="str">
        <f t="shared" si="51"/>
        <v/>
      </c>
    </row>
    <row r="152" spans="1:20" s="5" customFormat="1" ht="18.75" customHeight="1" x14ac:dyDescent="0.3">
      <c r="B152" s="26"/>
      <c r="C152" s="22" t="str">
        <f>IF(B152="","",VLOOKUP(B152,LISTAS!$F$5:$I$204,2,0))</f>
        <v/>
      </c>
      <c r="D152" s="22" t="str">
        <f>IF(B152="","",VLOOKUP(B152,LISTAS!$F$5:$I$204,4,0))</f>
        <v/>
      </c>
      <c r="E152" s="38"/>
      <c r="G152" s="34"/>
      <c r="H152" s="35"/>
      <c r="I152" s="35"/>
      <c r="J152" s="34"/>
      <c r="K152" s="34"/>
      <c r="L152" s="34" t="str">
        <f>IF(K152="","",LARGE(G137:G156,M152))</f>
        <v/>
      </c>
      <c r="M152" s="46">
        <v>16</v>
      </c>
      <c r="N152" s="28"/>
      <c r="O152" s="47" t="str">
        <f>IF(R152&lt;&gt;"",_xlfn.RANK.EQ(R152,R137:R156,0),"")</f>
        <v/>
      </c>
      <c r="P152" s="24" t="str">
        <f>IF(K152="","",VLOOKUP(L152,G137:J156,2,0))</f>
        <v/>
      </c>
      <c r="Q152" s="24" t="str">
        <f>IF(K152="","",VLOOKUP(P152,LISTAS!$F$5:$G$407,2,0))</f>
        <v/>
      </c>
      <c r="R152" s="39" t="str">
        <f>IF(K152="","",VLOOKUP(L152,G137:J156,4,0))</f>
        <v/>
      </c>
      <c r="S152" s="25" t="str">
        <f t="shared" si="50"/>
        <v/>
      </c>
      <c r="T152" s="25" t="str">
        <f t="shared" si="51"/>
        <v/>
      </c>
    </row>
    <row r="153" spans="1:20" s="5" customFormat="1" ht="18.75" customHeight="1" x14ac:dyDescent="0.3">
      <c r="B153" s="26"/>
      <c r="C153" s="22" t="str">
        <f>IF(B153="","",VLOOKUP(B153,LISTAS!$F$5:$I$204,2,0))</f>
        <v/>
      </c>
      <c r="D153" s="22" t="str">
        <f>IF(B153="","",VLOOKUP(B153,LISTAS!$F$5:$I$204,4,0))</f>
        <v/>
      </c>
      <c r="E153" s="38"/>
      <c r="G153" s="34" t="str">
        <f t="shared" si="46"/>
        <v/>
      </c>
      <c r="H153" s="35" t="str">
        <f t="shared" ref="H153:I156" si="52">IF($K153="","",IF(B153="","",B153))</f>
        <v/>
      </c>
      <c r="I153" s="35" t="str">
        <f t="shared" si="52"/>
        <v/>
      </c>
      <c r="J153" s="34" t="str">
        <f t="shared" si="48"/>
        <v/>
      </c>
      <c r="K153" s="34" t="str">
        <f t="shared" si="49"/>
        <v/>
      </c>
      <c r="L153" s="34" t="str">
        <f>IF(K153="","",LARGE(G137:G156,M153))</f>
        <v/>
      </c>
      <c r="M153" s="46">
        <v>17</v>
      </c>
      <c r="N153" s="28"/>
      <c r="O153" s="47" t="str">
        <f>IF(R153&lt;&gt;"",_xlfn.RANK.EQ(R153,R137:R156,0),"")</f>
        <v/>
      </c>
      <c r="P153" s="24" t="str">
        <f>IF(K153="","",VLOOKUP(L153,G137:J156,2,0))</f>
        <v/>
      </c>
      <c r="Q153" s="24" t="str">
        <f>IF(K153="","",VLOOKUP(P153,LISTAS!$F$5:$G$407,2,0))</f>
        <v/>
      </c>
      <c r="R153" s="39" t="str">
        <f>IF(K153="","",VLOOKUP(L153,G137:J156,4,0))</f>
        <v/>
      </c>
      <c r="S153" s="25" t="str">
        <f t="shared" si="50"/>
        <v/>
      </c>
      <c r="T153" s="25" t="str">
        <f t="shared" si="51"/>
        <v/>
      </c>
    </row>
    <row r="154" spans="1:20" s="5" customFormat="1" ht="18.75" customHeight="1" x14ac:dyDescent="0.3">
      <c r="B154" s="26"/>
      <c r="C154" s="22" t="str">
        <f>IF(B154="","",VLOOKUP(B154,LISTAS!$F$5:$I$204,2,0))</f>
        <v/>
      </c>
      <c r="D154" s="22" t="str">
        <f>IF(B154="","",VLOOKUP(B154,LISTAS!$F$5:$I$204,4,0))</f>
        <v/>
      </c>
      <c r="E154" s="38"/>
      <c r="G154" s="34" t="str">
        <f t="shared" si="46"/>
        <v/>
      </c>
      <c r="H154" s="35" t="str">
        <f t="shared" si="52"/>
        <v/>
      </c>
      <c r="I154" s="35" t="str">
        <f t="shared" si="52"/>
        <v/>
      </c>
      <c r="J154" s="34" t="str">
        <f t="shared" si="48"/>
        <v/>
      </c>
      <c r="K154" s="34" t="str">
        <f t="shared" si="49"/>
        <v/>
      </c>
      <c r="L154" s="34" t="str">
        <f>IF(K154="","",LARGE(G137:G156,M154))</f>
        <v/>
      </c>
      <c r="M154" s="46">
        <v>18</v>
      </c>
      <c r="N154" s="28"/>
      <c r="O154" s="47" t="str">
        <f>IF(R154&lt;&gt;"",_xlfn.RANK.EQ(R154,R137:R156,0),"")</f>
        <v/>
      </c>
      <c r="P154" s="24" t="str">
        <f>IF(K154="","",VLOOKUP(L154,G137:J156,2,0))</f>
        <v/>
      </c>
      <c r="Q154" s="24" t="str">
        <f>IF(K154="","",VLOOKUP(P154,LISTAS!$F$5:$G$407,2,0))</f>
        <v/>
      </c>
      <c r="R154" s="39" t="str">
        <f>IF(K154="","",VLOOKUP(L154,G137:J156,4,0))</f>
        <v/>
      </c>
      <c r="S154" s="25" t="str">
        <f t="shared" si="50"/>
        <v/>
      </c>
      <c r="T154" s="25" t="str">
        <f t="shared" si="51"/>
        <v/>
      </c>
    </row>
    <row r="155" spans="1:20" s="5" customFormat="1" ht="18.75" customHeight="1" x14ac:dyDescent="0.3">
      <c r="B155" s="26"/>
      <c r="C155" s="22" t="str">
        <f>IF(B155="","",VLOOKUP(B155,LISTAS!$F$5:$I$204,2,0))</f>
        <v/>
      </c>
      <c r="D155" s="22" t="str">
        <f>IF(B155="","",VLOOKUP(B155,LISTAS!$F$5:$I$204,4,0))</f>
        <v/>
      </c>
      <c r="E155" s="38"/>
      <c r="G155" s="34"/>
      <c r="H155" s="35"/>
      <c r="I155" s="35"/>
      <c r="J155" s="34"/>
      <c r="K155" s="34"/>
      <c r="L155" s="34" t="str">
        <f>IF(K155="","",LARGE(G137:G156,M155))</f>
        <v/>
      </c>
      <c r="M155" s="46">
        <v>19</v>
      </c>
      <c r="N155" s="28"/>
      <c r="O155" s="47" t="str">
        <f>IF(R155&lt;&gt;"",_xlfn.RANK.EQ(R155,R137:R156,0),"")</f>
        <v/>
      </c>
      <c r="P155" s="24" t="str">
        <f>IF(K155="","",VLOOKUP(L155,G137:J156,2,0))</f>
        <v/>
      </c>
      <c r="Q155" s="24" t="str">
        <f>IF(K155="","",VLOOKUP(P155,LISTAS!$F$5:$G$407,2,0))</f>
        <v/>
      </c>
      <c r="R155" s="39" t="str">
        <f>IF(K155="","",VLOOKUP(L155,G137:J156,4,0))</f>
        <v/>
      </c>
      <c r="S155" s="25" t="str">
        <f t="shared" si="50"/>
        <v/>
      </c>
      <c r="T155" s="25" t="str">
        <f t="shared" si="51"/>
        <v/>
      </c>
    </row>
    <row r="156" spans="1:20" s="5" customFormat="1" ht="18.75" customHeight="1" x14ac:dyDescent="0.3">
      <c r="B156" s="26"/>
      <c r="C156" s="22" t="str">
        <f>IF(B156="","",VLOOKUP(B156,LISTAS!$F$5:$I$204,2,0))</f>
        <v/>
      </c>
      <c r="D156" s="22" t="str">
        <f>IF(B156="","",VLOOKUP(B156,LISTAS!$F$5:$I$204,4,0))</f>
        <v/>
      </c>
      <c r="E156" s="38"/>
      <c r="G156" s="34" t="str">
        <f t="shared" si="46"/>
        <v/>
      </c>
      <c r="H156" s="35" t="str">
        <f t="shared" si="52"/>
        <v/>
      </c>
      <c r="I156" s="35" t="str">
        <f t="shared" si="52"/>
        <v/>
      </c>
      <c r="J156" s="34" t="str">
        <f t="shared" si="48"/>
        <v/>
      </c>
      <c r="K156" s="34" t="str">
        <f t="shared" si="49"/>
        <v/>
      </c>
      <c r="L156" s="34" t="str">
        <f>IF(K156="","",LARGE(G137:G156,M156))</f>
        <v/>
      </c>
      <c r="M156" s="46">
        <v>20</v>
      </c>
      <c r="N156" s="28"/>
      <c r="O156" s="47" t="str">
        <f>IF(R156&lt;&gt;"",_xlfn.RANK.EQ(R156,R137:R156,0),"")</f>
        <v/>
      </c>
      <c r="P156" s="24" t="str">
        <f>IF(K156="","",VLOOKUP(L156,G137:J156,2,0))</f>
        <v/>
      </c>
      <c r="Q156" s="24" t="str">
        <f>IF(K156="","",VLOOKUP(P156,LISTAS!$F$5:$G$407,2,0))</f>
        <v/>
      </c>
      <c r="R156" s="39" t="str">
        <f>IF(K156="","",VLOOKUP(L156,G137:J156,4,0))</f>
        <v/>
      </c>
      <c r="S156" s="25" t="str">
        <f t="shared" si="50"/>
        <v/>
      </c>
      <c r="T156" s="25" t="str">
        <f t="shared" si="51"/>
        <v/>
      </c>
    </row>
    <row r="157" spans="1:20" ht="20.25" customHeight="1" x14ac:dyDescent="0.25"/>
    <row r="158" spans="1:20" ht="20.25" customHeight="1" x14ac:dyDescent="0.25">
      <c r="A158" s="2"/>
      <c r="B158" s="71" t="s">
        <v>251</v>
      </c>
      <c r="C158" s="72"/>
      <c r="E158" s="36"/>
      <c r="F158" s="37"/>
      <c r="G158" s="11"/>
      <c r="H158" s="12"/>
      <c r="I158" s="12"/>
      <c r="J158" s="12"/>
      <c r="K158" s="13"/>
      <c r="L158" s="12"/>
      <c r="M158" s="14"/>
      <c r="N158" s="45"/>
      <c r="O158" s="73" t="s">
        <v>15</v>
      </c>
      <c r="P158" s="74"/>
      <c r="Q158" s="74"/>
      <c r="R158" s="74"/>
      <c r="S158" s="74"/>
      <c r="T158" s="75"/>
    </row>
    <row r="159" spans="1:20" ht="20.25" hidden="1" customHeight="1" x14ac:dyDescent="0.25">
      <c r="A159" s="2"/>
      <c r="B159" s="68"/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70"/>
    </row>
    <row r="160" spans="1:20" s="15" customFormat="1" ht="28.5" customHeight="1" x14ac:dyDescent="0.25">
      <c r="B160" s="16" t="s">
        <v>16</v>
      </c>
      <c r="C160" s="16" t="s">
        <v>1</v>
      </c>
      <c r="D160" s="16" t="s">
        <v>17</v>
      </c>
      <c r="E160" s="16" t="s">
        <v>2</v>
      </c>
      <c r="F160" s="17"/>
      <c r="G160" s="18"/>
      <c r="H160" s="19"/>
      <c r="I160" s="19"/>
      <c r="J160" s="19"/>
      <c r="K160" s="20"/>
      <c r="L160" s="19"/>
      <c r="M160" s="18"/>
      <c r="N160" s="18"/>
      <c r="O160" s="29" t="s">
        <v>4</v>
      </c>
      <c r="P160" s="29" t="s">
        <v>16</v>
      </c>
      <c r="Q160" s="29" t="s">
        <v>1</v>
      </c>
      <c r="R160" s="29" t="s">
        <v>18</v>
      </c>
      <c r="S160" s="21" t="s">
        <v>19</v>
      </c>
      <c r="T160" s="21" t="s">
        <v>20</v>
      </c>
    </row>
    <row r="161" spans="2:20" s="5" customFormat="1" ht="18.75" customHeight="1" x14ac:dyDescent="0.25">
      <c r="B161" s="22" t="s">
        <v>160</v>
      </c>
      <c r="C161" s="22" t="str">
        <f>IF(B161="","",VLOOKUP(B161,LISTAS!$F$5:$I$1000,2,0))</f>
        <v xml:space="preserve">IEBURIX </v>
      </c>
      <c r="D161" s="22" t="str">
        <f>IF(B161="","",VLOOKUP(B161,LISTAS!$F$5:$I$204,4,0))</f>
        <v>SUB 11</v>
      </c>
      <c r="E161" s="38">
        <v>8.6</v>
      </c>
      <c r="G161" s="34">
        <f t="shared" ref="G161:G180" si="53">IF(E161="","",E161+(ROW(E161)/10000))</f>
        <v>8.6160999999999994</v>
      </c>
      <c r="H161" s="35" t="str">
        <f t="shared" ref="H161:I167" si="54">IF($K161="","",IF(B161="","",B161))</f>
        <v>CLARA BORGES CALIXTO DA SILVEIRA</v>
      </c>
      <c r="I161" s="35" t="str">
        <f t="shared" si="54"/>
        <v xml:space="preserve">IEBURIX </v>
      </c>
      <c r="J161" s="34">
        <f t="shared" ref="J161:J180" si="55">IF($K161="","",E161)</f>
        <v>8.6</v>
      </c>
      <c r="K161" s="34">
        <f t="shared" ref="K161:K180" si="56">G161</f>
        <v>8.6160999999999994</v>
      </c>
      <c r="L161" s="34">
        <f>IF(K161="","",LARGE(G161:G180,M161))</f>
        <v>8.6160999999999994</v>
      </c>
      <c r="M161" s="46">
        <v>1</v>
      </c>
      <c r="N161" s="23"/>
      <c r="O161" s="47">
        <f>IF(R161&lt;&gt;"",_xlfn.RANK.EQ(R161,R161:R180,0),"")</f>
        <v>1</v>
      </c>
      <c r="P161" s="24" t="str">
        <f t="shared" ref="P161:P167" si="57">IF(K161="","",VLOOKUP(L161,G152:J171,2,0))</f>
        <v>CLARA BORGES CALIXTO DA SILVEIRA</v>
      </c>
      <c r="Q161" s="24" t="str">
        <f>IF(K161="","",VLOOKUP(P161,LISTAS!$F$5:$G$407,2,0))</f>
        <v xml:space="preserve">IEBURIX </v>
      </c>
      <c r="R161" s="39">
        <f>IF(K161="","",VLOOKUP(L161,G161:J180,4,0))</f>
        <v>8.6</v>
      </c>
      <c r="S161" s="25">
        <f>IF($O161="","",IF($O161=1,400,IF($O161=2,340,IF($O161=3,300,IF($O161=4,280,IF($O161=5,270,IF($O161=6,260,IF($O161=7,250,IF($O161=8,240,IF($O161=9,200,IF($O161=10,200,IF($O161=11,200,IF($O161=12,200,IF($O161=13,200,IF($O161=14,200,IF($O161=15,200,IF($O161=16,200,IF($O161&gt;16,"",""))))))))))))))))))</f>
        <v>400</v>
      </c>
      <c r="T161" s="25">
        <f>IF(O161="","",IF($F$7="NÃO","",IF(O161=1,400,IF(O161=2,340,IF(O161=3,300,IF(O161=4,280,IF(O161=5,270,IF(O161=6,260,IF(O161=7,250,IF(O161=8,240,IF(O161=9,200,IF(O161=10,200,IF(O161=11,200,IF(O161=12,200,IF(O161=13,200,IF(O161=14,200,IF(O161=15,200,IF(O161=16,200,IF(O161&gt;16,"","")))))))))))))))))))</f>
        <v>400</v>
      </c>
    </row>
    <row r="162" spans="2:20" s="5" customFormat="1" ht="18.75" customHeight="1" x14ac:dyDescent="0.25">
      <c r="B162" s="26" t="s">
        <v>379</v>
      </c>
      <c r="C162" s="22" t="str">
        <f>IF(B162="","",VLOOKUP(B162,LISTAS!$F$5:$I$1000,2,0))</f>
        <v>INLIFE ESCOLA BILINGUE</v>
      </c>
      <c r="D162" s="22" t="e">
        <f>IF(B162="","",VLOOKUP(B162,LISTAS!$F$5:$I$204,4,0))</f>
        <v>#N/A</v>
      </c>
      <c r="E162" s="38">
        <v>7.8</v>
      </c>
      <c r="G162" s="34">
        <f t="shared" si="53"/>
        <v>7.8162000000000003</v>
      </c>
      <c r="H162" s="35" t="str">
        <f t="shared" si="54"/>
        <v>MARIA JÚLIA CARVALHO OLIVEIRA</v>
      </c>
      <c r="I162" s="35" t="str">
        <f t="shared" si="54"/>
        <v>INLIFE ESCOLA BILINGUE</v>
      </c>
      <c r="J162" s="34">
        <f t="shared" si="55"/>
        <v>7.8</v>
      </c>
      <c r="K162" s="34">
        <f t="shared" si="56"/>
        <v>7.8162000000000003</v>
      </c>
      <c r="L162" s="34">
        <f>IF(K162="","",LARGE(G161:G180,M162))</f>
        <v>7.8162000000000003</v>
      </c>
      <c r="M162" s="46">
        <v>2</v>
      </c>
      <c r="N162" s="27"/>
      <c r="O162" s="47">
        <f>IF(R162&lt;&gt;"",_xlfn.RANK.EQ(R162,R161:R180,0),"")</f>
        <v>2</v>
      </c>
      <c r="P162" s="24" t="str">
        <f t="shared" si="57"/>
        <v>MARIA JÚLIA CARVALHO OLIVEIRA</v>
      </c>
      <c r="Q162" s="24" t="str">
        <f>IF(K162="","",VLOOKUP(P162,LISTAS!$F$5:$G$407,2,0))</f>
        <v>INLIFE ESCOLA BILINGUE</v>
      </c>
      <c r="R162" s="39">
        <f>IF(K162="","",VLOOKUP(L162,G161:J180,4,0))</f>
        <v>7.8</v>
      </c>
      <c r="S162" s="25">
        <f t="shared" ref="S162:S180" si="58">IF($O162="","",IF($O162=1,400,IF($O162=2,340,IF($O162=3,300,IF($O162=4,280,IF($O162=5,270,IF($O162=6,260,IF($O162=7,250,IF($O162=8,240,IF($O162=9,200,IF($O162=10,200,IF($O162=11,200,IF($O162=12,200,IF($O162=13,200,IF($O162=14,200,IF($O162=15,200,IF($O162=16,200,IF($O162&gt;16,"",""))))))))))))))))))</f>
        <v>340</v>
      </c>
      <c r="T162" s="25">
        <f t="shared" ref="T162:T180" si="59">IF(O162="","",IF($F$7="NÃO","",IF(O162=1,400,IF(O162=2,340,IF(O162=3,300,IF(O162=4,280,IF(O162=5,270,IF(O162=6,260,IF(O162=7,250,IF(O162=8,240,IF(O162=9,200,IF(O162=10,200,IF(O162=11,200,IF(O162=12,200,IF(O162=13,200,IF(O162=14,200,IF(O162=15,200,IF(O162=16,200,IF(O162&gt;16,"","")))))))))))))))))))</f>
        <v>340</v>
      </c>
    </row>
    <row r="163" spans="2:20" s="5" customFormat="1" ht="18.75" customHeight="1" x14ac:dyDescent="0.3">
      <c r="B163" s="26" t="s">
        <v>378</v>
      </c>
      <c r="C163" s="22" t="str">
        <f>IF(B163="","",VLOOKUP(B163,LISTAS!$F$5:$I$1000,2,0))</f>
        <v>INLIFE ESCOLA BILINGUE</v>
      </c>
      <c r="D163" s="22" t="str">
        <f>IF(B163="","",VLOOKUP(B163,LISTAS!$F$5:$I$204,4,0))</f>
        <v>SUB 11</v>
      </c>
      <c r="E163" s="38">
        <v>7.6</v>
      </c>
      <c r="G163" s="34">
        <f t="shared" si="53"/>
        <v>7.6162999999999998</v>
      </c>
      <c r="H163" s="35" t="str">
        <f t="shared" si="54"/>
        <v>LAURA LIMA SCOTOLO</v>
      </c>
      <c r="I163" s="35" t="str">
        <f t="shared" si="54"/>
        <v>INLIFE ESCOLA BILINGUE</v>
      </c>
      <c r="J163" s="34">
        <f t="shared" si="55"/>
        <v>7.6</v>
      </c>
      <c r="K163" s="34">
        <f t="shared" si="56"/>
        <v>7.6162999999999998</v>
      </c>
      <c r="L163" s="34">
        <f>IF(K163="","",LARGE(G161:G180,M163))</f>
        <v>7.6162999999999998</v>
      </c>
      <c r="M163" s="46">
        <v>3</v>
      </c>
      <c r="N163" s="28"/>
      <c r="O163" s="47">
        <f>IF(R163&lt;&gt;"",_xlfn.RANK.EQ(R163,R161:R180,0),"")</f>
        <v>3</v>
      </c>
      <c r="P163" s="24" t="str">
        <f t="shared" si="57"/>
        <v>LAURA LIMA SCOTOLO</v>
      </c>
      <c r="Q163" s="24" t="str">
        <f>IF(K163="","",VLOOKUP(P163,LISTAS!$F$5:$G$407,2,0))</f>
        <v>INLIFE ESCOLA BILINGUE</v>
      </c>
      <c r="R163" s="39">
        <f>IF(K163="","",VLOOKUP(L163,G161:J180,4,0))</f>
        <v>7.6</v>
      </c>
      <c r="S163" s="25">
        <f t="shared" si="58"/>
        <v>300</v>
      </c>
      <c r="T163" s="25">
        <f t="shared" si="59"/>
        <v>300</v>
      </c>
    </row>
    <row r="164" spans="2:20" s="5" customFormat="1" ht="18.75" customHeight="1" x14ac:dyDescent="0.3">
      <c r="B164" s="26" t="s">
        <v>335</v>
      </c>
      <c r="C164" s="22" t="str">
        <f>IF(B164="","",VLOOKUP(B164,LISTAS!$F$5:$I$1000,2,0))</f>
        <v xml:space="preserve">ESCOLA STAGIUM </v>
      </c>
      <c r="D164" s="22" t="str">
        <f>IF(B164="","",VLOOKUP(B164,LISTAS!$F$5:$I$204,4,0))</f>
        <v>SUB 11</v>
      </c>
      <c r="E164" s="38">
        <v>7.5</v>
      </c>
      <c r="G164" s="34">
        <f t="shared" si="53"/>
        <v>7.5164</v>
      </c>
      <c r="H164" s="35" t="str">
        <f t="shared" si="54"/>
        <v>ANA LUIZA LEE HERNANDEZ GARCIA</v>
      </c>
      <c r="I164" s="35" t="str">
        <f t="shared" si="54"/>
        <v xml:space="preserve">ESCOLA STAGIUM </v>
      </c>
      <c r="J164" s="34">
        <f t="shared" si="55"/>
        <v>7.5</v>
      </c>
      <c r="K164" s="34">
        <f t="shared" si="56"/>
        <v>7.5164</v>
      </c>
      <c r="L164" s="34">
        <f>IF(K164="","",LARGE(G161:G180,M164))</f>
        <v>7.5164</v>
      </c>
      <c r="M164" s="46">
        <v>4</v>
      </c>
      <c r="N164" s="28"/>
      <c r="O164" s="47">
        <f>IF(R164&lt;&gt;"",_xlfn.RANK.EQ(R164,R161:R180,0),"")</f>
        <v>4</v>
      </c>
      <c r="P164" s="24" t="str">
        <f t="shared" si="57"/>
        <v>ANA LUIZA LEE HERNANDEZ GARCIA</v>
      </c>
      <c r="Q164" s="24" t="str">
        <f>IF(K164="","",VLOOKUP(P164,LISTAS!$F$5:$G$407,2,0))</f>
        <v xml:space="preserve">ESCOLA STAGIUM </v>
      </c>
      <c r="R164" s="39">
        <f>IF(K164="","",VLOOKUP(L164,G161:J180,4,0))</f>
        <v>7.5</v>
      </c>
      <c r="S164" s="25">
        <f t="shared" si="58"/>
        <v>280</v>
      </c>
      <c r="T164" s="25">
        <f t="shared" si="59"/>
        <v>280</v>
      </c>
    </row>
    <row r="165" spans="2:20" s="5" customFormat="1" ht="18.75" customHeight="1" x14ac:dyDescent="0.3">
      <c r="B165" s="26" t="s">
        <v>150</v>
      </c>
      <c r="C165" s="22" t="str">
        <f>IF(B165="","",VLOOKUP(B165,LISTAS!$F$5:$I$1000,2,0))</f>
        <v>COLÉGIO MONSENHOR ALEXANDRE</v>
      </c>
      <c r="D165" s="22" t="str">
        <f>IF(B165="","",VLOOKUP(B165,LISTAS!$F$5:$I$204,4,0))</f>
        <v>SUB 11</v>
      </c>
      <c r="E165" s="38">
        <v>6.7</v>
      </c>
      <c r="G165" s="34">
        <f t="shared" si="53"/>
        <v>6.7164999999999999</v>
      </c>
      <c r="H165" s="35" t="str">
        <f t="shared" si="54"/>
        <v>ISABELLY SANTANA SIQUEIRA</v>
      </c>
      <c r="I165" s="35" t="str">
        <f t="shared" si="54"/>
        <v>COLÉGIO MONSENHOR ALEXANDRE</v>
      </c>
      <c r="J165" s="34">
        <f t="shared" si="55"/>
        <v>6.7</v>
      </c>
      <c r="K165" s="34">
        <f t="shared" si="56"/>
        <v>6.7164999999999999</v>
      </c>
      <c r="L165" s="34">
        <f>IF(K165="","",LARGE(G161:G180,M165))</f>
        <v>6.7164999999999999</v>
      </c>
      <c r="M165" s="46">
        <v>5</v>
      </c>
      <c r="N165" s="28"/>
      <c r="O165" s="47">
        <f>IF(R165&lt;&gt;"",_xlfn.RANK.EQ(R165,R161:R180,0),"")</f>
        <v>5</v>
      </c>
      <c r="P165" s="24" t="str">
        <f t="shared" si="57"/>
        <v>ISABELLY SANTANA SIQUEIRA</v>
      </c>
      <c r="Q165" s="24" t="str">
        <f>IF(K165="","",VLOOKUP(P165,LISTAS!$F$5:$G$407,2,0))</f>
        <v>COLÉGIO MONSENHOR ALEXANDRE</v>
      </c>
      <c r="R165" s="39">
        <f>IF(K165="","",VLOOKUP(L165,G161:J180,4,0))</f>
        <v>6.7</v>
      </c>
      <c r="S165" s="25">
        <f t="shared" si="58"/>
        <v>270</v>
      </c>
      <c r="T165" s="25">
        <f t="shared" si="59"/>
        <v>270</v>
      </c>
    </row>
    <row r="166" spans="2:20" s="5" customFormat="1" ht="18.75" customHeight="1" x14ac:dyDescent="0.3">
      <c r="B166" s="26" t="s">
        <v>151</v>
      </c>
      <c r="C166" s="22" t="str">
        <f>IF(B166="","",VLOOKUP(B166,LISTAS!$F$5:$I$1000,2,0))</f>
        <v>COLÉGIO MONSENHOR ALEXANDRE</v>
      </c>
      <c r="D166" s="22" t="e">
        <f>IF(B166="","",VLOOKUP(B166,LISTAS!$F$5:$I$204,4,0))</f>
        <v>#N/A</v>
      </c>
      <c r="E166" s="38">
        <v>6.2</v>
      </c>
      <c r="G166" s="34">
        <f t="shared" si="53"/>
        <v>6.2166000000000006</v>
      </c>
      <c r="H166" s="35" t="str">
        <f t="shared" si="54"/>
        <v>SOFIA MEIRA CASTRO</v>
      </c>
      <c r="I166" s="35" t="str">
        <f t="shared" si="54"/>
        <v>COLÉGIO MONSENHOR ALEXANDRE</v>
      </c>
      <c r="J166" s="34">
        <f t="shared" si="55"/>
        <v>6.2</v>
      </c>
      <c r="K166" s="34">
        <f t="shared" si="56"/>
        <v>6.2166000000000006</v>
      </c>
      <c r="L166" s="34">
        <f>IF(K166="","",LARGE(G161:G180,M166))</f>
        <v>6.2166000000000006</v>
      </c>
      <c r="M166" s="46">
        <v>6</v>
      </c>
      <c r="N166" s="28"/>
      <c r="O166" s="47">
        <f>IF(R166&lt;&gt;"",_xlfn.RANK.EQ(R166,R161:R180,0),"")</f>
        <v>6</v>
      </c>
      <c r="P166" s="24" t="str">
        <f t="shared" si="57"/>
        <v>SOFIA MEIRA CASTRO</v>
      </c>
      <c r="Q166" s="24" t="str">
        <f>IF(K166="","",VLOOKUP(P166,LISTAS!$F$5:$G$407,2,0))</f>
        <v>COLÉGIO MONSENHOR ALEXANDRE</v>
      </c>
      <c r="R166" s="39">
        <f>IF(K166="","",VLOOKUP(L166,G161:J180,4,0))</f>
        <v>6.2</v>
      </c>
      <c r="S166" s="25">
        <f t="shared" si="58"/>
        <v>260</v>
      </c>
      <c r="T166" s="25">
        <f t="shared" si="59"/>
        <v>260</v>
      </c>
    </row>
    <row r="167" spans="2:20" s="5" customFormat="1" ht="18.75" customHeight="1" x14ac:dyDescent="0.3">
      <c r="B167" s="26" t="s">
        <v>57</v>
      </c>
      <c r="C167" s="22" t="str">
        <f>IF(B167="","",VLOOKUP(B167,LISTAS!$F$5:$I$1000,2,0))</f>
        <v>COLÉGIO MONSENHOR ALEXANDRE</v>
      </c>
      <c r="D167" s="22" t="str">
        <f>IF(B167="","",VLOOKUP(B167,LISTAS!$F$5:$I$204,4,0))</f>
        <v>SUB 11</v>
      </c>
      <c r="E167" s="38">
        <v>6.1</v>
      </c>
      <c r="G167" s="34">
        <f t="shared" si="53"/>
        <v>6.1166999999999998</v>
      </c>
      <c r="H167" s="35" t="str">
        <f t="shared" si="54"/>
        <v>CATARINA CAVICCHIO</v>
      </c>
      <c r="I167" s="35" t="str">
        <f t="shared" si="54"/>
        <v>COLÉGIO MONSENHOR ALEXANDRE</v>
      </c>
      <c r="J167" s="34">
        <f t="shared" si="55"/>
        <v>6.1</v>
      </c>
      <c r="K167" s="34">
        <f t="shared" si="56"/>
        <v>6.1166999999999998</v>
      </c>
      <c r="L167" s="34">
        <f>IF(K167="","",LARGE(G161:G180,M167))</f>
        <v>6.1166999999999998</v>
      </c>
      <c r="M167" s="46">
        <v>7</v>
      </c>
      <c r="N167" s="28"/>
      <c r="O167" s="47">
        <f>IF(R167&lt;&gt;"",_xlfn.RANK.EQ(R167,R161:R180,0),"")</f>
        <v>7</v>
      </c>
      <c r="P167" s="24" t="str">
        <f t="shared" si="57"/>
        <v>CATARINA CAVICCHIO</v>
      </c>
      <c r="Q167" s="24" t="str">
        <f>IF(K167="","",VLOOKUP(P167,LISTAS!$F$5:$G$407,2,0))</f>
        <v>COLÉGIO MONSENHOR ALEXANDRE</v>
      </c>
      <c r="R167" s="39">
        <f>IF(K167="","",VLOOKUP(L167,G161:J180,4,0))</f>
        <v>6.1</v>
      </c>
      <c r="S167" s="25">
        <f t="shared" si="58"/>
        <v>250</v>
      </c>
      <c r="T167" s="25">
        <f t="shared" si="59"/>
        <v>250</v>
      </c>
    </row>
    <row r="168" spans="2:20" s="5" customFormat="1" ht="18.75" customHeight="1" x14ac:dyDescent="0.3">
      <c r="B168" s="26" t="s">
        <v>371</v>
      </c>
      <c r="C168" s="22" t="str">
        <f>IF(B168="","",VLOOKUP(B168,LISTAS!$F$5:$I$1000,2,0))</f>
        <v>GRUPO FÊNIX DE EDUCAÇÃO</v>
      </c>
      <c r="D168" s="22" t="str">
        <f>IF(B168="","",VLOOKUP(B168,LISTAS!$F$5:$I$204,4,0))</f>
        <v>SUB 11</v>
      </c>
      <c r="E168" s="38">
        <v>6.1</v>
      </c>
      <c r="G168" s="34"/>
      <c r="H168" s="35"/>
      <c r="I168" s="35"/>
      <c r="J168" s="34"/>
      <c r="K168" s="34"/>
      <c r="L168" s="34" t="str">
        <f>IF(K168="","",LARGE(G161:G180,M168))</f>
        <v/>
      </c>
      <c r="M168" s="46">
        <v>8</v>
      </c>
      <c r="N168" s="28"/>
      <c r="O168" s="47">
        <v>7</v>
      </c>
      <c r="P168" s="24" t="s">
        <v>371</v>
      </c>
      <c r="Q168" s="24" t="s">
        <v>217</v>
      </c>
      <c r="R168" s="39">
        <v>6.1</v>
      </c>
      <c r="S168" s="25">
        <f t="shared" si="58"/>
        <v>250</v>
      </c>
      <c r="T168" s="25">
        <f t="shared" si="59"/>
        <v>250</v>
      </c>
    </row>
    <row r="169" spans="2:20" s="5" customFormat="1" ht="18.75" customHeight="1" x14ac:dyDescent="0.3">
      <c r="B169" s="26" t="s">
        <v>149</v>
      </c>
      <c r="C169" s="22" t="str">
        <f>IF(B169="","",VLOOKUP(B169,LISTAS!$F$5:$I$1000,2,0))</f>
        <v>COLÉGIO MONSENHOR ALEXANDRE</v>
      </c>
      <c r="D169" s="22" t="str">
        <f>IF(B169="","",VLOOKUP(B169,LISTAS!$F$5:$I$204,4,0))</f>
        <v>SUB 11</v>
      </c>
      <c r="E169" s="38">
        <v>6</v>
      </c>
      <c r="G169" s="34"/>
      <c r="H169" s="35"/>
      <c r="I169" s="35"/>
      <c r="J169" s="34"/>
      <c r="K169" s="34"/>
      <c r="L169" s="34" t="str">
        <f>IF(K169="","",LARGE(G161:G180,M169))</f>
        <v/>
      </c>
      <c r="M169" s="46">
        <v>9</v>
      </c>
      <c r="N169" s="28"/>
      <c r="O169" s="47">
        <v>9</v>
      </c>
      <c r="P169" s="24" t="s">
        <v>149</v>
      </c>
      <c r="Q169" s="24" t="s">
        <v>446</v>
      </c>
      <c r="R169" s="39">
        <v>6</v>
      </c>
      <c r="S169" s="25">
        <f t="shared" si="58"/>
        <v>200</v>
      </c>
      <c r="T169" s="25">
        <f t="shared" si="59"/>
        <v>200</v>
      </c>
    </row>
    <row r="170" spans="2:20" s="5" customFormat="1" ht="18.75" customHeight="1" x14ac:dyDescent="0.3">
      <c r="B170" s="26" t="s">
        <v>60</v>
      </c>
      <c r="C170" s="22" t="str">
        <f>IF(B170="","",VLOOKUP(B170,LISTAS!$F$5:$I$1000,2,0))</f>
        <v>GRUPO FÊNIX DE EDUCAÇÃO</v>
      </c>
      <c r="D170" s="22" t="e">
        <f>IF(B170="","",VLOOKUP(B170,LISTAS!$F$5:$I$204,4,0))</f>
        <v>#N/A</v>
      </c>
      <c r="E170" s="38">
        <v>6</v>
      </c>
      <c r="G170" s="34"/>
      <c r="H170" s="35"/>
      <c r="I170" s="35"/>
      <c r="J170" s="34"/>
      <c r="K170" s="34"/>
      <c r="L170" s="34" t="str">
        <f>IF(K170="","",LARGE(G161:G180,M170))</f>
        <v/>
      </c>
      <c r="M170" s="46">
        <v>10</v>
      </c>
      <c r="N170" s="28"/>
      <c r="O170" s="47">
        <v>9</v>
      </c>
      <c r="P170" s="24" t="s">
        <v>60</v>
      </c>
      <c r="Q170" s="24" t="s">
        <v>217</v>
      </c>
      <c r="R170" s="39">
        <v>6</v>
      </c>
      <c r="S170" s="25">
        <f t="shared" si="58"/>
        <v>200</v>
      </c>
      <c r="T170" s="25">
        <f t="shared" si="59"/>
        <v>200</v>
      </c>
    </row>
    <row r="171" spans="2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/>
      <c r="H171" s="35"/>
      <c r="I171" s="35"/>
      <c r="J171" s="34"/>
      <c r="K171" s="34"/>
      <c r="L171" s="34" t="str">
        <f>IF(K171="","",LARGE(G161:G180,M171))</f>
        <v/>
      </c>
      <c r="M171" s="46">
        <v>11</v>
      </c>
      <c r="N171" s="28"/>
      <c r="O171" s="47" t="str">
        <f>IF(R171&lt;&gt;"",_xlfn.RANK.EQ(R171,R161:R180,0),"")</f>
        <v/>
      </c>
      <c r="P171" s="24" t="str">
        <f>IF(K171="","",VLOOKUP(L171,G161:J180,2,0))</f>
        <v/>
      </c>
      <c r="Q171" s="24" t="str">
        <f>IF(K171="","",VLOOKUP(P171,LISTAS!$F$5:$G$407,2,0))</f>
        <v/>
      </c>
      <c r="R171" s="39" t="str">
        <f>IF(K171="","",VLOOKUP(L171,G161:J180,4,0))</f>
        <v/>
      </c>
      <c r="S171" s="25" t="str">
        <f t="shared" si="58"/>
        <v/>
      </c>
      <c r="T171" s="25" t="str">
        <f t="shared" si="59"/>
        <v/>
      </c>
    </row>
    <row r="172" spans="2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IF(K172="","",LARGE(G161:G180,M172))</f>
        <v/>
      </c>
      <c r="M172" s="46">
        <v>12</v>
      </c>
      <c r="N172" s="28"/>
      <c r="O172" s="47" t="str">
        <f>IF(R172&lt;&gt;"",_xlfn.RANK.EQ(R172,R161:R180,0),"")</f>
        <v/>
      </c>
      <c r="P172" s="24" t="str">
        <f>IF(K172="","",VLOOKUP(L172,G161:J180,2,0))</f>
        <v/>
      </c>
      <c r="Q172" s="24" t="str">
        <f>IF(K172="","",VLOOKUP(P172,LISTAS!$F$5:$G$407,2,0))</f>
        <v/>
      </c>
      <c r="R172" s="39" t="str">
        <f>IF(K172="","",VLOOKUP(L172,G161:J180,4,0))</f>
        <v/>
      </c>
      <c r="S172" s="25" t="str">
        <f t="shared" si="58"/>
        <v/>
      </c>
      <c r="T172" s="25" t="str">
        <f t="shared" si="59"/>
        <v/>
      </c>
    </row>
    <row r="173" spans="2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/>
      <c r="H173" s="35"/>
      <c r="I173" s="35"/>
      <c r="J173" s="34"/>
      <c r="K173" s="34"/>
      <c r="L173" s="34" t="str">
        <f>IF(K173="","",LARGE(G161:G180,M173))</f>
        <v/>
      </c>
      <c r="M173" s="46">
        <v>13</v>
      </c>
      <c r="N173" s="28"/>
      <c r="O173" s="47" t="str">
        <f>IF(R173&lt;&gt;"",_xlfn.RANK.EQ(R173,R161:R180,0),"")</f>
        <v/>
      </c>
      <c r="P173" s="24" t="str">
        <f>IF(K173="","",VLOOKUP(L173,G161:J180,2,0))</f>
        <v/>
      </c>
      <c r="Q173" s="24" t="str">
        <f>IF(K173="","",VLOOKUP(P173,LISTAS!$F$5:$G$407,2,0))</f>
        <v/>
      </c>
      <c r="R173" s="39" t="str">
        <f>IF(K173="","",VLOOKUP(L173,G161:J180,4,0))</f>
        <v/>
      </c>
      <c r="S173" s="25" t="str">
        <f t="shared" si="58"/>
        <v/>
      </c>
      <c r="T173" s="25" t="str">
        <f t="shared" si="59"/>
        <v/>
      </c>
    </row>
    <row r="174" spans="2:20" s="5" customFormat="1" ht="18.75" customHeight="1" x14ac:dyDescent="0.3">
      <c r="B174" s="26"/>
      <c r="C174" s="22" t="str">
        <f>IF(B174="","",VLOOKUP(B174,LISTAS!$F$5:$I$1000,2,0))</f>
        <v/>
      </c>
      <c r="D174" s="22" t="str">
        <f>IF(B174="","",VLOOKUP(B174,LISTAS!$F$5:$I$204,4,0))</f>
        <v/>
      </c>
      <c r="E174" s="38"/>
      <c r="G174" s="34"/>
      <c r="H174" s="35"/>
      <c r="I174" s="35"/>
      <c r="J174" s="34"/>
      <c r="K174" s="34"/>
      <c r="L174" s="34" t="str">
        <f>IF(K174="","",LARGE(G161:G180,M174))</f>
        <v/>
      </c>
      <c r="M174" s="46">
        <v>14</v>
      </c>
      <c r="N174" s="28"/>
      <c r="O174" s="47" t="str">
        <f>IF(R174&lt;&gt;"",_xlfn.RANK.EQ(R174,R161:R180,0),"")</f>
        <v/>
      </c>
      <c r="P174" s="24" t="str">
        <f>IF(K174="","",VLOOKUP(L174,G161:J180,2,0))</f>
        <v/>
      </c>
      <c r="Q174" s="24" t="str">
        <f>IF(K174="","",VLOOKUP(P174,LISTAS!$F$5:$G$407,2,0))</f>
        <v/>
      </c>
      <c r="R174" s="39" t="str">
        <f>IF(K174="","",VLOOKUP(L174,G161:J180,4,0))</f>
        <v/>
      </c>
      <c r="S174" s="25" t="str">
        <f t="shared" si="58"/>
        <v/>
      </c>
      <c r="T174" s="25" t="str">
        <f t="shared" si="59"/>
        <v/>
      </c>
    </row>
    <row r="175" spans="2:20" s="5" customFormat="1" ht="18.75" customHeight="1" x14ac:dyDescent="0.3">
      <c r="B175" s="26"/>
      <c r="C175" s="22" t="str">
        <f>IF(B175="","",VLOOKUP(B175,LISTAS!$F$5:$I$1000,2,0))</f>
        <v/>
      </c>
      <c r="D175" s="22" t="str">
        <f>IF(B175="","",VLOOKUP(B175,LISTAS!$F$5:$I$204,4,0))</f>
        <v/>
      </c>
      <c r="E175" s="38"/>
      <c r="G175" s="34"/>
      <c r="H175" s="35"/>
      <c r="I175" s="35"/>
      <c r="J175" s="34"/>
      <c r="K175" s="34"/>
      <c r="L175" s="34" t="str">
        <f>IF(K175="","",LARGE(G161:G180,M175))</f>
        <v/>
      </c>
      <c r="M175" s="46">
        <v>15</v>
      </c>
      <c r="N175" s="28"/>
      <c r="O175" s="47" t="str">
        <f>IF(R175&lt;&gt;"",_xlfn.RANK.EQ(R175,R161:R180,0),"")</f>
        <v/>
      </c>
      <c r="P175" s="24" t="str">
        <f>IF(K175="","",VLOOKUP(L175,G161:J180,2,0))</f>
        <v/>
      </c>
      <c r="Q175" s="24" t="str">
        <f>IF(K175="","",VLOOKUP(P175,LISTAS!$F$5:$G$407,2,0))</f>
        <v/>
      </c>
      <c r="R175" s="39" t="str">
        <f>IF(K175="","",VLOOKUP(L175,G161:J180,4,0))</f>
        <v/>
      </c>
      <c r="S175" s="25" t="str">
        <f t="shared" si="58"/>
        <v/>
      </c>
      <c r="T175" s="25" t="str">
        <f t="shared" si="59"/>
        <v/>
      </c>
    </row>
    <row r="176" spans="2:20" s="5" customFormat="1" ht="18.75" customHeight="1" x14ac:dyDescent="0.3">
      <c r="B176" s="26"/>
      <c r="C176" s="22" t="str">
        <f>IF(B176="","",VLOOKUP(B176,LISTAS!$F$5:$I$1000,2,0))</f>
        <v/>
      </c>
      <c r="D176" s="22" t="str">
        <f>IF(B176="","",VLOOKUP(B176,LISTAS!$F$5:$I$204,4,0))</f>
        <v/>
      </c>
      <c r="E176" s="38"/>
      <c r="G176" s="34"/>
      <c r="H176" s="35"/>
      <c r="I176" s="35"/>
      <c r="J176" s="34"/>
      <c r="K176" s="34"/>
      <c r="L176" s="34" t="str">
        <f>IF(K176="","",LARGE(G161:G180,M176))</f>
        <v/>
      </c>
      <c r="M176" s="46">
        <v>16</v>
      </c>
      <c r="N176" s="28"/>
      <c r="O176" s="47" t="str">
        <f>IF(R176&lt;&gt;"",_xlfn.RANK.EQ(R176,R161:R180,0),"")</f>
        <v/>
      </c>
      <c r="P176" s="24" t="str">
        <f>IF(K176="","",VLOOKUP(L176,G161:J180,2,0))</f>
        <v/>
      </c>
      <c r="Q176" s="24" t="str">
        <f>IF(K176="","",VLOOKUP(P176,LISTAS!$F$5:$G$407,2,0))</f>
        <v/>
      </c>
      <c r="R176" s="39" t="str">
        <f>IF(K176="","",VLOOKUP(L176,G161:J180,4,0))</f>
        <v/>
      </c>
      <c r="S176" s="25" t="str">
        <f t="shared" si="58"/>
        <v/>
      </c>
      <c r="T176" s="25" t="str">
        <f t="shared" si="59"/>
        <v/>
      </c>
    </row>
    <row r="177" spans="1:20" s="5" customFormat="1" ht="18.75" customHeight="1" x14ac:dyDescent="0.3">
      <c r="B177" s="26"/>
      <c r="C177" s="22" t="str">
        <f>IF(B177="","",VLOOKUP(B177,LISTAS!$F$5:$I$1000,2,0))</f>
        <v/>
      </c>
      <c r="D177" s="22" t="str">
        <f>IF(B177="","",VLOOKUP(B177,LISTAS!$F$5:$I$204,4,0))</f>
        <v/>
      </c>
      <c r="E177" s="38"/>
      <c r="G177" s="34" t="str">
        <f t="shared" si="53"/>
        <v/>
      </c>
      <c r="H177" s="35" t="str">
        <f t="shared" ref="H177:I180" si="60">IF($K177="","",IF(B177="","",B177))</f>
        <v/>
      </c>
      <c r="I177" s="35" t="str">
        <f t="shared" si="60"/>
        <v/>
      </c>
      <c r="J177" s="34" t="str">
        <f t="shared" si="55"/>
        <v/>
      </c>
      <c r="K177" s="34" t="str">
        <f t="shared" si="56"/>
        <v/>
      </c>
      <c r="L177" s="34" t="str">
        <f>IF(K177="","",LARGE(G161:G180,M177))</f>
        <v/>
      </c>
      <c r="M177" s="46">
        <v>17</v>
      </c>
      <c r="N177" s="28"/>
      <c r="O177" s="47" t="str">
        <f>IF(R177&lt;&gt;"",_xlfn.RANK.EQ(R177,R161:R180,0),"")</f>
        <v/>
      </c>
      <c r="P177" s="24" t="str">
        <f>IF(K177="","",VLOOKUP(L177,G161:J180,2,0))</f>
        <v/>
      </c>
      <c r="Q177" s="24" t="str">
        <f>IF(K177="","",VLOOKUP(P177,LISTAS!$F$5:$G$407,2,0))</f>
        <v/>
      </c>
      <c r="R177" s="39" t="str">
        <f>IF(K177="","",VLOOKUP(L177,G161:J180,4,0))</f>
        <v/>
      </c>
      <c r="S177" s="25" t="str">
        <f t="shared" si="58"/>
        <v/>
      </c>
      <c r="T177" s="25" t="str">
        <f t="shared" si="59"/>
        <v/>
      </c>
    </row>
    <row r="178" spans="1:20" s="5" customFormat="1" ht="18.75" customHeight="1" x14ac:dyDescent="0.3">
      <c r="B178" s="26"/>
      <c r="C178" s="22" t="str">
        <f>IF(B178="","",VLOOKUP(B178,LISTAS!$F$5:$I$1000,2,0))</f>
        <v/>
      </c>
      <c r="D178" s="22" t="str">
        <f>IF(B178="","",VLOOKUP(B178,LISTAS!$F$5:$I$204,4,0))</f>
        <v/>
      </c>
      <c r="E178" s="38"/>
      <c r="G178" s="34" t="str">
        <f t="shared" si="53"/>
        <v/>
      </c>
      <c r="H178" s="35" t="str">
        <f t="shared" si="60"/>
        <v/>
      </c>
      <c r="I178" s="35" t="str">
        <f t="shared" si="60"/>
        <v/>
      </c>
      <c r="J178" s="34" t="str">
        <f t="shared" si="55"/>
        <v/>
      </c>
      <c r="K178" s="34" t="str">
        <f t="shared" si="56"/>
        <v/>
      </c>
      <c r="L178" s="34" t="str">
        <f>IF(K178="","",LARGE(G161:G180,M178))</f>
        <v/>
      </c>
      <c r="M178" s="46">
        <v>18</v>
      </c>
      <c r="N178" s="28"/>
      <c r="O178" s="47" t="str">
        <f>IF(R178&lt;&gt;"",_xlfn.RANK.EQ(R178,R161:R180,0),"")</f>
        <v/>
      </c>
      <c r="P178" s="24" t="str">
        <f>IF(K178="","",VLOOKUP(L178,G161:J180,2,0))</f>
        <v/>
      </c>
      <c r="Q178" s="24" t="str">
        <f>IF(K178="","",VLOOKUP(P178,LISTAS!$F$5:$G$407,2,0))</f>
        <v/>
      </c>
      <c r="R178" s="39" t="str">
        <f>IF(K178="","",VLOOKUP(L178,G161:J180,4,0))</f>
        <v/>
      </c>
      <c r="S178" s="25" t="str">
        <f t="shared" si="58"/>
        <v/>
      </c>
      <c r="T178" s="25" t="str">
        <f t="shared" si="59"/>
        <v/>
      </c>
    </row>
    <row r="179" spans="1:20" s="5" customFormat="1" ht="18.75" customHeight="1" x14ac:dyDescent="0.3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/>
      <c r="H179" s="35"/>
      <c r="I179" s="35"/>
      <c r="J179" s="34"/>
      <c r="K179" s="34"/>
      <c r="L179" s="34" t="str">
        <f>IF(K179="","",LARGE(G161:G180,M179))</f>
        <v/>
      </c>
      <c r="M179" s="46">
        <v>19</v>
      </c>
      <c r="N179" s="28"/>
      <c r="O179" s="47" t="str">
        <f>IF(R179&lt;&gt;"",_xlfn.RANK.EQ(R179,R161:R180,0),"")</f>
        <v/>
      </c>
      <c r="P179" s="24" t="str">
        <f>IF(K179="","",VLOOKUP(L179,G161:J180,2,0))</f>
        <v/>
      </c>
      <c r="Q179" s="24" t="str">
        <f>IF(K179="","",VLOOKUP(P179,LISTAS!$F$5:$G$407,2,0))</f>
        <v/>
      </c>
      <c r="R179" s="39" t="str">
        <f>IF(K179="","",VLOOKUP(L179,G161:J180,4,0))</f>
        <v/>
      </c>
      <c r="S179" s="25" t="str">
        <f t="shared" si="58"/>
        <v/>
      </c>
      <c r="T179" s="25" t="str">
        <f t="shared" si="59"/>
        <v/>
      </c>
    </row>
    <row r="180" spans="1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53"/>
        <v/>
      </c>
      <c r="H180" s="35" t="str">
        <f t="shared" si="60"/>
        <v/>
      </c>
      <c r="I180" s="35" t="str">
        <f t="shared" si="60"/>
        <v/>
      </c>
      <c r="J180" s="34" t="str">
        <f t="shared" si="55"/>
        <v/>
      </c>
      <c r="K180" s="34" t="str">
        <f t="shared" si="56"/>
        <v/>
      </c>
      <c r="L180" s="34" t="str">
        <f>IF(K180="","",LARGE(G161:G180,M180))</f>
        <v/>
      </c>
      <c r="M180" s="46">
        <v>20</v>
      </c>
      <c r="N180" s="28"/>
      <c r="O180" s="47" t="str">
        <f>IF(R180&lt;&gt;"",_xlfn.RANK.EQ(R180,R161:R180,0),"")</f>
        <v/>
      </c>
      <c r="P180" s="24" t="str">
        <f>IF(K180="","",VLOOKUP(L180,G161:J180,2,0))</f>
        <v/>
      </c>
      <c r="Q180" s="24" t="str">
        <f>IF(K180="","",VLOOKUP(P180,LISTAS!$F$5:$G$407,2,0))</f>
        <v/>
      </c>
      <c r="R180" s="39" t="str">
        <f>IF(K180="","",VLOOKUP(L180,G161:J180,4,0))</f>
        <v/>
      </c>
      <c r="S180" s="25" t="str">
        <f t="shared" si="58"/>
        <v/>
      </c>
      <c r="T180" s="25" t="str">
        <f t="shared" si="59"/>
        <v/>
      </c>
    </row>
    <row r="181" spans="1:20" ht="20.25" customHeight="1" x14ac:dyDescent="0.25"/>
    <row r="182" spans="1:20" ht="20.25" customHeight="1" x14ac:dyDescent="0.25">
      <c r="A182" s="2"/>
      <c r="B182" s="71" t="s">
        <v>224</v>
      </c>
      <c r="C182" s="72"/>
      <c r="E182" s="36"/>
      <c r="F182" s="37"/>
      <c r="G182" s="11"/>
      <c r="H182" s="12"/>
      <c r="I182" s="12"/>
      <c r="J182" s="12"/>
      <c r="K182" s="13"/>
      <c r="L182" s="12"/>
      <c r="M182" s="14"/>
      <c r="N182" s="45"/>
      <c r="O182" s="73" t="s">
        <v>15</v>
      </c>
      <c r="P182" s="74"/>
      <c r="Q182" s="74"/>
      <c r="R182" s="74"/>
      <c r="S182" s="74"/>
      <c r="T182" s="75"/>
    </row>
    <row r="183" spans="1:20" ht="20.25" hidden="1" customHeight="1" x14ac:dyDescent="0.25">
      <c r="A183" s="2"/>
      <c r="B183" s="68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70"/>
    </row>
    <row r="184" spans="1:20" s="15" customFormat="1" ht="28.5" customHeight="1" x14ac:dyDescent="0.25">
      <c r="B184" s="16" t="s">
        <v>16</v>
      </c>
      <c r="C184" s="16" t="s">
        <v>1</v>
      </c>
      <c r="D184" s="16" t="s">
        <v>17</v>
      </c>
      <c r="E184" s="16" t="s">
        <v>2</v>
      </c>
      <c r="F184" s="17"/>
      <c r="G184" s="18"/>
      <c r="H184" s="19"/>
      <c r="I184" s="19"/>
      <c r="J184" s="19"/>
      <c r="K184" s="20"/>
      <c r="L184" s="19"/>
      <c r="M184" s="18"/>
      <c r="N184" s="18"/>
      <c r="O184" s="29" t="s">
        <v>4</v>
      </c>
      <c r="P184" s="29" t="s">
        <v>16</v>
      </c>
      <c r="Q184" s="29" t="s">
        <v>1</v>
      </c>
      <c r="R184" s="29" t="s">
        <v>18</v>
      </c>
      <c r="S184" s="21" t="s">
        <v>19</v>
      </c>
      <c r="T184" s="21" t="s">
        <v>20</v>
      </c>
    </row>
    <row r="185" spans="1:20" s="5" customFormat="1" ht="18.75" customHeight="1" x14ac:dyDescent="0.25">
      <c r="B185" s="22"/>
      <c r="C185" s="22" t="str">
        <f>IF(B185="","",VLOOKUP(B185,LISTAS!$F$5:$I$1000,2,0))</f>
        <v/>
      </c>
      <c r="D185" s="22" t="str">
        <f>IF(B185="","",VLOOKUP(B185,LISTAS!$F$5:$I$204,4,0))</f>
        <v/>
      </c>
      <c r="E185" s="38"/>
      <c r="G185" s="34" t="str">
        <f t="shared" ref="G185:G204" si="61">IF(E185="","",E185+(ROW(E185)/10000))</f>
        <v/>
      </c>
      <c r="H185" s="35" t="str">
        <f t="shared" ref="H185:I191" si="62">IF($K185="","",IF(B185="","",B185))</f>
        <v/>
      </c>
      <c r="I185" s="35" t="str">
        <f t="shared" si="62"/>
        <v/>
      </c>
      <c r="J185" s="34" t="str">
        <f t="shared" ref="J185:J204" si="63">IF($K185="","",E185)</f>
        <v/>
      </c>
      <c r="K185" s="34" t="str">
        <f t="shared" ref="K185:K204" si="64">G185</f>
        <v/>
      </c>
      <c r="L185" s="34" t="str">
        <f>IF(K185="","",LARGE(G185:G204,M185))</f>
        <v/>
      </c>
      <c r="M185" s="46">
        <v>1</v>
      </c>
      <c r="N185" s="23"/>
      <c r="O185" s="47" t="str">
        <f>IF(R185&lt;&gt;"",_xlfn.RANK.EQ(R185,R185:R204,0),"")</f>
        <v/>
      </c>
      <c r="P185" s="24" t="str">
        <f>IF(K185="","",VLOOKUP(L185,G185:J204,2,0))</f>
        <v/>
      </c>
      <c r="Q185" s="24" t="str">
        <f>IF(K185="","",VLOOKUP(P185,LISTAS!$F$5:$G$407,2,0))</f>
        <v/>
      </c>
      <c r="R185" s="39" t="str">
        <f>IF(K185="","",VLOOKUP(L185,G185:J204,4,0))</f>
        <v/>
      </c>
      <c r="S185" s="25" t="str">
        <f>IF($O185="","",IF($O185=1,400,IF($O185=2,340,IF($O185=3,300,IF($O185=4,280,IF($O185=5,270,IF($O185=6,260,IF($O185=7,250,IF($O185=8,240,IF($O185=9,200,IF($O185=10,200,IF($O185=11,200,IF($O185=12,200,IF($O185=13,200,IF($O185=14,200,IF($O185=15,200,IF($O185=16,200,IF($O185&gt;16,"",""))))))))))))))))))</f>
        <v/>
      </c>
      <c r="T185" s="25" t="str">
        <f>IF(O185="","",IF($F$7="NÃO","",IF(O185=1,400,IF(O185=2,340,IF(O185=3,300,IF(O185=4,280,IF(O185=5,270,IF(O185=6,260,IF(O185=7,250,IF(O185=8,240,IF(O185=9,200,IF(O185=10,200,IF(O185=11,200,IF(O185=12,200,IF(O185=13,200,IF(O185=14,200,IF(O185=15,200,IF(O185=16,200,IF(O185&gt;16,"","")))))))))))))))))))</f>
        <v/>
      </c>
    </row>
    <row r="186" spans="1:20" s="5" customFormat="1" ht="18.75" customHeight="1" x14ac:dyDescent="0.25">
      <c r="B186" s="26"/>
      <c r="C186" s="22" t="str">
        <f>IF(B186="","",VLOOKUP(B186,LISTAS!$F$5:$I$1000,2,0))</f>
        <v/>
      </c>
      <c r="D186" s="22"/>
      <c r="E186" s="38"/>
      <c r="G186" s="34" t="str">
        <f t="shared" si="61"/>
        <v/>
      </c>
      <c r="H186" s="35" t="str">
        <f t="shared" si="62"/>
        <v/>
      </c>
      <c r="I186" s="35" t="str">
        <f t="shared" si="62"/>
        <v/>
      </c>
      <c r="J186" s="34" t="str">
        <f t="shared" si="63"/>
        <v/>
      </c>
      <c r="K186" s="34" t="str">
        <f t="shared" si="64"/>
        <v/>
      </c>
      <c r="L186" s="34" t="str">
        <f>IF(K186="","",LARGE(G185:G204,M186))</f>
        <v/>
      </c>
      <c r="M186" s="46">
        <v>2</v>
      </c>
      <c r="N186" s="27"/>
      <c r="O186" s="47" t="str">
        <f>IF(R186&lt;&gt;"",_xlfn.RANK.EQ(R186,R185:R204,0),"")</f>
        <v/>
      </c>
      <c r="P186" s="24" t="str">
        <f>IF(K186="","",VLOOKUP(L186,G185:J204,2,0))</f>
        <v/>
      </c>
      <c r="Q186" s="24" t="str">
        <f>IF(K186="","",VLOOKUP(P186,LISTAS!$F$5:$G$407,2,0))</f>
        <v/>
      </c>
      <c r="R186" s="39" t="str">
        <f>IF(K186="","",VLOOKUP(L186,G185:J204,4,0))</f>
        <v/>
      </c>
      <c r="S186" s="25" t="str">
        <f t="shared" ref="S186:S204" si="65">IF($O186="","",IF($O186=1,400,IF($O186=2,340,IF($O186=3,300,IF($O186=4,280,IF($O186=5,270,IF($O186=6,260,IF($O186=7,250,IF($O186=8,240,IF($O186=9,200,IF($O186=10,200,IF($O186=11,200,IF($O186=12,200,IF($O186=13,200,IF($O186=14,200,IF($O186=15,200,IF($O186=16,200,IF($O186&gt;16,"",""))))))))))))))))))</f>
        <v/>
      </c>
      <c r="T186" s="25" t="str">
        <f t="shared" ref="T186:T204" si="66">IF(O186="","",IF($F$7="NÃO","",IF(O186=1,400,IF(O186=2,340,IF(O186=3,300,IF(O186=4,280,IF(O186=5,270,IF(O186=6,260,IF(O186=7,250,IF(O186=8,240,IF(O186=9,200,IF(O186=10,200,IF(O186=11,200,IF(O186=12,200,IF(O186=13,200,IF(O186=14,200,IF(O186=15,200,IF(O186=16,200,IF(O186&gt;16,"","")))))))))))))))))))</f>
        <v/>
      </c>
    </row>
    <row r="187" spans="1:20" s="5" customFormat="1" ht="18.75" customHeight="1" x14ac:dyDescent="0.3">
      <c r="B187" s="26"/>
      <c r="C187" s="22" t="str">
        <f>IF(B187="","",VLOOKUP(B187,LISTAS!$F$5:$I$1000,2,0))</f>
        <v/>
      </c>
      <c r="D187" s="22" t="str">
        <f>IF(B187="","",VLOOKUP(B187,LISTAS!$F$5:$I$204,4,0))</f>
        <v/>
      </c>
      <c r="E187" s="38"/>
      <c r="G187" s="34" t="str">
        <f t="shared" si="61"/>
        <v/>
      </c>
      <c r="H187" s="35" t="str">
        <f t="shared" si="62"/>
        <v/>
      </c>
      <c r="I187" s="35" t="str">
        <f t="shared" si="62"/>
        <v/>
      </c>
      <c r="J187" s="34" t="str">
        <f t="shared" si="63"/>
        <v/>
      </c>
      <c r="K187" s="34" t="str">
        <f t="shared" si="64"/>
        <v/>
      </c>
      <c r="L187" s="34" t="str">
        <f>IF(K187="","",LARGE(G185:G204,M187))</f>
        <v/>
      </c>
      <c r="M187" s="46">
        <v>3</v>
      </c>
      <c r="N187" s="28"/>
      <c r="O187" s="47" t="str">
        <f>IF(R187&lt;&gt;"",_xlfn.RANK.EQ(R187,R185:R204,0),"")</f>
        <v/>
      </c>
      <c r="P187" s="24" t="str">
        <f>IF(K187="","",VLOOKUP(L187,G185:J204,2,0))</f>
        <v/>
      </c>
      <c r="Q187" s="24" t="str">
        <f>IF(K187="","",VLOOKUP(P187,LISTAS!$F$5:$G$407,2,0))</f>
        <v/>
      </c>
      <c r="R187" s="39" t="str">
        <f>IF(K187="","",VLOOKUP(L187,G185:J204,4,0))</f>
        <v/>
      </c>
      <c r="S187" s="25" t="str">
        <f t="shared" si="65"/>
        <v/>
      </c>
      <c r="T187" s="25" t="str">
        <f t="shared" si="66"/>
        <v/>
      </c>
    </row>
    <row r="188" spans="1:20" s="5" customFormat="1" ht="18.75" customHeight="1" x14ac:dyDescent="0.3">
      <c r="B188" s="26"/>
      <c r="C188" s="22" t="str">
        <f>IF(B188="","",VLOOKUP(B188,LISTAS!$F$5:$I$1000,2,0))</f>
        <v/>
      </c>
      <c r="D188" s="22" t="str">
        <f>IF(B188="","",VLOOKUP(B188,LISTAS!$F$5:$I$204,4,0))</f>
        <v/>
      </c>
      <c r="E188" s="38"/>
      <c r="G188" s="34" t="str">
        <f t="shared" si="61"/>
        <v/>
      </c>
      <c r="H188" s="35" t="str">
        <f t="shared" si="62"/>
        <v/>
      </c>
      <c r="I188" s="35" t="str">
        <f t="shared" si="62"/>
        <v/>
      </c>
      <c r="J188" s="34" t="str">
        <f t="shared" si="63"/>
        <v/>
      </c>
      <c r="K188" s="34" t="str">
        <f t="shared" si="64"/>
        <v/>
      </c>
      <c r="L188" s="34" t="str">
        <f>IF(K188="","",LARGE(G185:G204,M188))</f>
        <v/>
      </c>
      <c r="M188" s="46">
        <v>4</v>
      </c>
      <c r="N188" s="28"/>
      <c r="O188" s="47" t="str">
        <f>IF(R188&lt;&gt;"",_xlfn.RANK.EQ(R188,R185:R204,0),"")</f>
        <v/>
      </c>
      <c r="P188" s="24" t="str">
        <f>IF(K188="","",VLOOKUP(L188,G185:J204,2,0))</f>
        <v/>
      </c>
      <c r="Q188" s="24" t="str">
        <f>IF(K188="","",VLOOKUP(P188,LISTAS!$F$5:$G$407,2,0))</f>
        <v/>
      </c>
      <c r="R188" s="39" t="str">
        <f>IF(K188="","",VLOOKUP(L188,G185:J204,4,0))</f>
        <v/>
      </c>
      <c r="S188" s="25" t="str">
        <f t="shared" si="65"/>
        <v/>
      </c>
      <c r="T188" s="25" t="str">
        <f t="shared" si="66"/>
        <v/>
      </c>
    </row>
    <row r="189" spans="1:20" s="5" customFormat="1" ht="18.75" customHeight="1" x14ac:dyDescent="0.3">
      <c r="B189" s="26"/>
      <c r="C189" s="22" t="str">
        <f>IF(B189="","",VLOOKUP(B189,LISTAS!$F$5:$I$1000,2,0))</f>
        <v/>
      </c>
      <c r="D189" s="22" t="str">
        <f>IF(B189="","",VLOOKUP(B189,LISTAS!$F$5:$I$204,4,0))</f>
        <v/>
      </c>
      <c r="E189" s="38"/>
      <c r="G189" s="34" t="str">
        <f t="shared" si="61"/>
        <v/>
      </c>
      <c r="H189" s="35" t="str">
        <f t="shared" si="62"/>
        <v/>
      </c>
      <c r="I189" s="35" t="str">
        <f t="shared" si="62"/>
        <v/>
      </c>
      <c r="J189" s="34" t="str">
        <f t="shared" si="63"/>
        <v/>
      </c>
      <c r="K189" s="34" t="str">
        <f t="shared" si="64"/>
        <v/>
      </c>
      <c r="L189" s="34" t="str">
        <f>IF(K189="","",LARGE(G185:G204,M189))</f>
        <v/>
      </c>
      <c r="M189" s="46">
        <v>5</v>
      </c>
      <c r="N189" s="28"/>
      <c r="O189" s="47" t="str">
        <f>IF(R189&lt;&gt;"",_xlfn.RANK.EQ(R189,R185:R204,0),"")</f>
        <v/>
      </c>
      <c r="P189" s="24" t="str">
        <f>IF(K189="","",VLOOKUP(L189,G185:J204,2,0))</f>
        <v/>
      </c>
      <c r="Q189" s="24" t="str">
        <f>IF(K189="","",VLOOKUP(P189,LISTAS!$F$5:$G$407,2,0))</f>
        <v/>
      </c>
      <c r="R189" s="39" t="str">
        <f>IF(K189="","",VLOOKUP(L189,G185:J204,4,0))</f>
        <v/>
      </c>
      <c r="S189" s="25" t="str">
        <f t="shared" si="65"/>
        <v/>
      </c>
      <c r="T189" s="25" t="str">
        <f t="shared" si="66"/>
        <v/>
      </c>
    </row>
    <row r="190" spans="1:20" s="5" customFormat="1" ht="18.75" customHeight="1" x14ac:dyDescent="0.3">
      <c r="B190" s="26"/>
      <c r="C190" s="22" t="str">
        <f>IF(B190="","",VLOOKUP(B190,LISTAS!$F$5:$I$1000,2,0))</f>
        <v/>
      </c>
      <c r="D190" s="22" t="str">
        <f>IF(B190="","",VLOOKUP(B190,LISTAS!$F$5:$I$204,4,0))</f>
        <v/>
      </c>
      <c r="E190" s="38"/>
      <c r="G190" s="34" t="str">
        <f t="shared" si="61"/>
        <v/>
      </c>
      <c r="H190" s="35" t="str">
        <f t="shared" si="62"/>
        <v/>
      </c>
      <c r="I190" s="35" t="str">
        <f t="shared" si="62"/>
        <v/>
      </c>
      <c r="J190" s="34" t="str">
        <f t="shared" si="63"/>
        <v/>
      </c>
      <c r="K190" s="34" t="str">
        <f t="shared" si="64"/>
        <v/>
      </c>
      <c r="L190" s="34" t="str">
        <f>IF(K190="","",LARGE(G185:G204,M190))</f>
        <v/>
      </c>
      <c r="M190" s="46">
        <v>6</v>
      </c>
      <c r="N190" s="28"/>
      <c r="O190" s="47" t="str">
        <f>IF(R190&lt;&gt;"",_xlfn.RANK.EQ(R190,R185:R204,0),"")</f>
        <v/>
      </c>
      <c r="P190" s="24" t="str">
        <f>IF(K190="","",VLOOKUP(L190,G185:J204,2,0))</f>
        <v/>
      </c>
      <c r="Q190" s="24" t="str">
        <f>IF(K190="","",VLOOKUP(P190,LISTAS!$F$5:$G$407,2,0))</f>
        <v/>
      </c>
      <c r="R190" s="39" t="str">
        <f>IF(K190="","",VLOOKUP(L190,G185:J204,4,0))</f>
        <v/>
      </c>
      <c r="S190" s="25" t="str">
        <f t="shared" si="65"/>
        <v/>
      </c>
      <c r="T190" s="25" t="str">
        <f t="shared" si="66"/>
        <v/>
      </c>
    </row>
    <row r="191" spans="1:20" s="5" customFormat="1" ht="18.75" customHeight="1" x14ac:dyDescent="0.3">
      <c r="B191" s="26"/>
      <c r="C191" s="22" t="str">
        <f>IF(B191="","",VLOOKUP(B191,LISTAS!$F$5:$I$1000,2,0))</f>
        <v/>
      </c>
      <c r="D191" s="22" t="str">
        <f>IF(B191="","",VLOOKUP(B191,LISTAS!$F$5:$I$204,4,0))</f>
        <v/>
      </c>
      <c r="E191" s="38"/>
      <c r="G191" s="34" t="str">
        <f t="shared" si="61"/>
        <v/>
      </c>
      <c r="H191" s="35" t="str">
        <f t="shared" si="62"/>
        <v/>
      </c>
      <c r="I191" s="35" t="str">
        <f t="shared" si="62"/>
        <v/>
      </c>
      <c r="J191" s="34" t="str">
        <f t="shared" si="63"/>
        <v/>
      </c>
      <c r="K191" s="34" t="str">
        <f t="shared" si="64"/>
        <v/>
      </c>
      <c r="L191" s="34" t="str">
        <f>IF(K191="","",LARGE(G185:G204,M191))</f>
        <v/>
      </c>
      <c r="M191" s="46">
        <v>7</v>
      </c>
      <c r="N191" s="28"/>
      <c r="O191" s="47" t="str">
        <f>IF(R191&lt;&gt;"",_xlfn.RANK.EQ(R191,R185:R204,0),"")</f>
        <v/>
      </c>
      <c r="P191" s="24" t="str">
        <f>IF(K191="","",VLOOKUP(L191,G185:J204,2,0))</f>
        <v/>
      </c>
      <c r="Q191" s="24" t="str">
        <f>IF(K191="","",VLOOKUP(P191,LISTAS!$F$5:$G$407,2,0))</f>
        <v/>
      </c>
      <c r="R191" s="39" t="str">
        <f>IF(K191="","",VLOOKUP(L191,G185:J204,4,0))</f>
        <v/>
      </c>
      <c r="S191" s="25" t="str">
        <f t="shared" si="65"/>
        <v/>
      </c>
      <c r="T191" s="25" t="str">
        <f t="shared" si="66"/>
        <v/>
      </c>
    </row>
    <row r="192" spans="1:20" s="5" customFormat="1" ht="18.75" customHeight="1" x14ac:dyDescent="0.3">
      <c r="B192" s="26"/>
      <c r="C192" s="22" t="str">
        <f>IF(B192="","",VLOOKUP(B192,LISTAS!$F$5:$I$1000,2,0))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IF(K192="","",LARGE(G185:G204,M192))</f>
        <v/>
      </c>
      <c r="M192" s="46">
        <v>8</v>
      </c>
      <c r="N192" s="28"/>
      <c r="O192" s="47" t="str">
        <f>IF(R192&lt;&gt;"",_xlfn.RANK.EQ(R192,R185:R204,0),"")</f>
        <v/>
      </c>
      <c r="P192" s="24" t="str">
        <f>IF(K192="","",VLOOKUP(L192,G185:J204,2,0))</f>
        <v/>
      </c>
      <c r="Q192" s="24" t="str">
        <f>IF(K192="","",VLOOKUP(P192,LISTAS!$F$5:$G$407,2,0))</f>
        <v/>
      </c>
      <c r="R192" s="39" t="str">
        <f>IF(K192="","",VLOOKUP(L192,G185:J204,4,0))</f>
        <v/>
      </c>
      <c r="S192" s="25" t="str">
        <f t="shared" si="65"/>
        <v/>
      </c>
      <c r="T192" s="25" t="str">
        <f t="shared" si="66"/>
        <v/>
      </c>
    </row>
    <row r="193" spans="1:20" s="5" customFormat="1" ht="18.75" customHeight="1" x14ac:dyDescent="0.3">
      <c r="B193" s="26"/>
      <c r="C193" s="22" t="str">
        <f>IF(B193="","",VLOOKUP(B193,LISTAS!$F$5:$I$1000,2,0))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IF(K193="","",LARGE(G185:G204,M193))</f>
        <v/>
      </c>
      <c r="M193" s="46">
        <v>9</v>
      </c>
      <c r="N193" s="28"/>
      <c r="O193" s="47" t="str">
        <f>IF(R193&lt;&gt;"",_xlfn.RANK.EQ(R193,R185:R204,0),"")</f>
        <v/>
      </c>
      <c r="P193" s="24" t="str">
        <f>IF(K193="","",VLOOKUP(L193,G185:J204,2,0))</f>
        <v/>
      </c>
      <c r="Q193" s="24" t="str">
        <f>IF(K193="","",VLOOKUP(P193,LISTAS!$F$5:$G$407,2,0))</f>
        <v/>
      </c>
      <c r="R193" s="39" t="str">
        <f>IF(K193="","",VLOOKUP(L193,G185:J204,4,0))</f>
        <v/>
      </c>
      <c r="S193" s="25" t="str">
        <f t="shared" si="65"/>
        <v/>
      </c>
      <c r="T193" s="25" t="str">
        <f t="shared" si="66"/>
        <v/>
      </c>
    </row>
    <row r="194" spans="1:20" s="5" customFormat="1" ht="18.75" customHeight="1" x14ac:dyDescent="0.3">
      <c r="B194" s="26"/>
      <c r="C194" s="22" t="str">
        <f>IF(B194="","",VLOOKUP(B194,LISTAS!$F$5:$I$1000,2,0))</f>
        <v/>
      </c>
      <c r="D194" s="22" t="str">
        <f>IF(B194="","",VLOOKUP(B194,LISTAS!$F$5:$I$204,4,0))</f>
        <v/>
      </c>
      <c r="E194" s="38"/>
      <c r="G194" s="34"/>
      <c r="H194" s="35"/>
      <c r="I194" s="35"/>
      <c r="J194" s="34"/>
      <c r="K194" s="34"/>
      <c r="L194" s="34" t="str">
        <f>IF(K194="","",LARGE(G185:G204,M194))</f>
        <v/>
      </c>
      <c r="M194" s="46">
        <v>10</v>
      </c>
      <c r="N194" s="28"/>
      <c r="O194" s="47" t="str">
        <f>IF(R194&lt;&gt;"",_xlfn.RANK.EQ(R194,R185:R204,0),"")</f>
        <v/>
      </c>
      <c r="P194" s="24" t="str">
        <f>IF(K194="","",VLOOKUP(L194,G185:J204,2,0))</f>
        <v/>
      </c>
      <c r="Q194" s="24" t="str">
        <f>IF(K194="","",VLOOKUP(P194,LISTAS!$F$5:$G$407,2,0))</f>
        <v/>
      </c>
      <c r="R194" s="39" t="str">
        <f>IF(K194="","",VLOOKUP(L194,G185:J204,4,0))</f>
        <v/>
      </c>
      <c r="S194" s="25" t="str">
        <f t="shared" si="65"/>
        <v/>
      </c>
      <c r="T194" s="25" t="str">
        <f t="shared" si="66"/>
        <v/>
      </c>
    </row>
    <row r="195" spans="1:20" s="5" customFormat="1" ht="18.75" customHeight="1" x14ac:dyDescent="0.3">
      <c r="B195" s="26"/>
      <c r="C195" s="22" t="str">
        <f>IF(B195="","",VLOOKUP(B195,LISTAS!$F$5:$I$1000,2,0))</f>
        <v/>
      </c>
      <c r="D195" s="22" t="str">
        <f>IF(B195="","",VLOOKUP(B195,LISTAS!$F$5:$I$204,4,0))</f>
        <v/>
      </c>
      <c r="E195" s="38"/>
      <c r="G195" s="34"/>
      <c r="H195" s="35"/>
      <c r="I195" s="35"/>
      <c r="J195" s="34"/>
      <c r="K195" s="34"/>
      <c r="L195" s="34" t="str">
        <f>IF(K195="","",LARGE(G185:G204,M195))</f>
        <v/>
      </c>
      <c r="M195" s="46">
        <v>11</v>
      </c>
      <c r="N195" s="28"/>
      <c r="O195" s="47" t="str">
        <f>IF(R195&lt;&gt;"",_xlfn.RANK.EQ(R195,R185:R204,0),"")</f>
        <v/>
      </c>
      <c r="P195" s="24" t="str">
        <f>IF(K195="","",VLOOKUP(L195,G185:J204,2,0))</f>
        <v/>
      </c>
      <c r="Q195" s="24" t="str">
        <f>IF(K195="","",VLOOKUP(P195,LISTAS!$F$5:$G$407,2,0))</f>
        <v/>
      </c>
      <c r="R195" s="39" t="str">
        <f>IF(K195="","",VLOOKUP(L195,G185:J204,4,0))</f>
        <v/>
      </c>
      <c r="S195" s="25" t="str">
        <f t="shared" si="65"/>
        <v/>
      </c>
      <c r="T195" s="25" t="str">
        <f t="shared" si="66"/>
        <v/>
      </c>
    </row>
    <row r="196" spans="1:20" s="5" customFormat="1" ht="18.75" customHeight="1" x14ac:dyDescent="0.3">
      <c r="B196" s="26"/>
      <c r="C196" s="22" t="str">
        <f>IF(B196="","",VLOOKUP(B196,LISTAS!$F$5:$I$1000,2,0))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IF(K196="","",LARGE(G185:G204,M196))</f>
        <v/>
      </c>
      <c r="M196" s="46">
        <v>12</v>
      </c>
      <c r="N196" s="28"/>
      <c r="O196" s="47" t="str">
        <f>IF(R196&lt;&gt;"",_xlfn.RANK.EQ(R196,R185:R204,0),"")</f>
        <v/>
      </c>
      <c r="P196" s="24" t="str">
        <f>IF(K196="","",VLOOKUP(L196,G185:J204,2,0))</f>
        <v/>
      </c>
      <c r="Q196" s="24" t="str">
        <f>IF(K196="","",VLOOKUP(P196,LISTAS!$F$5:$G$407,2,0))</f>
        <v/>
      </c>
      <c r="R196" s="39" t="str">
        <f>IF(K196="","",VLOOKUP(L196,G185:J204,4,0))</f>
        <v/>
      </c>
      <c r="S196" s="25" t="str">
        <f t="shared" si="65"/>
        <v/>
      </c>
      <c r="T196" s="25" t="str">
        <f t="shared" si="66"/>
        <v/>
      </c>
    </row>
    <row r="197" spans="1:20" s="5" customFormat="1" ht="18.75" customHeight="1" x14ac:dyDescent="0.3">
      <c r="B197" s="26"/>
      <c r="C197" s="22" t="str">
        <f>IF(B197="","",VLOOKUP(B197,LISTAS!$F$5:$I$1000,2,0))</f>
        <v/>
      </c>
      <c r="D197" s="22" t="str">
        <f>IF(B197="","",VLOOKUP(B197,LISTAS!$F$5:$I$204,4,0))</f>
        <v/>
      </c>
      <c r="E197" s="38"/>
      <c r="G197" s="34"/>
      <c r="H197" s="35"/>
      <c r="I197" s="35"/>
      <c r="J197" s="34"/>
      <c r="K197" s="34"/>
      <c r="L197" s="34" t="str">
        <f>IF(K197="","",LARGE(G185:G204,M197))</f>
        <v/>
      </c>
      <c r="M197" s="46">
        <v>13</v>
      </c>
      <c r="N197" s="28"/>
      <c r="O197" s="47" t="str">
        <f>IF(R197&lt;&gt;"",_xlfn.RANK.EQ(R197,R185:R204,0),"")</f>
        <v/>
      </c>
      <c r="P197" s="24" t="str">
        <f>IF(K197="","",VLOOKUP(L197,G185:J204,2,0))</f>
        <v/>
      </c>
      <c r="Q197" s="24" t="str">
        <f>IF(K197="","",VLOOKUP(P197,LISTAS!$F$5:$G$407,2,0))</f>
        <v/>
      </c>
      <c r="R197" s="39" t="str">
        <f>IF(K197="","",VLOOKUP(L197,G185:J204,4,0))</f>
        <v/>
      </c>
      <c r="S197" s="25" t="str">
        <f t="shared" si="65"/>
        <v/>
      </c>
      <c r="T197" s="25" t="str">
        <f t="shared" si="66"/>
        <v/>
      </c>
    </row>
    <row r="198" spans="1:20" s="5" customFormat="1" ht="18.75" customHeight="1" x14ac:dyDescent="0.3">
      <c r="B198" s="26"/>
      <c r="C198" s="22" t="str">
        <f>IF(B198="","",VLOOKUP(B198,LISTAS!$F$5:$I$1000,2,0))</f>
        <v/>
      </c>
      <c r="D198" s="22" t="str">
        <f>IF(B198="","",VLOOKUP(B198,LISTAS!$F$5:$I$204,4,0))</f>
        <v/>
      </c>
      <c r="E198" s="38"/>
      <c r="G198" s="34"/>
      <c r="H198" s="35"/>
      <c r="I198" s="35"/>
      <c r="J198" s="34"/>
      <c r="K198" s="34"/>
      <c r="L198" s="34" t="str">
        <f>IF(K198="","",LARGE(G185:G204,M198))</f>
        <v/>
      </c>
      <c r="M198" s="46">
        <v>14</v>
      </c>
      <c r="N198" s="28"/>
      <c r="O198" s="47" t="str">
        <f>IF(R198&lt;&gt;"",_xlfn.RANK.EQ(R198,R185:R204,0),"")</f>
        <v/>
      </c>
      <c r="P198" s="24" t="str">
        <f>IF(K198="","",VLOOKUP(L198,G185:J204,2,0))</f>
        <v/>
      </c>
      <c r="Q198" s="24" t="str">
        <f>IF(K198="","",VLOOKUP(P198,LISTAS!$F$5:$G$407,2,0))</f>
        <v/>
      </c>
      <c r="R198" s="39" t="str">
        <f>IF(K198="","",VLOOKUP(L198,G185:J204,4,0))</f>
        <v/>
      </c>
      <c r="S198" s="25" t="str">
        <f t="shared" si="65"/>
        <v/>
      </c>
      <c r="T198" s="25" t="str">
        <f t="shared" si="66"/>
        <v/>
      </c>
    </row>
    <row r="199" spans="1:20" s="5" customFormat="1" ht="18.75" customHeight="1" x14ac:dyDescent="0.3">
      <c r="B199" s="26"/>
      <c r="C199" s="22" t="str">
        <f>IF(B199="","",VLOOKUP(B199,LISTAS!$F$5:$I$1000,2,0))</f>
        <v/>
      </c>
      <c r="D199" s="22" t="str">
        <f>IF(B199="","",VLOOKUP(B199,LISTAS!$F$5:$I$204,4,0))</f>
        <v/>
      </c>
      <c r="E199" s="38"/>
      <c r="G199" s="34"/>
      <c r="H199" s="35"/>
      <c r="I199" s="35"/>
      <c r="J199" s="34"/>
      <c r="K199" s="34"/>
      <c r="L199" s="34" t="str">
        <f>IF(K199="","",LARGE(G185:G204,M199))</f>
        <v/>
      </c>
      <c r="M199" s="46">
        <v>15</v>
      </c>
      <c r="N199" s="28"/>
      <c r="O199" s="47" t="str">
        <f>IF(R199&lt;&gt;"",_xlfn.RANK.EQ(R199,R185:R204,0),"")</f>
        <v/>
      </c>
      <c r="P199" s="24" t="str">
        <f>IF(K199="","",VLOOKUP(L199,G185:J204,2,0))</f>
        <v/>
      </c>
      <c r="Q199" s="24" t="str">
        <f>IF(K199="","",VLOOKUP(P199,LISTAS!$F$5:$G$407,2,0))</f>
        <v/>
      </c>
      <c r="R199" s="39" t="str">
        <f>IF(K199="","",VLOOKUP(L199,G185:J204,4,0))</f>
        <v/>
      </c>
      <c r="S199" s="25" t="str">
        <f t="shared" si="65"/>
        <v/>
      </c>
      <c r="T199" s="25" t="str">
        <f t="shared" si="66"/>
        <v/>
      </c>
    </row>
    <row r="200" spans="1:20" s="5" customFormat="1" ht="18.75" customHeight="1" x14ac:dyDescent="0.3">
      <c r="B200" s="26"/>
      <c r="C200" s="22" t="str">
        <f>IF(B200="","",VLOOKUP(B200,LISTAS!$F$5:$I$1000,2,0))</f>
        <v/>
      </c>
      <c r="D200" s="22" t="str">
        <f>IF(B200="","",VLOOKUP(B200,LISTAS!$F$5:$I$204,4,0))</f>
        <v/>
      </c>
      <c r="E200" s="38"/>
      <c r="G200" s="34"/>
      <c r="H200" s="35"/>
      <c r="I200" s="35"/>
      <c r="J200" s="34"/>
      <c r="K200" s="34"/>
      <c r="L200" s="34" t="str">
        <f>IF(K200="","",LARGE(G185:G204,M200))</f>
        <v/>
      </c>
      <c r="M200" s="46">
        <v>16</v>
      </c>
      <c r="N200" s="28"/>
      <c r="O200" s="47" t="str">
        <f>IF(R200&lt;&gt;"",_xlfn.RANK.EQ(R200,R185:R204,0),"")</f>
        <v/>
      </c>
      <c r="P200" s="24" t="str">
        <f>IF(K200="","",VLOOKUP(L200,G185:J204,2,0))</f>
        <v/>
      </c>
      <c r="Q200" s="24" t="str">
        <f>IF(K200="","",VLOOKUP(P200,LISTAS!$F$5:$G$407,2,0))</f>
        <v/>
      </c>
      <c r="R200" s="39" t="str">
        <f>IF(K200="","",VLOOKUP(L200,G185:J204,4,0))</f>
        <v/>
      </c>
      <c r="S200" s="25" t="str">
        <f t="shared" si="65"/>
        <v/>
      </c>
      <c r="T200" s="25" t="str">
        <f t="shared" si="66"/>
        <v/>
      </c>
    </row>
    <row r="201" spans="1:20" s="5" customFormat="1" ht="18.75" customHeight="1" x14ac:dyDescent="0.3">
      <c r="B201" s="26"/>
      <c r="C201" s="22" t="str">
        <f>IF(B201="","",VLOOKUP(B201,LISTAS!$F$5:$I$1000,2,0))</f>
        <v/>
      </c>
      <c r="D201" s="22" t="str">
        <f>IF(B201="","",VLOOKUP(B201,LISTAS!$F$5:$I$204,4,0))</f>
        <v/>
      </c>
      <c r="E201" s="38"/>
      <c r="G201" s="34" t="str">
        <f t="shared" si="61"/>
        <v/>
      </c>
      <c r="H201" s="35" t="str">
        <f t="shared" ref="H201:I204" si="67">IF($K201="","",IF(B201="","",B201))</f>
        <v/>
      </c>
      <c r="I201" s="35" t="str">
        <f t="shared" si="67"/>
        <v/>
      </c>
      <c r="J201" s="34" t="str">
        <f t="shared" si="63"/>
        <v/>
      </c>
      <c r="K201" s="34" t="str">
        <f t="shared" si="64"/>
        <v/>
      </c>
      <c r="L201" s="34" t="str">
        <f>IF(K201="","",LARGE(G185:G204,M201))</f>
        <v/>
      </c>
      <c r="M201" s="46">
        <v>17</v>
      </c>
      <c r="N201" s="28"/>
      <c r="O201" s="47" t="str">
        <f>IF(R201&lt;&gt;"",_xlfn.RANK.EQ(R201,R185:R204,0),"")</f>
        <v/>
      </c>
      <c r="P201" s="24" t="str">
        <f>IF(K201="","",VLOOKUP(L201,G185:J204,2,0))</f>
        <v/>
      </c>
      <c r="Q201" s="24" t="str">
        <f>IF(K201="","",VLOOKUP(P201,LISTAS!$F$5:$G$407,2,0))</f>
        <v/>
      </c>
      <c r="R201" s="39" t="str">
        <f>IF(K201="","",VLOOKUP(L201,G185:J204,4,0))</f>
        <v/>
      </c>
      <c r="S201" s="25" t="str">
        <f t="shared" si="65"/>
        <v/>
      </c>
      <c r="T201" s="25" t="str">
        <f t="shared" si="66"/>
        <v/>
      </c>
    </row>
    <row r="202" spans="1:20" s="5" customFormat="1" ht="18.75" customHeight="1" x14ac:dyDescent="0.3">
      <c r="B202" s="26"/>
      <c r="C202" s="22" t="str">
        <f>IF(B202="","",VLOOKUP(B202,LISTAS!$F$5:$I$1000,2,0))</f>
        <v/>
      </c>
      <c r="D202" s="22" t="str">
        <f>IF(B202="","",VLOOKUP(B202,LISTAS!$F$5:$I$204,4,0))</f>
        <v/>
      </c>
      <c r="E202" s="38"/>
      <c r="G202" s="34" t="str">
        <f t="shared" si="61"/>
        <v/>
      </c>
      <c r="H202" s="35" t="str">
        <f t="shared" si="67"/>
        <v/>
      </c>
      <c r="I202" s="35" t="str">
        <f t="shared" si="67"/>
        <v/>
      </c>
      <c r="J202" s="34" t="str">
        <f t="shared" si="63"/>
        <v/>
      </c>
      <c r="K202" s="34" t="str">
        <f t="shared" si="64"/>
        <v/>
      </c>
      <c r="L202" s="34" t="str">
        <f>IF(K202="","",LARGE(G185:G204,M202))</f>
        <v/>
      </c>
      <c r="M202" s="46">
        <v>18</v>
      </c>
      <c r="N202" s="28"/>
      <c r="O202" s="47" t="str">
        <f>IF(R202&lt;&gt;"",_xlfn.RANK.EQ(R202,R185:R204,0),"")</f>
        <v/>
      </c>
      <c r="P202" s="24" t="str">
        <f>IF(K202="","",VLOOKUP(L202,G185:J204,2,0))</f>
        <v/>
      </c>
      <c r="Q202" s="24" t="str">
        <f>IF(K202="","",VLOOKUP(P202,LISTAS!$F$5:$G$407,2,0))</f>
        <v/>
      </c>
      <c r="R202" s="39" t="str">
        <f>IF(K202="","",VLOOKUP(L202,G185:J204,4,0))</f>
        <v/>
      </c>
      <c r="S202" s="25" t="str">
        <f t="shared" si="65"/>
        <v/>
      </c>
      <c r="T202" s="25" t="str">
        <f t="shared" si="66"/>
        <v/>
      </c>
    </row>
    <row r="203" spans="1:20" s="5" customFormat="1" ht="18.75" customHeight="1" x14ac:dyDescent="0.3">
      <c r="B203" s="26"/>
      <c r="C203" s="22" t="str">
        <f>IF(B203="","",VLOOKUP(B203,LISTAS!$F$5:$I$1000,2,0))</f>
        <v/>
      </c>
      <c r="D203" s="22" t="str">
        <f>IF(B203="","",VLOOKUP(B203,LISTAS!$F$5:$I$204,4,0))</f>
        <v/>
      </c>
      <c r="E203" s="38"/>
      <c r="G203" s="34"/>
      <c r="H203" s="35"/>
      <c r="I203" s="35"/>
      <c r="J203" s="34"/>
      <c r="K203" s="34"/>
      <c r="L203" s="34" t="str">
        <f>IF(K203="","",LARGE(G185:G204,M203))</f>
        <v/>
      </c>
      <c r="M203" s="46">
        <v>19</v>
      </c>
      <c r="N203" s="28"/>
      <c r="O203" s="47" t="str">
        <f>IF(R203&lt;&gt;"",_xlfn.RANK.EQ(R203,R185:R204,0),"")</f>
        <v/>
      </c>
      <c r="P203" s="24" t="str">
        <f>IF(K203="","",VLOOKUP(L203,G185:J204,2,0))</f>
        <v/>
      </c>
      <c r="Q203" s="24" t="str">
        <f>IF(K203="","",VLOOKUP(P203,LISTAS!$F$5:$G$407,2,0))</f>
        <v/>
      </c>
      <c r="R203" s="39" t="str">
        <f>IF(K203="","",VLOOKUP(L203,G185:J204,4,0))</f>
        <v/>
      </c>
      <c r="S203" s="25" t="str">
        <f t="shared" si="65"/>
        <v/>
      </c>
      <c r="T203" s="25" t="str">
        <f t="shared" si="66"/>
        <v/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 t="str">
        <f t="shared" si="61"/>
        <v/>
      </c>
      <c r="H204" s="35" t="str">
        <f t="shared" si="67"/>
        <v/>
      </c>
      <c r="I204" s="35" t="str">
        <f t="shared" si="67"/>
        <v/>
      </c>
      <c r="J204" s="34" t="str">
        <f t="shared" si="63"/>
        <v/>
      </c>
      <c r="K204" s="34" t="str">
        <f t="shared" si="64"/>
        <v/>
      </c>
      <c r="L204" s="34" t="str">
        <f>IF(K204="","",LARGE(G185:G204,M204))</f>
        <v/>
      </c>
      <c r="M204" s="46">
        <v>20</v>
      </c>
      <c r="N204" s="28"/>
      <c r="O204" s="47" t="str">
        <f>IF(R204&lt;&gt;"",_xlfn.RANK.EQ(R204,R185:R204,0),"")</f>
        <v/>
      </c>
      <c r="P204" s="24" t="str">
        <f>IF(K204="","",VLOOKUP(L204,G185:J204,2,0))</f>
        <v/>
      </c>
      <c r="Q204" s="24" t="str">
        <f>IF(K204="","",VLOOKUP(P204,LISTAS!$F$5:$G$407,2,0))</f>
        <v/>
      </c>
      <c r="R204" s="39" t="str">
        <f>IF(K204="","",VLOOKUP(L204,G185:J204,4,0))</f>
        <v/>
      </c>
      <c r="S204" s="25" t="str">
        <f t="shared" si="65"/>
        <v/>
      </c>
      <c r="T204" s="25" t="str">
        <f t="shared" si="66"/>
        <v/>
      </c>
    </row>
    <row r="205" spans="1:20" ht="20.25" customHeight="1" x14ac:dyDescent="0.25"/>
    <row r="206" spans="1:20" ht="20.25" customHeight="1" x14ac:dyDescent="0.25">
      <c r="A206" s="2"/>
      <c r="B206" s="71" t="s">
        <v>225</v>
      </c>
      <c r="C206" s="72"/>
      <c r="E206" s="36"/>
      <c r="F206" s="37"/>
      <c r="G206" s="11"/>
      <c r="H206" s="12"/>
      <c r="I206" s="12"/>
      <c r="J206" s="12"/>
      <c r="K206" s="13"/>
      <c r="L206" s="12"/>
      <c r="M206" s="14"/>
      <c r="N206" s="45"/>
      <c r="O206" s="73" t="s">
        <v>15</v>
      </c>
      <c r="P206" s="74"/>
      <c r="Q206" s="74"/>
      <c r="R206" s="74"/>
      <c r="S206" s="74"/>
      <c r="T206" s="75"/>
    </row>
    <row r="207" spans="1:20" ht="20.25" hidden="1" customHeight="1" x14ac:dyDescent="0.25">
      <c r="A207" s="2"/>
      <c r="B207" s="68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70"/>
    </row>
    <row r="208" spans="1:20" s="15" customFormat="1" ht="28.5" customHeight="1" x14ac:dyDescent="0.25">
      <c r="B208" s="16" t="s">
        <v>16</v>
      </c>
      <c r="C208" s="16" t="s">
        <v>1</v>
      </c>
      <c r="D208" s="16" t="s">
        <v>17</v>
      </c>
      <c r="E208" s="16" t="s">
        <v>2</v>
      </c>
      <c r="F208" s="17"/>
      <c r="G208" s="18"/>
      <c r="H208" s="19"/>
      <c r="I208" s="19"/>
      <c r="J208" s="19"/>
      <c r="K208" s="20"/>
      <c r="L208" s="19"/>
      <c r="M208" s="18"/>
      <c r="N208" s="18"/>
      <c r="O208" s="29" t="s">
        <v>4</v>
      </c>
      <c r="P208" s="29" t="s">
        <v>16</v>
      </c>
      <c r="Q208" s="29" t="s">
        <v>1</v>
      </c>
      <c r="R208" s="29" t="s">
        <v>18</v>
      </c>
      <c r="S208" s="21" t="s">
        <v>19</v>
      </c>
      <c r="T208" s="21" t="s">
        <v>20</v>
      </c>
    </row>
    <row r="209" spans="2:20" s="5" customFormat="1" ht="18.75" customHeight="1" x14ac:dyDescent="0.25">
      <c r="B209" s="22" t="s">
        <v>72</v>
      </c>
      <c r="C209" s="22" t="str">
        <f>IF(B209="","",VLOOKUP(B209,LISTAS!$F$5:$I$204,2,0))</f>
        <v>GRUPO FÊNIX DE EDUCAÇÃO</v>
      </c>
      <c r="D209" s="22" t="str">
        <f>IF(B209="","",VLOOKUP(B209,LISTAS!$F$5:$I$204,4,0))</f>
        <v>SUB 15</v>
      </c>
      <c r="E209" s="38">
        <v>9</v>
      </c>
      <c r="G209" s="34">
        <f t="shared" ref="G209:G228" si="68">IF(E209="","",E209+(ROW(E209)/10000))</f>
        <v>9.0208999999999993</v>
      </c>
      <c r="H209" s="35" t="str">
        <f t="shared" ref="H209:I215" si="69">IF($K209="","",IF(B209="","",B209))</f>
        <v>JULIA CAMBREA BISCAINO</v>
      </c>
      <c r="I209" s="35" t="str">
        <f t="shared" si="69"/>
        <v>GRUPO FÊNIX DE EDUCAÇÃO</v>
      </c>
      <c r="J209" s="34">
        <f t="shared" ref="J209:J228" si="70">IF($K209="","",E209)</f>
        <v>9</v>
      </c>
      <c r="K209" s="34">
        <f t="shared" ref="K209:K228" si="71">G209</f>
        <v>9.0208999999999993</v>
      </c>
      <c r="L209" s="34">
        <f>IF(K209="","",LARGE(G209:G228,M209))</f>
        <v>9.0208999999999993</v>
      </c>
      <c r="M209" s="46">
        <v>1</v>
      </c>
      <c r="N209" s="23"/>
      <c r="O209" s="47">
        <f>IF(R209&lt;&gt;"",_xlfn.RANK.EQ(R209,R209:R228,0),"")</f>
        <v>1</v>
      </c>
      <c r="P209" s="24" t="str">
        <f>IF(K209="","",VLOOKUP(L209,G209:J228,2,0))</f>
        <v>JULIA CAMBREA BISCAINO</v>
      </c>
      <c r="Q209" s="24" t="str">
        <f>IF(K209="","",VLOOKUP(P209,LISTAS!$F$5:$G$407,2,0))</f>
        <v>GRUPO FÊNIX DE EDUCAÇÃO</v>
      </c>
      <c r="R209" s="39">
        <f>IF(K209="","",VLOOKUP(L209,G209:J228,4,0))</f>
        <v>9</v>
      </c>
      <c r="S209" s="25">
        <f>IF($O209="","",IF($O209=1,400,IF($O209=2,340,IF($O209=3,300,IF($O209=4,280,IF($O209=5,270,IF($O209=6,260,IF($O209=7,250,IF($O209=8,240,IF($O209=9,200,IF($O209=10,200,IF($O209=11,200,IF($O209=12,200,IF($O209=13,200,IF($O209=14,200,IF($O209=15,200,IF($O209=16,200,IF($O209&gt;16,"",""))))))))))))))))))</f>
        <v>400</v>
      </c>
      <c r="T209" s="25">
        <f>IF(O209="","",IF($F$7="NÃO","",IF(O209=1,400,IF(O209=2,340,IF(O209=3,300,IF(O209=4,280,IF(O209=5,270,IF(O209=6,260,IF(O209=7,250,IF(O209=8,240,IF(O209=9,200,IF(O209=10,200,IF(O209=11,200,IF(O209=12,200,IF(O209=13,200,IF(O209=14,200,IF(O209=15,200,IF(O209=16,200,IF(O209&gt;16,"","")))))))))))))))))))</f>
        <v>400</v>
      </c>
    </row>
    <row r="210" spans="2:20" s="5" customFormat="1" ht="18.75" customHeight="1" x14ac:dyDescent="0.25">
      <c r="B210" s="26"/>
      <c r="C210" s="22" t="str">
        <f>IF(B210="","",VLOOKUP(B210,LISTAS!$F$5:$I$204,2,0))</f>
        <v/>
      </c>
      <c r="D210" s="22" t="str">
        <f>IF(B210="","",VLOOKUP(B210,LISTAS!$F$5:$I$204,4,0))</f>
        <v/>
      </c>
      <c r="E210" s="38"/>
      <c r="G210" s="34" t="str">
        <f t="shared" si="68"/>
        <v/>
      </c>
      <c r="H210" s="35" t="str">
        <f t="shared" si="69"/>
        <v/>
      </c>
      <c r="I210" s="35" t="str">
        <f t="shared" si="69"/>
        <v/>
      </c>
      <c r="J210" s="34" t="str">
        <f t="shared" si="70"/>
        <v/>
      </c>
      <c r="K210" s="34" t="str">
        <f t="shared" si="71"/>
        <v/>
      </c>
      <c r="L210" s="34" t="str">
        <f>IF(K210="","",LARGE(G209:G228,M210))</f>
        <v/>
      </c>
      <c r="M210" s="46">
        <v>2</v>
      </c>
      <c r="N210" s="27"/>
      <c r="O210" s="47" t="str">
        <f>IF(R210&lt;&gt;"",_xlfn.RANK.EQ(R210,R209:R228,0),"")</f>
        <v/>
      </c>
      <c r="P210" s="24" t="str">
        <f>IF(K210="","",VLOOKUP(L210,G209:J228,2,0))</f>
        <v/>
      </c>
      <c r="Q210" s="24" t="str">
        <f>IF(K210="","",VLOOKUP(P210,LISTAS!$F$5:$G$407,2,0))</f>
        <v/>
      </c>
      <c r="R210" s="39" t="str">
        <f>IF(K210="","",VLOOKUP(L210,G209:J228,4,0))</f>
        <v/>
      </c>
      <c r="S210" s="25" t="str">
        <f t="shared" ref="S210:S228" si="72">IF($O210="","",IF($O210=1,400,IF($O210=2,340,IF($O210=3,300,IF($O210=4,280,IF($O210=5,270,IF($O210=6,260,IF($O210=7,250,IF($O210=8,240,IF($O210=9,200,IF($O210=10,200,IF($O210=11,200,IF($O210=12,200,IF($O210=13,200,IF($O210=14,200,IF($O210=15,200,IF($O210=16,200,IF($O210&gt;16,"",""))))))))))))))))))</f>
        <v/>
      </c>
      <c r="T210" s="25" t="str">
        <f t="shared" ref="T210:T228" si="73">IF(O210="","",IF($F$7="NÃO","",IF(O210=1,400,IF(O210=2,340,IF(O210=3,300,IF(O210=4,280,IF(O210=5,270,IF(O210=6,260,IF(O210=7,250,IF(O210=8,240,IF(O210=9,200,IF(O210=10,200,IF(O210=11,200,IF(O210=12,200,IF(O210=13,200,IF(O210=14,200,IF(O210=15,200,IF(O210=16,200,IF(O210&gt;16,"","")))))))))))))))))))</f>
        <v/>
      </c>
    </row>
    <row r="211" spans="2:20" s="5" customFormat="1" ht="18.75" customHeight="1" x14ac:dyDescent="0.3">
      <c r="B211" s="26"/>
      <c r="C211" s="22" t="str">
        <f>IF(B211="","",VLOOKUP(B211,LISTAS!$F$5:$I$204,2,0))</f>
        <v/>
      </c>
      <c r="D211" s="22" t="str">
        <f>IF(B211="","",VLOOKUP(B211,LISTAS!$F$5:$I$204,4,0))</f>
        <v/>
      </c>
      <c r="E211" s="38"/>
      <c r="G211" s="34" t="str">
        <f t="shared" si="68"/>
        <v/>
      </c>
      <c r="H211" s="35" t="str">
        <f t="shared" si="69"/>
        <v/>
      </c>
      <c r="I211" s="35" t="str">
        <f t="shared" si="69"/>
        <v/>
      </c>
      <c r="J211" s="34" t="str">
        <f t="shared" si="70"/>
        <v/>
      </c>
      <c r="K211" s="34" t="str">
        <f t="shared" si="71"/>
        <v/>
      </c>
      <c r="L211" s="34" t="str">
        <f>IF(K211="","",LARGE(G209:G228,M211))</f>
        <v/>
      </c>
      <c r="M211" s="46">
        <v>3</v>
      </c>
      <c r="N211" s="28"/>
      <c r="O211" s="47" t="str">
        <f>IF(R211&lt;&gt;"",_xlfn.RANK.EQ(R211,R209:R228,0),"")</f>
        <v/>
      </c>
      <c r="P211" s="24" t="str">
        <f>IF(K211="","",VLOOKUP(L211,G209:J228,2,0))</f>
        <v/>
      </c>
      <c r="Q211" s="24" t="str">
        <f>IF(K211="","",VLOOKUP(P211,LISTAS!$F$5:$G$407,2,0))</f>
        <v/>
      </c>
      <c r="R211" s="39" t="str">
        <f>IF(K211="","",VLOOKUP(L211,G209:J228,4,0))</f>
        <v/>
      </c>
      <c r="S211" s="25" t="str">
        <f t="shared" si="72"/>
        <v/>
      </c>
      <c r="T211" s="25" t="str">
        <f t="shared" si="73"/>
        <v/>
      </c>
    </row>
    <row r="212" spans="2:20" s="5" customFormat="1" ht="18.75" customHeight="1" x14ac:dyDescent="0.3">
      <c r="B212" s="26"/>
      <c r="C212" s="22" t="str">
        <f>IF(B212="","",VLOOKUP(B212,LISTAS!$F$5:$I$204,2,0))</f>
        <v/>
      </c>
      <c r="D212" s="22" t="str">
        <f>IF(B212="","",VLOOKUP(B212,LISTAS!$F$5:$I$204,4,0))</f>
        <v/>
      </c>
      <c r="E212" s="38"/>
      <c r="G212" s="34" t="str">
        <f t="shared" si="68"/>
        <v/>
      </c>
      <c r="H212" s="35" t="str">
        <f t="shared" si="69"/>
        <v/>
      </c>
      <c r="I212" s="35" t="str">
        <f t="shared" si="69"/>
        <v/>
      </c>
      <c r="J212" s="34" t="str">
        <f t="shared" si="70"/>
        <v/>
      </c>
      <c r="K212" s="34" t="str">
        <f t="shared" si="71"/>
        <v/>
      </c>
      <c r="L212" s="34" t="str">
        <f>IF(K212="","",LARGE(G209:G228,M212))</f>
        <v/>
      </c>
      <c r="M212" s="46">
        <v>4</v>
      </c>
      <c r="N212" s="28"/>
      <c r="O212" s="47" t="str">
        <f>IF(R212&lt;&gt;"",_xlfn.RANK.EQ(R212,R209:R228,0),"")</f>
        <v/>
      </c>
      <c r="P212" s="24" t="str">
        <f>IF(K212="","",VLOOKUP(L212,G209:J228,2,0))</f>
        <v/>
      </c>
      <c r="Q212" s="24" t="str">
        <f>IF(K212="","",VLOOKUP(P212,LISTAS!$F$5:$G$407,2,0))</f>
        <v/>
      </c>
      <c r="R212" s="39" t="str">
        <f>IF(K212="","",VLOOKUP(L212,G209:J228,4,0))</f>
        <v/>
      </c>
      <c r="S212" s="25" t="str">
        <f t="shared" si="72"/>
        <v/>
      </c>
      <c r="T212" s="25" t="str">
        <f t="shared" si="73"/>
        <v/>
      </c>
    </row>
    <row r="213" spans="2:20" s="5" customFormat="1" ht="18.75" customHeight="1" x14ac:dyDescent="0.3">
      <c r="B213" s="26"/>
      <c r="C213" s="22" t="str">
        <f>IF(B213="","",VLOOKUP(B213,LISTAS!$F$5:$I$204,2,0))</f>
        <v/>
      </c>
      <c r="D213" s="22" t="str">
        <f>IF(B213="","",VLOOKUP(B213,LISTAS!$F$5:$I$204,4,0))</f>
        <v/>
      </c>
      <c r="E213" s="38"/>
      <c r="G213" s="34" t="str">
        <f t="shared" si="68"/>
        <v/>
      </c>
      <c r="H213" s="35" t="str">
        <f t="shared" si="69"/>
        <v/>
      </c>
      <c r="I213" s="35" t="str">
        <f t="shared" si="69"/>
        <v/>
      </c>
      <c r="J213" s="34" t="str">
        <f t="shared" si="70"/>
        <v/>
      </c>
      <c r="K213" s="34" t="str">
        <f t="shared" si="71"/>
        <v/>
      </c>
      <c r="L213" s="34" t="str">
        <f>IF(K213="","",LARGE(G209:G228,M213))</f>
        <v/>
      </c>
      <c r="M213" s="46">
        <v>5</v>
      </c>
      <c r="N213" s="28"/>
      <c r="O213" s="47" t="str">
        <f>IF(R213&lt;&gt;"",_xlfn.RANK.EQ(R213,R209:R228,0),"")</f>
        <v/>
      </c>
      <c r="P213" s="24" t="str">
        <f>IF(K213="","",VLOOKUP(L213,G209:J228,2,0))</f>
        <v/>
      </c>
      <c r="Q213" s="24" t="str">
        <f>IF(K213="","",VLOOKUP(P213,LISTAS!$F$5:$G$407,2,0))</f>
        <v/>
      </c>
      <c r="R213" s="39" t="str">
        <f>IF(K213="","",VLOOKUP(L213,G209:J228,4,0))</f>
        <v/>
      </c>
      <c r="S213" s="25" t="str">
        <f t="shared" si="72"/>
        <v/>
      </c>
      <c r="T213" s="25" t="str">
        <f t="shared" si="73"/>
        <v/>
      </c>
    </row>
    <row r="214" spans="2:20" s="5" customFormat="1" ht="18.75" customHeight="1" x14ac:dyDescent="0.3">
      <c r="B214" s="26"/>
      <c r="C214" s="22" t="str">
        <f>IF(B214="","",VLOOKUP(B214,LISTAS!$F$5:$I$204,2,0))</f>
        <v/>
      </c>
      <c r="D214" s="22" t="str">
        <f>IF(B214="","",VLOOKUP(B214,LISTAS!$F$5:$I$204,4,0))</f>
        <v/>
      </c>
      <c r="E214" s="38"/>
      <c r="G214" s="34" t="str">
        <f t="shared" si="68"/>
        <v/>
      </c>
      <c r="H214" s="35" t="str">
        <f t="shared" si="69"/>
        <v/>
      </c>
      <c r="I214" s="35" t="str">
        <f t="shared" si="69"/>
        <v/>
      </c>
      <c r="J214" s="34" t="str">
        <f t="shared" si="70"/>
        <v/>
      </c>
      <c r="K214" s="34" t="str">
        <f t="shared" si="71"/>
        <v/>
      </c>
      <c r="L214" s="34" t="str">
        <f>IF(K214="","",LARGE(G209:G228,M214))</f>
        <v/>
      </c>
      <c r="M214" s="46">
        <v>6</v>
      </c>
      <c r="N214" s="28"/>
      <c r="O214" s="47" t="str">
        <f>IF(R214&lt;&gt;"",_xlfn.RANK.EQ(R214,R209:R228,0),"")</f>
        <v/>
      </c>
      <c r="P214" s="24" t="str">
        <f>IF(K214="","",VLOOKUP(L214,G209:J228,2,0))</f>
        <v/>
      </c>
      <c r="Q214" s="24" t="str">
        <f>IF(K214="","",VLOOKUP(P214,LISTAS!$F$5:$G$407,2,0))</f>
        <v/>
      </c>
      <c r="R214" s="39" t="str">
        <f>IF(K214="","",VLOOKUP(L214,G209:J228,4,0))</f>
        <v/>
      </c>
      <c r="S214" s="25" t="str">
        <f t="shared" si="72"/>
        <v/>
      </c>
      <c r="T214" s="25" t="str">
        <f t="shared" si="73"/>
        <v/>
      </c>
    </row>
    <row r="215" spans="2:20" s="5" customFormat="1" ht="18.75" customHeight="1" x14ac:dyDescent="0.3">
      <c r="B215" s="26"/>
      <c r="C215" s="22" t="str">
        <f>IF(B215="","",VLOOKUP(B215,LISTAS!$F$5:$I$204,2,0))</f>
        <v/>
      </c>
      <c r="D215" s="22" t="str">
        <f>IF(B215="","",VLOOKUP(B215,LISTAS!$F$5:$I$204,4,0))</f>
        <v/>
      </c>
      <c r="E215" s="38"/>
      <c r="G215" s="34" t="str">
        <f t="shared" si="68"/>
        <v/>
      </c>
      <c r="H215" s="35" t="str">
        <f t="shared" si="69"/>
        <v/>
      </c>
      <c r="I215" s="35" t="str">
        <f t="shared" si="69"/>
        <v/>
      </c>
      <c r="J215" s="34" t="str">
        <f t="shared" si="70"/>
        <v/>
      </c>
      <c r="K215" s="34" t="str">
        <f t="shared" si="71"/>
        <v/>
      </c>
      <c r="L215" s="34" t="str">
        <f>IF(K215="","",LARGE(G209:G228,M215))</f>
        <v/>
      </c>
      <c r="M215" s="46">
        <v>7</v>
      </c>
      <c r="N215" s="28"/>
      <c r="O215" s="47" t="str">
        <f>IF(R215&lt;&gt;"",_xlfn.RANK.EQ(R215,R209:R228,0),"")</f>
        <v/>
      </c>
      <c r="P215" s="24" t="str">
        <f>IF(K215="","",VLOOKUP(L215,G209:J228,2,0))</f>
        <v/>
      </c>
      <c r="Q215" s="24" t="str">
        <f>IF(K215="","",VLOOKUP(P215,LISTAS!$F$5:$G$407,2,0))</f>
        <v/>
      </c>
      <c r="R215" s="39" t="str">
        <f>IF(K215="","",VLOOKUP(L215,G209:J228,4,0))</f>
        <v/>
      </c>
      <c r="S215" s="25" t="str">
        <f t="shared" si="72"/>
        <v/>
      </c>
      <c r="T215" s="25" t="str">
        <f t="shared" si="73"/>
        <v/>
      </c>
    </row>
    <row r="216" spans="2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IF(K216="","",LARGE(G209:G228,M216))</f>
        <v/>
      </c>
      <c r="M216" s="46">
        <v>8</v>
      </c>
      <c r="N216" s="28"/>
      <c r="O216" s="47" t="str">
        <f>IF(R216&lt;&gt;"",_xlfn.RANK.EQ(R216,R209:R228,0),"")</f>
        <v/>
      </c>
      <c r="P216" s="24" t="str">
        <f>IF(K216="","",VLOOKUP(L216,G209:J228,2,0))</f>
        <v/>
      </c>
      <c r="Q216" s="24" t="str">
        <f>IF(K216="","",VLOOKUP(P216,LISTAS!$F$5:$G$407,2,0))</f>
        <v/>
      </c>
      <c r="R216" s="39" t="str">
        <f>IF(K216="","",VLOOKUP(L216,G209:J228,4,0))</f>
        <v/>
      </c>
      <c r="S216" s="25" t="str">
        <f t="shared" si="72"/>
        <v/>
      </c>
      <c r="T216" s="25" t="str">
        <f t="shared" si="73"/>
        <v/>
      </c>
    </row>
    <row r="217" spans="2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IF(K217="","",LARGE(G209:G228,M217))</f>
        <v/>
      </c>
      <c r="M217" s="46">
        <v>9</v>
      </c>
      <c r="N217" s="28"/>
      <c r="O217" s="47" t="str">
        <f>IF(R217&lt;&gt;"",_xlfn.RANK.EQ(R217,R209:R228,0),"")</f>
        <v/>
      </c>
      <c r="P217" s="24" t="str">
        <f>IF(K217="","",VLOOKUP(L217,G209:J228,2,0))</f>
        <v/>
      </c>
      <c r="Q217" s="24" t="str">
        <f>IF(K217="","",VLOOKUP(P217,LISTAS!$F$5:$G$407,2,0))</f>
        <v/>
      </c>
      <c r="R217" s="39" t="str">
        <f>IF(K217="","",VLOOKUP(L217,G209:J228,4,0))</f>
        <v/>
      </c>
      <c r="S217" s="25" t="str">
        <f t="shared" si="72"/>
        <v/>
      </c>
      <c r="T217" s="25" t="str">
        <f t="shared" si="73"/>
        <v/>
      </c>
    </row>
    <row r="218" spans="2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/>
      <c r="H218" s="35"/>
      <c r="I218" s="35"/>
      <c r="J218" s="34"/>
      <c r="K218" s="34"/>
      <c r="L218" s="34" t="str">
        <f>IF(K218="","",LARGE(G209:G228,M218))</f>
        <v/>
      </c>
      <c r="M218" s="46">
        <v>10</v>
      </c>
      <c r="N218" s="28"/>
      <c r="O218" s="47" t="str">
        <f>IF(R218&lt;&gt;"",_xlfn.RANK.EQ(R218,R209:R228,0),"")</f>
        <v/>
      </c>
      <c r="P218" s="24" t="str">
        <f>IF(K218="","",VLOOKUP(L218,G209:J228,2,0))</f>
        <v/>
      </c>
      <c r="Q218" s="24" t="str">
        <f>IF(K218="","",VLOOKUP(P218,LISTAS!$F$5:$G$407,2,0))</f>
        <v/>
      </c>
      <c r="R218" s="39" t="str">
        <f>IF(K218="","",VLOOKUP(L218,G209:J228,4,0))</f>
        <v/>
      </c>
      <c r="S218" s="25" t="str">
        <f t="shared" si="72"/>
        <v/>
      </c>
      <c r="T218" s="25" t="str">
        <f t="shared" si="73"/>
        <v/>
      </c>
    </row>
    <row r="219" spans="2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/>
      <c r="H219" s="35"/>
      <c r="I219" s="35"/>
      <c r="J219" s="34"/>
      <c r="K219" s="34"/>
      <c r="L219" s="34" t="str">
        <f>IF(K219="","",LARGE(G209:G228,M219))</f>
        <v/>
      </c>
      <c r="M219" s="46">
        <v>11</v>
      </c>
      <c r="N219" s="28"/>
      <c r="O219" s="47" t="str">
        <f>IF(R219&lt;&gt;"",_xlfn.RANK.EQ(R219,R209:R228,0),"")</f>
        <v/>
      </c>
      <c r="P219" s="24" t="str">
        <f>IF(K219="","",VLOOKUP(L219,G209:J228,2,0))</f>
        <v/>
      </c>
      <c r="Q219" s="24" t="str">
        <f>IF(K219="","",VLOOKUP(P219,LISTAS!$F$5:$G$407,2,0))</f>
        <v/>
      </c>
      <c r="R219" s="39" t="str">
        <f>IF(K219="","",VLOOKUP(L219,G209:J228,4,0))</f>
        <v/>
      </c>
      <c r="S219" s="25" t="str">
        <f t="shared" si="72"/>
        <v/>
      </c>
      <c r="T219" s="25" t="str">
        <f t="shared" si="73"/>
        <v/>
      </c>
    </row>
    <row r="220" spans="2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IF(K220="","",LARGE(G209:G228,M220))</f>
        <v/>
      </c>
      <c r="M220" s="46">
        <v>12</v>
      </c>
      <c r="N220" s="28"/>
      <c r="O220" s="47" t="str">
        <f>IF(R220&lt;&gt;"",_xlfn.RANK.EQ(R220,R209:R228,0),"")</f>
        <v/>
      </c>
      <c r="P220" s="24" t="str">
        <f>IF(K220="","",VLOOKUP(L220,G209:J228,2,0))</f>
        <v/>
      </c>
      <c r="Q220" s="24" t="str">
        <f>IF(K220="","",VLOOKUP(P220,LISTAS!$F$5:$G$407,2,0))</f>
        <v/>
      </c>
      <c r="R220" s="39" t="str">
        <f>IF(K220="","",VLOOKUP(L220,G209:J228,4,0))</f>
        <v/>
      </c>
      <c r="S220" s="25" t="str">
        <f t="shared" si="72"/>
        <v/>
      </c>
      <c r="T220" s="25" t="str">
        <f t="shared" si="73"/>
        <v/>
      </c>
    </row>
    <row r="221" spans="2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/>
      <c r="H221" s="35"/>
      <c r="I221" s="35"/>
      <c r="J221" s="34"/>
      <c r="K221" s="34"/>
      <c r="L221" s="34" t="str">
        <f>IF(K221="","",LARGE(G209:G228,M221))</f>
        <v/>
      </c>
      <c r="M221" s="46">
        <v>13</v>
      </c>
      <c r="N221" s="28"/>
      <c r="O221" s="47" t="str">
        <f>IF(R221&lt;&gt;"",_xlfn.RANK.EQ(R221,R209:R228,0),"")</f>
        <v/>
      </c>
      <c r="P221" s="24" t="str">
        <f>IF(K221="","",VLOOKUP(L221,G209:J228,2,0))</f>
        <v/>
      </c>
      <c r="Q221" s="24" t="str">
        <f>IF(K221="","",VLOOKUP(P221,LISTAS!$F$5:$G$407,2,0))</f>
        <v/>
      </c>
      <c r="R221" s="39" t="str">
        <f>IF(K221="","",VLOOKUP(L221,G209:J228,4,0))</f>
        <v/>
      </c>
      <c r="S221" s="25" t="str">
        <f t="shared" si="72"/>
        <v/>
      </c>
      <c r="T221" s="25" t="str">
        <f t="shared" si="73"/>
        <v/>
      </c>
    </row>
    <row r="222" spans="2:20" s="5" customFormat="1" ht="18.75" customHeight="1" x14ac:dyDescent="0.3">
      <c r="B222" s="26"/>
      <c r="C222" s="22" t="str">
        <f>IF(B222="","",VLOOKUP(B222,LISTAS!$F$5:$I$204,2,0))</f>
        <v/>
      </c>
      <c r="D222" s="22" t="str">
        <f>IF(B222="","",VLOOKUP(B222,LISTAS!$F$5:$I$204,4,0))</f>
        <v/>
      </c>
      <c r="E222" s="38"/>
      <c r="G222" s="34"/>
      <c r="H222" s="35"/>
      <c r="I222" s="35"/>
      <c r="J222" s="34"/>
      <c r="K222" s="34"/>
      <c r="L222" s="34" t="str">
        <f>IF(K222="","",LARGE(G209:G228,M222))</f>
        <v/>
      </c>
      <c r="M222" s="46">
        <v>14</v>
      </c>
      <c r="N222" s="28"/>
      <c r="O222" s="47" t="str">
        <f>IF(R222&lt;&gt;"",_xlfn.RANK.EQ(R222,R209:R228,0),"")</f>
        <v/>
      </c>
      <c r="P222" s="24" t="str">
        <f>IF(K222="","",VLOOKUP(L222,G209:J228,2,0))</f>
        <v/>
      </c>
      <c r="Q222" s="24" t="str">
        <f>IF(K222="","",VLOOKUP(P222,LISTAS!$F$5:$G$407,2,0))</f>
        <v/>
      </c>
      <c r="R222" s="39" t="str">
        <f>IF(K222="","",VLOOKUP(L222,G209:J228,4,0))</f>
        <v/>
      </c>
      <c r="S222" s="25" t="str">
        <f t="shared" si="72"/>
        <v/>
      </c>
      <c r="T222" s="25" t="str">
        <f t="shared" si="73"/>
        <v/>
      </c>
    </row>
    <row r="223" spans="2:20" s="5" customFormat="1" ht="18.75" customHeight="1" x14ac:dyDescent="0.3">
      <c r="B223" s="26"/>
      <c r="C223" s="22" t="str">
        <f>IF(B223="","",VLOOKUP(B223,LISTAS!$F$5:$I$204,2,0))</f>
        <v/>
      </c>
      <c r="D223" s="22" t="str">
        <f>IF(B223="","",VLOOKUP(B223,LISTAS!$F$5:$I$204,4,0))</f>
        <v/>
      </c>
      <c r="E223" s="38"/>
      <c r="G223" s="34"/>
      <c r="H223" s="35"/>
      <c r="I223" s="35"/>
      <c r="J223" s="34"/>
      <c r="K223" s="34"/>
      <c r="L223" s="34" t="str">
        <f>IF(K223="","",LARGE(G209:G228,M223))</f>
        <v/>
      </c>
      <c r="M223" s="46">
        <v>15</v>
      </c>
      <c r="N223" s="28"/>
      <c r="O223" s="47" t="str">
        <f>IF(R223&lt;&gt;"",_xlfn.RANK.EQ(R223,R209:R228,0),"")</f>
        <v/>
      </c>
      <c r="P223" s="24" t="str">
        <f>IF(K223="","",VLOOKUP(L223,G209:J228,2,0))</f>
        <v/>
      </c>
      <c r="Q223" s="24" t="str">
        <f>IF(K223="","",VLOOKUP(P223,LISTAS!$F$5:$G$407,2,0))</f>
        <v/>
      </c>
      <c r="R223" s="39" t="str">
        <f>IF(K223="","",VLOOKUP(L223,G209:J228,4,0))</f>
        <v/>
      </c>
      <c r="S223" s="25" t="str">
        <f t="shared" si="72"/>
        <v/>
      </c>
      <c r="T223" s="25" t="str">
        <f t="shared" si="73"/>
        <v/>
      </c>
    </row>
    <row r="224" spans="2:20" s="5" customFormat="1" ht="18.75" customHeight="1" x14ac:dyDescent="0.3">
      <c r="B224" s="26"/>
      <c r="C224" s="22" t="str">
        <f>IF(B224="","",VLOOKUP(B224,LISTAS!$F$5:$I$204,2,0))</f>
        <v/>
      </c>
      <c r="D224" s="22" t="str">
        <f>IF(B224="","",VLOOKUP(B224,LISTAS!$F$5:$I$204,4,0))</f>
        <v/>
      </c>
      <c r="E224" s="38"/>
      <c r="G224" s="34"/>
      <c r="H224" s="35"/>
      <c r="I224" s="35"/>
      <c r="J224" s="34"/>
      <c r="K224" s="34"/>
      <c r="L224" s="34" t="str">
        <f>IF(K224="","",LARGE(G209:G228,M224))</f>
        <v/>
      </c>
      <c r="M224" s="46">
        <v>16</v>
      </c>
      <c r="N224" s="28"/>
      <c r="O224" s="47" t="str">
        <f>IF(R224&lt;&gt;"",_xlfn.RANK.EQ(R224,R209:R228,0),"")</f>
        <v/>
      </c>
      <c r="P224" s="24" t="str">
        <f>IF(K224="","",VLOOKUP(L224,G209:J228,2,0))</f>
        <v/>
      </c>
      <c r="Q224" s="24" t="str">
        <f>IF(K224="","",VLOOKUP(P224,LISTAS!$F$5:$G$407,2,0))</f>
        <v/>
      </c>
      <c r="R224" s="39" t="str">
        <f>IF(K224="","",VLOOKUP(L224,G209:J228,4,0))</f>
        <v/>
      </c>
      <c r="S224" s="25" t="str">
        <f t="shared" si="72"/>
        <v/>
      </c>
      <c r="T224" s="25" t="str">
        <f t="shared" si="73"/>
        <v/>
      </c>
    </row>
    <row r="225" spans="1:20" s="5" customFormat="1" ht="18.75" customHeight="1" x14ac:dyDescent="0.3">
      <c r="B225" s="26"/>
      <c r="C225" s="22" t="str">
        <f>IF(B225="","",VLOOKUP(B225,LISTAS!$F$5:$I$204,2,0))</f>
        <v/>
      </c>
      <c r="D225" s="22" t="str">
        <f>IF(B225="","",VLOOKUP(B225,LISTAS!$F$5:$I$204,4,0))</f>
        <v/>
      </c>
      <c r="E225" s="38"/>
      <c r="G225" s="34" t="str">
        <f t="shared" si="68"/>
        <v/>
      </c>
      <c r="H225" s="35" t="str">
        <f t="shared" ref="H225:I228" si="74">IF($K225="","",IF(B225="","",B225))</f>
        <v/>
      </c>
      <c r="I225" s="35" t="str">
        <f t="shared" si="74"/>
        <v/>
      </c>
      <c r="J225" s="34" t="str">
        <f t="shared" si="70"/>
        <v/>
      </c>
      <c r="K225" s="34" t="str">
        <f t="shared" si="71"/>
        <v/>
      </c>
      <c r="L225" s="34" t="str">
        <f>IF(K225="","",LARGE(G209:G228,M225))</f>
        <v/>
      </c>
      <c r="M225" s="46">
        <v>17</v>
      </c>
      <c r="N225" s="28"/>
      <c r="O225" s="47" t="str">
        <f>IF(R225&lt;&gt;"",_xlfn.RANK.EQ(R225,R209:R228,0),"")</f>
        <v/>
      </c>
      <c r="P225" s="24" t="str">
        <f>IF(K225="","",VLOOKUP(L225,G209:J228,2,0))</f>
        <v/>
      </c>
      <c r="Q225" s="24" t="str">
        <f>IF(K225="","",VLOOKUP(P225,LISTAS!$F$5:$G$407,2,0))</f>
        <v/>
      </c>
      <c r="R225" s="39" t="str">
        <f>IF(K225="","",VLOOKUP(L225,G209:J228,4,0))</f>
        <v/>
      </c>
      <c r="S225" s="25" t="str">
        <f t="shared" si="72"/>
        <v/>
      </c>
      <c r="T225" s="25" t="str">
        <f t="shared" si="73"/>
        <v/>
      </c>
    </row>
    <row r="226" spans="1:20" s="5" customFormat="1" ht="18.75" customHeight="1" x14ac:dyDescent="0.3">
      <c r="B226" s="26"/>
      <c r="C226" s="22" t="str">
        <f>IF(B226="","",VLOOKUP(B226,LISTAS!$F$5:$I$204,2,0))</f>
        <v/>
      </c>
      <c r="D226" s="22" t="str">
        <f>IF(B226="","",VLOOKUP(B226,LISTAS!$F$5:$I$204,4,0))</f>
        <v/>
      </c>
      <c r="E226" s="38"/>
      <c r="G226" s="34" t="str">
        <f t="shared" si="68"/>
        <v/>
      </c>
      <c r="H226" s="35" t="str">
        <f t="shared" si="74"/>
        <v/>
      </c>
      <c r="I226" s="35" t="str">
        <f t="shared" si="74"/>
        <v/>
      </c>
      <c r="J226" s="34" t="str">
        <f t="shared" si="70"/>
        <v/>
      </c>
      <c r="K226" s="34" t="str">
        <f t="shared" si="71"/>
        <v/>
      </c>
      <c r="L226" s="34" t="str">
        <f>IF(K226="","",LARGE(G209:G228,M226))</f>
        <v/>
      </c>
      <c r="M226" s="46">
        <v>18</v>
      </c>
      <c r="N226" s="28"/>
      <c r="O226" s="47" t="str">
        <f>IF(R226&lt;&gt;"",_xlfn.RANK.EQ(R226,R209:R228,0),"")</f>
        <v/>
      </c>
      <c r="P226" s="24" t="str">
        <f>IF(K226="","",VLOOKUP(L226,G209:J228,2,0))</f>
        <v/>
      </c>
      <c r="Q226" s="24" t="str">
        <f>IF(K226="","",VLOOKUP(P226,LISTAS!$F$5:$G$407,2,0))</f>
        <v/>
      </c>
      <c r="R226" s="39" t="str">
        <f>IF(K226="","",VLOOKUP(L226,G209:J228,4,0))</f>
        <v/>
      </c>
      <c r="S226" s="25" t="str">
        <f t="shared" si="72"/>
        <v/>
      </c>
      <c r="T226" s="25" t="str">
        <f t="shared" si="73"/>
        <v/>
      </c>
    </row>
    <row r="227" spans="1:20" s="5" customFormat="1" ht="18.75" customHeight="1" x14ac:dyDescent="0.3">
      <c r="B227" s="26"/>
      <c r="C227" s="22" t="str">
        <f>IF(B227="","",VLOOKUP(B227,LISTAS!$F$5:$I$204,2,0))</f>
        <v/>
      </c>
      <c r="D227" s="22" t="str">
        <f>IF(B227="","",VLOOKUP(B227,LISTAS!$F$5:$I$204,4,0))</f>
        <v/>
      </c>
      <c r="E227" s="38"/>
      <c r="G227" s="34"/>
      <c r="H227" s="35"/>
      <c r="I227" s="35"/>
      <c r="J227" s="34"/>
      <c r="K227" s="34"/>
      <c r="L227" s="34" t="str">
        <f>IF(K227="","",LARGE(G209:G228,M227))</f>
        <v/>
      </c>
      <c r="M227" s="46">
        <v>19</v>
      </c>
      <c r="N227" s="28"/>
      <c r="O227" s="47" t="str">
        <f>IF(R227&lt;&gt;"",_xlfn.RANK.EQ(R227,R209:R228,0),"")</f>
        <v/>
      </c>
      <c r="P227" s="24" t="str">
        <f>IF(K227="","",VLOOKUP(L227,G209:J228,2,0))</f>
        <v/>
      </c>
      <c r="Q227" s="24" t="str">
        <f>IF(K227="","",VLOOKUP(P227,LISTAS!$F$5:$G$407,2,0))</f>
        <v/>
      </c>
      <c r="R227" s="39" t="str">
        <f>IF(K227="","",VLOOKUP(L227,G209:J228,4,0))</f>
        <v/>
      </c>
      <c r="S227" s="25" t="str">
        <f t="shared" si="72"/>
        <v/>
      </c>
      <c r="T227" s="25" t="str">
        <f t="shared" si="73"/>
        <v/>
      </c>
    </row>
    <row r="228" spans="1:20" s="5" customFormat="1" ht="18.75" customHeight="1" x14ac:dyDescent="0.3">
      <c r="B228" s="26"/>
      <c r="C228" s="22" t="str">
        <f>IF(B228="","",VLOOKUP(B228,LISTAS!$F$5:$I$204,2,0))</f>
        <v/>
      </c>
      <c r="D228" s="22" t="str">
        <f>IF(B228="","",VLOOKUP(B228,LISTAS!$F$5:$I$204,4,0))</f>
        <v/>
      </c>
      <c r="E228" s="38"/>
      <c r="G228" s="34" t="str">
        <f t="shared" si="68"/>
        <v/>
      </c>
      <c r="H228" s="35" t="str">
        <f t="shared" si="74"/>
        <v/>
      </c>
      <c r="I228" s="35" t="str">
        <f t="shared" si="74"/>
        <v/>
      </c>
      <c r="J228" s="34" t="str">
        <f t="shared" si="70"/>
        <v/>
      </c>
      <c r="K228" s="34" t="str">
        <f t="shared" si="71"/>
        <v/>
      </c>
      <c r="L228" s="34" t="str">
        <f>IF(K228="","",LARGE(G209:G228,M228))</f>
        <v/>
      </c>
      <c r="M228" s="46">
        <v>20</v>
      </c>
      <c r="N228" s="28"/>
      <c r="O228" s="47" t="str">
        <f>IF(R228&lt;&gt;"",_xlfn.RANK.EQ(R228,R209:R228,0),"")</f>
        <v/>
      </c>
      <c r="P228" s="24" t="str">
        <f>IF(K228="","",VLOOKUP(L228,G209:J228,2,0))</f>
        <v/>
      </c>
      <c r="Q228" s="24" t="str">
        <f>IF(K228="","",VLOOKUP(P228,LISTAS!$F$5:$G$407,2,0))</f>
        <v/>
      </c>
      <c r="R228" s="39" t="str">
        <f>IF(K228="","",VLOOKUP(L228,G209:J228,4,0))</f>
        <v/>
      </c>
      <c r="S228" s="25" t="str">
        <f t="shared" si="72"/>
        <v/>
      </c>
      <c r="T228" s="25" t="str">
        <f t="shared" si="73"/>
        <v/>
      </c>
    </row>
    <row r="229" spans="1:20" ht="20.25" customHeight="1" x14ac:dyDescent="0.25"/>
    <row r="230" spans="1:20" ht="20.25" customHeight="1" x14ac:dyDescent="0.25">
      <c r="A230" s="2"/>
      <c r="B230" s="71" t="s">
        <v>226</v>
      </c>
      <c r="C230" s="72"/>
      <c r="E230" s="36"/>
      <c r="F230" s="37"/>
      <c r="G230" s="11"/>
      <c r="H230" s="12"/>
      <c r="I230" s="12"/>
      <c r="J230" s="12"/>
      <c r="K230" s="13"/>
      <c r="L230" s="12"/>
      <c r="M230" s="14"/>
      <c r="N230" s="45"/>
      <c r="O230" s="73" t="s">
        <v>15</v>
      </c>
      <c r="P230" s="74"/>
      <c r="Q230" s="74"/>
      <c r="R230" s="74"/>
      <c r="S230" s="74"/>
      <c r="T230" s="75"/>
    </row>
    <row r="231" spans="1:20" ht="20.25" hidden="1" customHeight="1" x14ac:dyDescent="0.25">
      <c r="A231" s="2"/>
      <c r="B231" s="68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70"/>
    </row>
    <row r="232" spans="1:20" s="15" customFormat="1" ht="28.5" customHeight="1" x14ac:dyDescent="0.25">
      <c r="B232" s="16" t="s">
        <v>16</v>
      </c>
      <c r="C232" s="16" t="s">
        <v>1</v>
      </c>
      <c r="D232" s="16" t="s">
        <v>17</v>
      </c>
      <c r="E232" s="16" t="s">
        <v>2</v>
      </c>
      <c r="F232" s="17"/>
      <c r="G232" s="18"/>
      <c r="H232" s="19"/>
      <c r="I232" s="19"/>
      <c r="J232" s="19"/>
      <c r="K232" s="20"/>
      <c r="L232" s="19"/>
      <c r="M232" s="18"/>
      <c r="N232" s="18"/>
      <c r="O232" s="29" t="s">
        <v>4</v>
      </c>
      <c r="P232" s="29" t="s">
        <v>16</v>
      </c>
      <c r="Q232" s="29" t="s">
        <v>1</v>
      </c>
      <c r="R232" s="29" t="s">
        <v>18</v>
      </c>
      <c r="S232" s="21" t="s">
        <v>19</v>
      </c>
      <c r="T232" s="21" t="s">
        <v>20</v>
      </c>
    </row>
    <row r="233" spans="1:20" s="5" customFormat="1" ht="18.75" customHeight="1" x14ac:dyDescent="0.25">
      <c r="B233" s="22"/>
      <c r="C233" s="22" t="str">
        <f>IF(B233="","",VLOOKUP(B233,LISTAS!$F$5:$I$1000,2,0))</f>
        <v/>
      </c>
      <c r="D233" s="22" t="str">
        <f>IF(B233="","",VLOOKUP(B233,LISTAS!$F$5:$I$204,4,0))</f>
        <v/>
      </c>
      <c r="E233" s="38"/>
      <c r="G233" s="34" t="str">
        <f t="shared" ref="G233:G252" si="75">IF(E233="","",E233+(ROW(E233)/10000))</f>
        <v/>
      </c>
      <c r="H233" s="35" t="str">
        <f t="shared" ref="H233:I239" si="76">IF($K233="","",IF(B233="","",B233))</f>
        <v/>
      </c>
      <c r="I233" s="35" t="str">
        <f t="shared" si="76"/>
        <v/>
      </c>
      <c r="J233" s="34" t="str">
        <f t="shared" ref="J233:J252" si="77">IF($K233="","",E233)</f>
        <v/>
      </c>
      <c r="K233" s="34" t="str">
        <f t="shared" ref="K233:K252" si="78">G233</f>
        <v/>
      </c>
      <c r="L233" s="34" t="str">
        <f>IF(K233="","",LARGE(G233:G252,M233))</f>
        <v/>
      </c>
      <c r="M233" s="46">
        <v>1</v>
      </c>
      <c r="N233" s="23"/>
      <c r="O233" s="47" t="str">
        <f>IF(R233&lt;&gt;"",_xlfn.RANK.EQ(R233,R233:R252,0),"")</f>
        <v/>
      </c>
      <c r="P233" s="24" t="str">
        <f>IF(K233="","",VLOOKUP(L233,G233:J252,2,0))</f>
        <v/>
      </c>
      <c r="Q233" s="24" t="str">
        <f>IF(K233="","",VLOOKUP(P233,LISTAS!$F$5:$G$407,2,0))</f>
        <v/>
      </c>
      <c r="R233" s="39" t="str">
        <f>IF(K233="","",VLOOKUP(L233,G233:J252,4,0))</f>
        <v/>
      </c>
      <c r="S233" s="25" t="str">
        <f>IF($O233="","",IF($O233=1,400,IF($O233=2,340,IF($O233=3,300,IF($O233=4,280,IF($O233=5,270,IF($O233=6,260,IF($O233=7,250,IF($O233=8,240,IF($O233=9,200,IF($O233=10,200,IF($O233=11,200,IF($O233=12,200,IF($O233=13,200,IF($O233=14,200,IF($O233=15,200,IF($O233=16,200,IF($O233&gt;16,"",""))))))))))))))))))</f>
        <v/>
      </c>
      <c r="T233" s="25" t="str">
        <f>IF(O233="","",IF($F$7="NÃO","",IF(O233=1,400,IF(O233=2,340,IF(O233=3,300,IF(O233=4,280,IF(O233=5,270,IF(O233=6,260,IF(O233=7,250,IF(O233=8,240,IF(O233=9,200,IF(O233=10,200,IF(O233=11,200,IF(O233=12,200,IF(O233=13,200,IF(O233=14,200,IF(O233=15,200,IF(O233=16,200,IF(O233&gt;16,"","")))))))))))))))))))</f>
        <v/>
      </c>
    </row>
    <row r="234" spans="1:20" s="5" customFormat="1" ht="18.75" customHeight="1" x14ac:dyDescent="0.25">
      <c r="B234" s="26"/>
      <c r="C234" s="22" t="str">
        <f>IF(B234="","",VLOOKUP(B234,LISTAS!$F$5:$I$1000,2,0))</f>
        <v/>
      </c>
      <c r="D234" s="22" t="str">
        <f>IF(B234="","",VLOOKUP(B234,LISTAS!$F$5:$I$204,4,0))</f>
        <v/>
      </c>
      <c r="E234" s="38"/>
      <c r="G234" s="34" t="str">
        <f t="shared" si="75"/>
        <v/>
      </c>
      <c r="H234" s="35" t="str">
        <f t="shared" si="76"/>
        <v/>
      </c>
      <c r="I234" s="35" t="str">
        <f t="shared" si="76"/>
        <v/>
      </c>
      <c r="J234" s="34" t="str">
        <f t="shared" si="77"/>
        <v/>
      </c>
      <c r="K234" s="34" t="str">
        <f t="shared" si="78"/>
        <v/>
      </c>
      <c r="L234" s="34" t="str">
        <f>IF(K234="","",LARGE(G233:G252,M234))</f>
        <v/>
      </c>
      <c r="M234" s="46">
        <v>2</v>
      </c>
      <c r="N234" s="27"/>
      <c r="O234" s="47" t="str">
        <f>IF(R234&lt;&gt;"",_xlfn.RANK.EQ(R234,R233:R252,0),"")</f>
        <v/>
      </c>
      <c r="P234" s="24" t="str">
        <f>IF(K234="","",VLOOKUP(L234,G233:J252,2,0))</f>
        <v/>
      </c>
      <c r="Q234" s="24" t="str">
        <f>IF(K234="","",VLOOKUP(P234,LISTAS!$F$5:$G$407,2,0))</f>
        <v/>
      </c>
      <c r="R234" s="39" t="str">
        <f>IF(K234="","",VLOOKUP(L234,G233:J252,4,0))</f>
        <v/>
      </c>
      <c r="S234" s="25" t="str">
        <f t="shared" ref="S234:S252" si="79">IF($O234="","",IF($O234=1,400,IF($O234=2,340,IF($O234=3,300,IF($O234=4,280,IF($O234=5,270,IF($O234=6,260,IF($O234=7,250,IF($O234=8,240,IF($O234=9,200,IF($O234=10,200,IF($O234=11,200,IF($O234=12,200,IF($O234=13,200,IF($O234=14,200,IF($O234=15,200,IF($O234=16,200,IF($O234&gt;16,"",""))))))))))))))))))</f>
        <v/>
      </c>
      <c r="T234" s="25" t="str">
        <f t="shared" ref="T234:T252" si="80">IF(O234="","",IF($F$7="NÃO","",IF(O234=1,400,IF(O234=2,340,IF(O234=3,300,IF(O234=4,280,IF(O234=5,270,IF(O234=6,260,IF(O234=7,250,IF(O234=8,240,IF(O234=9,200,IF(O234=10,200,IF(O234=11,200,IF(O234=12,200,IF(O234=13,200,IF(O234=14,200,IF(O234=15,200,IF(O234=16,200,IF(O234&gt;16,"","")))))))))))))))))))</f>
        <v/>
      </c>
    </row>
    <row r="235" spans="1:20" s="5" customFormat="1" ht="18.75" customHeight="1" x14ac:dyDescent="0.3">
      <c r="B235" s="26"/>
      <c r="C235" s="22" t="str">
        <f>IF(B235="","",VLOOKUP(B235,LISTAS!$F$5:$I$1000,2,0))</f>
        <v/>
      </c>
      <c r="D235" s="22" t="str">
        <f>IF(B235="","",VLOOKUP(B235,LISTAS!$F$5:$I$204,4,0))</f>
        <v/>
      </c>
      <c r="E235" s="38"/>
      <c r="G235" s="34" t="str">
        <f t="shared" si="75"/>
        <v/>
      </c>
      <c r="H235" s="35" t="str">
        <f t="shared" si="76"/>
        <v/>
      </c>
      <c r="I235" s="35" t="str">
        <f t="shared" si="76"/>
        <v/>
      </c>
      <c r="J235" s="34" t="str">
        <f t="shared" si="77"/>
        <v/>
      </c>
      <c r="K235" s="34" t="str">
        <f t="shared" si="78"/>
        <v/>
      </c>
      <c r="L235" s="34" t="str">
        <f>IF(K235="","",LARGE(G233:G252,M235))</f>
        <v/>
      </c>
      <c r="M235" s="46">
        <v>3</v>
      </c>
      <c r="N235" s="28"/>
      <c r="O235" s="47" t="str">
        <f>IF(R235&lt;&gt;"",_xlfn.RANK.EQ(R235,R233:R252,0),"")</f>
        <v/>
      </c>
      <c r="P235" s="24" t="str">
        <f>IF(K235="","",VLOOKUP(L235,G233:J252,2,0))</f>
        <v/>
      </c>
      <c r="Q235" s="24" t="str">
        <f>IF(K235="","",VLOOKUP(P235,LISTAS!$F$5:$G$407,2,0))</f>
        <v/>
      </c>
      <c r="R235" s="39" t="str">
        <f>IF(K235="","",VLOOKUP(L235,G233:J252,4,0))</f>
        <v/>
      </c>
      <c r="S235" s="25" t="str">
        <f t="shared" si="79"/>
        <v/>
      </c>
      <c r="T235" s="25" t="str">
        <f t="shared" si="80"/>
        <v/>
      </c>
    </row>
    <row r="236" spans="1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 t="str">
        <f t="shared" si="75"/>
        <v/>
      </c>
      <c r="H236" s="35" t="str">
        <f t="shared" si="76"/>
        <v/>
      </c>
      <c r="I236" s="35" t="str">
        <f t="shared" si="76"/>
        <v/>
      </c>
      <c r="J236" s="34" t="str">
        <f t="shared" si="77"/>
        <v/>
      </c>
      <c r="K236" s="34" t="str">
        <f t="shared" si="78"/>
        <v/>
      </c>
      <c r="L236" s="34" t="str">
        <f>IF(K236="","",LARGE(G233:G252,M236))</f>
        <v/>
      </c>
      <c r="M236" s="46">
        <v>4</v>
      </c>
      <c r="N236" s="28"/>
      <c r="O236" s="47" t="str">
        <f>IF(R236&lt;&gt;"",_xlfn.RANK.EQ(R236,R233:R252,0),"")</f>
        <v/>
      </c>
      <c r="P236" s="24" t="str">
        <f>IF(K236="","",VLOOKUP(L236,G233:J252,2,0))</f>
        <v/>
      </c>
      <c r="Q236" s="24" t="str">
        <f>IF(K236="","",VLOOKUP(P236,LISTAS!$F$5:$G$407,2,0))</f>
        <v/>
      </c>
      <c r="R236" s="39" t="str">
        <f>IF(K236="","",VLOOKUP(L236,G233:J252,4,0))</f>
        <v/>
      </c>
      <c r="S236" s="25" t="str">
        <f t="shared" si="79"/>
        <v/>
      </c>
      <c r="T236" s="25" t="str">
        <f t="shared" si="80"/>
        <v/>
      </c>
    </row>
    <row r="237" spans="1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 t="str">
        <f t="shared" si="75"/>
        <v/>
      </c>
      <c r="H237" s="35" t="str">
        <f t="shared" si="76"/>
        <v/>
      </c>
      <c r="I237" s="35" t="str">
        <f t="shared" si="76"/>
        <v/>
      </c>
      <c r="J237" s="34" t="str">
        <f t="shared" si="77"/>
        <v/>
      </c>
      <c r="K237" s="34" t="str">
        <f t="shared" si="78"/>
        <v/>
      </c>
      <c r="L237" s="34" t="str">
        <f>IF(K237="","",LARGE(G233:G252,M237))</f>
        <v/>
      </c>
      <c r="M237" s="46">
        <v>5</v>
      </c>
      <c r="N237" s="28"/>
      <c r="O237" s="47" t="str">
        <f>IF(R237&lt;&gt;"",_xlfn.RANK.EQ(R237,R233:R252,0),"")</f>
        <v/>
      </c>
      <c r="P237" s="24" t="str">
        <f>IF(K237="","",VLOOKUP(L237,G233:J252,2,0))</f>
        <v/>
      </c>
      <c r="Q237" s="24" t="str">
        <f>IF(K237="","",VLOOKUP(P237,LISTAS!$F$5:$G$407,2,0))</f>
        <v/>
      </c>
      <c r="R237" s="39" t="str">
        <f>IF(K237="","",VLOOKUP(L237,G233:J252,4,0))</f>
        <v/>
      </c>
      <c r="S237" s="25" t="str">
        <f t="shared" si="79"/>
        <v/>
      </c>
      <c r="T237" s="25" t="str">
        <f t="shared" si="80"/>
        <v/>
      </c>
    </row>
    <row r="238" spans="1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 t="str">
        <f t="shared" si="75"/>
        <v/>
      </c>
      <c r="H238" s="35" t="str">
        <f t="shared" si="76"/>
        <v/>
      </c>
      <c r="I238" s="35" t="str">
        <f t="shared" si="76"/>
        <v/>
      </c>
      <c r="J238" s="34" t="str">
        <f t="shared" si="77"/>
        <v/>
      </c>
      <c r="K238" s="34" t="str">
        <f t="shared" si="78"/>
        <v/>
      </c>
      <c r="L238" s="34" t="str">
        <f>IF(K238="","",LARGE(G233:G252,M238))</f>
        <v/>
      </c>
      <c r="M238" s="46">
        <v>6</v>
      </c>
      <c r="N238" s="28"/>
      <c r="O238" s="47" t="str">
        <f>IF(R238&lt;&gt;"",_xlfn.RANK.EQ(R238,R233:R252,0),"")</f>
        <v/>
      </c>
      <c r="P238" s="24" t="str">
        <f>IF(K238="","",VLOOKUP(L238,G233:J252,2,0))</f>
        <v/>
      </c>
      <c r="Q238" s="24" t="str">
        <f>IF(K238="","",VLOOKUP(P238,LISTAS!$F$5:$G$407,2,0))</f>
        <v/>
      </c>
      <c r="R238" s="39" t="str">
        <f>IF(K238="","",VLOOKUP(L238,G233:J252,4,0))</f>
        <v/>
      </c>
      <c r="S238" s="25" t="str">
        <f t="shared" si="79"/>
        <v/>
      </c>
      <c r="T238" s="25" t="str">
        <f t="shared" si="80"/>
        <v/>
      </c>
    </row>
    <row r="239" spans="1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 t="str">
        <f t="shared" si="75"/>
        <v/>
      </c>
      <c r="H239" s="35" t="str">
        <f t="shared" si="76"/>
        <v/>
      </c>
      <c r="I239" s="35" t="str">
        <f t="shared" si="76"/>
        <v/>
      </c>
      <c r="J239" s="34" t="str">
        <f t="shared" si="77"/>
        <v/>
      </c>
      <c r="K239" s="34" t="str">
        <f t="shared" si="78"/>
        <v/>
      </c>
      <c r="L239" s="34" t="str">
        <f>IF(K239="","",LARGE(G233:G252,M239))</f>
        <v/>
      </c>
      <c r="M239" s="46">
        <v>7</v>
      </c>
      <c r="N239" s="28"/>
      <c r="O239" s="47" t="str">
        <f>IF(R239&lt;&gt;"",_xlfn.RANK.EQ(R239,R233:R252,0),"")</f>
        <v/>
      </c>
      <c r="P239" s="24" t="str">
        <f>IF(K239="","",VLOOKUP(L239,G233:J252,2,0))</f>
        <v/>
      </c>
      <c r="Q239" s="24" t="str">
        <f>IF(K239="","",VLOOKUP(P239,LISTAS!$F$5:$G$407,2,0))</f>
        <v/>
      </c>
      <c r="R239" s="39" t="str">
        <f>IF(K239="","",VLOOKUP(L239,G233:J252,4,0))</f>
        <v/>
      </c>
      <c r="S239" s="25" t="str">
        <f t="shared" si="79"/>
        <v/>
      </c>
      <c r="T239" s="25" t="str">
        <f t="shared" si="80"/>
        <v/>
      </c>
    </row>
    <row r="240" spans="1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IF(K240="","",LARGE(G233:G252,M240))</f>
        <v/>
      </c>
      <c r="M240" s="46">
        <v>8</v>
      </c>
      <c r="N240" s="28"/>
      <c r="O240" s="47" t="str">
        <f>IF(R240&lt;&gt;"",_xlfn.RANK.EQ(R240,R233:R252,0),"")</f>
        <v/>
      </c>
      <c r="P240" s="24" t="str">
        <f>IF(K240="","",VLOOKUP(L240,G233:J252,2,0))</f>
        <v/>
      </c>
      <c r="Q240" s="24" t="str">
        <f>IF(K240="","",VLOOKUP(P240,LISTAS!$F$5:$G$407,2,0))</f>
        <v/>
      </c>
      <c r="R240" s="39" t="str">
        <f>IF(K240="","",VLOOKUP(L240,G233:J252,4,0))</f>
        <v/>
      </c>
      <c r="S240" s="25" t="str">
        <f t="shared" si="79"/>
        <v/>
      </c>
      <c r="T240" s="25" t="str">
        <f t="shared" si="80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IF(K241="","",LARGE(G233:G252,M241))</f>
        <v/>
      </c>
      <c r="M241" s="46">
        <v>9</v>
      </c>
      <c r="N241" s="28"/>
      <c r="O241" s="47" t="str">
        <f>IF(R241&lt;&gt;"",_xlfn.RANK.EQ(R241,R233:R252,0),"")</f>
        <v/>
      </c>
      <c r="P241" s="24" t="str">
        <f>IF(K241="","",VLOOKUP(L241,G233:J252,2,0))</f>
        <v/>
      </c>
      <c r="Q241" s="24" t="str">
        <f>IF(K241="","",VLOOKUP(P241,LISTAS!$F$5:$G$407,2,0))</f>
        <v/>
      </c>
      <c r="R241" s="39" t="str">
        <f>IF(K241="","",VLOOKUP(L241,G233:J252,4,0))</f>
        <v/>
      </c>
      <c r="S241" s="25" t="str">
        <f t="shared" si="79"/>
        <v/>
      </c>
      <c r="T241" s="25" t="str">
        <f t="shared" si="80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/>
      <c r="H242" s="35"/>
      <c r="I242" s="35"/>
      <c r="J242" s="34"/>
      <c r="K242" s="34"/>
      <c r="L242" s="34" t="str">
        <f>IF(K242="","",LARGE(G233:G252,M242))</f>
        <v/>
      </c>
      <c r="M242" s="46">
        <v>10</v>
      </c>
      <c r="N242" s="28"/>
      <c r="O242" s="47" t="str">
        <f>IF(R242&lt;&gt;"",_xlfn.RANK.EQ(R242,R233:R252,0),"")</f>
        <v/>
      </c>
      <c r="P242" s="24" t="str">
        <f>IF(K242="","",VLOOKUP(L242,G233:J252,2,0))</f>
        <v/>
      </c>
      <c r="Q242" s="24" t="str">
        <f>IF(K242="","",VLOOKUP(P242,LISTAS!$F$5:$G$407,2,0))</f>
        <v/>
      </c>
      <c r="R242" s="39" t="str">
        <f>IF(K242="","",VLOOKUP(L242,G233:J252,4,0))</f>
        <v/>
      </c>
      <c r="S242" s="25" t="str">
        <f t="shared" si="79"/>
        <v/>
      </c>
      <c r="T242" s="25" t="str">
        <f t="shared" si="80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/>
      <c r="H243" s="35"/>
      <c r="I243" s="35"/>
      <c r="J243" s="34"/>
      <c r="K243" s="34"/>
      <c r="L243" s="34" t="str">
        <f>IF(K243="","",LARGE(G233:G252,M243))</f>
        <v/>
      </c>
      <c r="M243" s="46">
        <v>11</v>
      </c>
      <c r="N243" s="28"/>
      <c r="O243" s="47" t="str">
        <f>IF(R243&lt;&gt;"",_xlfn.RANK.EQ(R243,R233:R252,0),"")</f>
        <v/>
      </c>
      <c r="P243" s="24" t="str">
        <f>IF(K243="","",VLOOKUP(L243,G233:J252,2,0))</f>
        <v/>
      </c>
      <c r="Q243" s="24" t="str">
        <f>IF(K243="","",VLOOKUP(P243,LISTAS!$F$5:$G$407,2,0))</f>
        <v/>
      </c>
      <c r="R243" s="39" t="str">
        <f>IF(K243="","",VLOOKUP(L243,G233:J252,4,0))</f>
        <v/>
      </c>
      <c r="S243" s="25" t="str">
        <f t="shared" si="79"/>
        <v/>
      </c>
      <c r="T243" s="25" t="str">
        <f t="shared" si="80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IF(K244="","",LARGE(G233:G252,M244))</f>
        <v/>
      </c>
      <c r="M244" s="46">
        <v>12</v>
      </c>
      <c r="N244" s="28"/>
      <c r="O244" s="47" t="str">
        <f>IF(R244&lt;&gt;"",_xlfn.RANK.EQ(R244,R233:R252,0),"")</f>
        <v/>
      </c>
      <c r="P244" s="24" t="str">
        <f>IF(K244="","",VLOOKUP(L244,G233:J252,2,0))</f>
        <v/>
      </c>
      <c r="Q244" s="24" t="str">
        <f>IF(K244="","",VLOOKUP(P244,LISTAS!$F$5:$G$407,2,0))</f>
        <v/>
      </c>
      <c r="R244" s="39" t="str">
        <f>IF(K244="","",VLOOKUP(L244,G233:J252,4,0))</f>
        <v/>
      </c>
      <c r="S244" s="25" t="str">
        <f t="shared" si="79"/>
        <v/>
      </c>
      <c r="T244" s="25" t="str">
        <f t="shared" si="80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/>
      <c r="H245" s="35"/>
      <c r="I245" s="35"/>
      <c r="J245" s="34"/>
      <c r="K245" s="34"/>
      <c r="L245" s="34" t="str">
        <f>IF(K245="","",LARGE(G233:G252,M245))</f>
        <v/>
      </c>
      <c r="M245" s="46">
        <v>13</v>
      </c>
      <c r="N245" s="28"/>
      <c r="O245" s="47" t="str">
        <f>IF(R245&lt;&gt;"",_xlfn.RANK.EQ(R245,R233:R252,0),"")</f>
        <v/>
      </c>
      <c r="P245" s="24" t="str">
        <f>IF(K245="","",VLOOKUP(L245,G233:J252,2,0))</f>
        <v/>
      </c>
      <c r="Q245" s="24" t="str">
        <f>IF(K245="","",VLOOKUP(P245,LISTAS!$F$5:$G$407,2,0))</f>
        <v/>
      </c>
      <c r="R245" s="39" t="str">
        <f>IF(K245="","",VLOOKUP(L245,G233:J252,4,0))</f>
        <v/>
      </c>
      <c r="S245" s="25" t="str">
        <f t="shared" si="79"/>
        <v/>
      </c>
      <c r="T245" s="25" t="str">
        <f t="shared" si="80"/>
        <v/>
      </c>
    </row>
    <row r="246" spans="2:20" s="5" customFormat="1" ht="18.75" customHeight="1" x14ac:dyDescent="0.3">
      <c r="B246" s="26"/>
      <c r="C246" s="22" t="str">
        <f>IF(B246="","",VLOOKUP(B246,LISTAS!$F$5:$I$204,2,0))</f>
        <v/>
      </c>
      <c r="D246" s="22" t="str">
        <f>IF(B246="","",VLOOKUP(B246,LISTAS!$F$5:$I$204,4,0))</f>
        <v/>
      </c>
      <c r="E246" s="38"/>
      <c r="G246" s="34"/>
      <c r="H246" s="35"/>
      <c r="I246" s="35"/>
      <c r="J246" s="34"/>
      <c r="K246" s="34"/>
      <c r="L246" s="34" t="str">
        <f>IF(K246="","",LARGE(G233:G252,M246))</f>
        <v/>
      </c>
      <c r="M246" s="46">
        <v>14</v>
      </c>
      <c r="N246" s="28"/>
      <c r="O246" s="47" t="str">
        <f>IF(R246&lt;&gt;"",_xlfn.RANK.EQ(R246,R233:R252,0),"")</f>
        <v/>
      </c>
      <c r="P246" s="24" t="str">
        <f>IF(K246="","",VLOOKUP(L246,G233:J252,2,0))</f>
        <v/>
      </c>
      <c r="Q246" s="24" t="str">
        <f>IF(K246="","",VLOOKUP(P246,LISTAS!$F$5:$G$407,2,0))</f>
        <v/>
      </c>
      <c r="R246" s="39" t="str">
        <f>IF(K246="","",VLOOKUP(L246,G233:J252,4,0))</f>
        <v/>
      </c>
      <c r="S246" s="25" t="str">
        <f t="shared" si="79"/>
        <v/>
      </c>
      <c r="T246" s="25" t="str">
        <f t="shared" si="80"/>
        <v/>
      </c>
    </row>
    <row r="247" spans="2:20" s="5" customFormat="1" ht="18.75" customHeight="1" x14ac:dyDescent="0.3">
      <c r="B247" s="26"/>
      <c r="C247" s="22" t="str">
        <f>IF(B247="","",VLOOKUP(B247,LISTAS!$F$5:$I$204,2,0))</f>
        <v/>
      </c>
      <c r="D247" s="22" t="str">
        <f>IF(B247="","",VLOOKUP(B247,LISTAS!$F$5:$I$204,4,0))</f>
        <v/>
      </c>
      <c r="E247" s="38"/>
      <c r="G247" s="34"/>
      <c r="H247" s="35"/>
      <c r="I247" s="35"/>
      <c r="J247" s="34"/>
      <c r="K247" s="34"/>
      <c r="L247" s="34" t="str">
        <f>IF(K247="","",LARGE(G233:G252,M247))</f>
        <v/>
      </c>
      <c r="M247" s="46">
        <v>15</v>
      </c>
      <c r="N247" s="28"/>
      <c r="O247" s="47" t="str">
        <f>IF(R247&lt;&gt;"",_xlfn.RANK.EQ(R247,R233:R252,0),"")</f>
        <v/>
      </c>
      <c r="P247" s="24" t="str">
        <f>IF(K247="","",VLOOKUP(L247,G233:J252,2,0))</f>
        <v/>
      </c>
      <c r="Q247" s="24" t="str">
        <f>IF(K247="","",VLOOKUP(P247,LISTAS!$F$5:$G$407,2,0))</f>
        <v/>
      </c>
      <c r="R247" s="39" t="str">
        <f>IF(K247="","",VLOOKUP(L247,G233:J252,4,0))</f>
        <v/>
      </c>
      <c r="S247" s="25" t="str">
        <f t="shared" si="79"/>
        <v/>
      </c>
      <c r="T247" s="25" t="str">
        <f t="shared" si="80"/>
        <v/>
      </c>
    </row>
    <row r="248" spans="2:20" s="5" customFormat="1" ht="18.75" customHeight="1" x14ac:dyDescent="0.3">
      <c r="B248" s="26"/>
      <c r="C248" s="22" t="str">
        <f>IF(B248="","",VLOOKUP(B248,LISTAS!$F$5:$I$204,2,0))</f>
        <v/>
      </c>
      <c r="D248" s="22" t="str">
        <f>IF(B248="","",VLOOKUP(B248,LISTAS!$F$5:$I$204,4,0))</f>
        <v/>
      </c>
      <c r="E248" s="38"/>
      <c r="G248" s="34"/>
      <c r="H248" s="35"/>
      <c r="I248" s="35"/>
      <c r="J248" s="34"/>
      <c r="K248" s="34"/>
      <c r="L248" s="34" t="str">
        <f>IF(K248="","",LARGE(G233:G252,M248))</f>
        <v/>
      </c>
      <c r="M248" s="46">
        <v>16</v>
      </c>
      <c r="N248" s="28"/>
      <c r="O248" s="47" t="str">
        <f>IF(R248&lt;&gt;"",_xlfn.RANK.EQ(R248,R233:R252,0),"")</f>
        <v/>
      </c>
      <c r="P248" s="24" t="str">
        <f>IF(K248="","",VLOOKUP(L248,G233:J252,2,0))</f>
        <v/>
      </c>
      <c r="Q248" s="24" t="str">
        <f>IF(K248="","",VLOOKUP(P248,LISTAS!$F$5:$G$407,2,0))</f>
        <v/>
      </c>
      <c r="R248" s="39" t="str">
        <f>IF(K248="","",VLOOKUP(L248,G233:J252,4,0))</f>
        <v/>
      </c>
      <c r="S248" s="25" t="str">
        <f t="shared" si="79"/>
        <v/>
      </c>
      <c r="T248" s="25" t="str">
        <f t="shared" si="80"/>
        <v/>
      </c>
    </row>
    <row r="249" spans="2:20" s="5" customFormat="1" ht="18.75" customHeight="1" x14ac:dyDescent="0.3">
      <c r="B249" s="26"/>
      <c r="C249" s="22" t="str">
        <f>IF(B249="","",VLOOKUP(B249,LISTAS!$F$5:$I$204,2,0))</f>
        <v/>
      </c>
      <c r="D249" s="22" t="str">
        <f>IF(B249="","",VLOOKUP(B249,LISTAS!$F$5:$I$204,4,0))</f>
        <v/>
      </c>
      <c r="E249" s="38"/>
      <c r="G249" s="34" t="str">
        <f t="shared" si="75"/>
        <v/>
      </c>
      <c r="H249" s="35" t="str">
        <f t="shared" ref="H249:I252" si="81">IF($K249="","",IF(B249="","",B249))</f>
        <v/>
      </c>
      <c r="I249" s="35" t="str">
        <f t="shared" si="81"/>
        <v/>
      </c>
      <c r="J249" s="34" t="str">
        <f t="shared" si="77"/>
        <v/>
      </c>
      <c r="K249" s="34" t="str">
        <f t="shared" si="78"/>
        <v/>
      </c>
      <c r="L249" s="34" t="str">
        <f>IF(K249="","",LARGE(G233:G252,M249))</f>
        <v/>
      </c>
      <c r="M249" s="46">
        <v>17</v>
      </c>
      <c r="N249" s="28"/>
      <c r="O249" s="47" t="str">
        <f>IF(R249&lt;&gt;"",_xlfn.RANK.EQ(R249,R233:R252,0),"")</f>
        <v/>
      </c>
      <c r="P249" s="24" t="str">
        <f>IF(K249="","",VLOOKUP(L249,G233:J252,2,0))</f>
        <v/>
      </c>
      <c r="Q249" s="24" t="str">
        <f>IF(K249="","",VLOOKUP(P249,LISTAS!$F$5:$G$407,2,0))</f>
        <v/>
      </c>
      <c r="R249" s="39" t="str">
        <f>IF(K249="","",VLOOKUP(L249,G233:J252,4,0))</f>
        <v/>
      </c>
      <c r="S249" s="25" t="str">
        <f t="shared" si="79"/>
        <v/>
      </c>
      <c r="T249" s="25" t="str">
        <f t="shared" si="80"/>
        <v/>
      </c>
    </row>
    <row r="250" spans="2:20" s="5" customFormat="1" ht="18.75" customHeight="1" x14ac:dyDescent="0.3">
      <c r="B250" s="26"/>
      <c r="C250" s="22" t="str">
        <f>IF(B250="","",VLOOKUP(B250,LISTAS!$F$5:$I$204,2,0))</f>
        <v/>
      </c>
      <c r="D250" s="22" t="str">
        <f>IF(B250="","",VLOOKUP(B250,LISTAS!$F$5:$I$204,4,0))</f>
        <v/>
      </c>
      <c r="E250" s="38"/>
      <c r="G250" s="34" t="str">
        <f t="shared" si="75"/>
        <v/>
      </c>
      <c r="H250" s="35" t="str">
        <f t="shared" si="81"/>
        <v/>
      </c>
      <c r="I250" s="35" t="str">
        <f t="shared" si="81"/>
        <v/>
      </c>
      <c r="J250" s="34" t="str">
        <f t="shared" si="77"/>
        <v/>
      </c>
      <c r="K250" s="34" t="str">
        <f t="shared" si="78"/>
        <v/>
      </c>
      <c r="L250" s="34" t="str">
        <f>IF(K250="","",LARGE(G233:G252,M250))</f>
        <v/>
      </c>
      <c r="M250" s="46">
        <v>18</v>
      </c>
      <c r="N250" s="28"/>
      <c r="O250" s="47" t="str">
        <f>IF(R250&lt;&gt;"",_xlfn.RANK.EQ(R250,R233:R252,0),"")</f>
        <v/>
      </c>
      <c r="P250" s="24" t="str">
        <f>IF(K250="","",VLOOKUP(L250,G233:J252,2,0))</f>
        <v/>
      </c>
      <c r="Q250" s="24" t="str">
        <f>IF(K250="","",VLOOKUP(P250,LISTAS!$F$5:$G$407,2,0))</f>
        <v/>
      </c>
      <c r="R250" s="39" t="str">
        <f>IF(K250="","",VLOOKUP(L250,G233:J252,4,0))</f>
        <v/>
      </c>
      <c r="S250" s="25" t="str">
        <f t="shared" si="79"/>
        <v/>
      </c>
      <c r="T250" s="25" t="str">
        <f t="shared" si="80"/>
        <v/>
      </c>
    </row>
    <row r="251" spans="2:20" s="5" customFormat="1" ht="18.75" customHeight="1" x14ac:dyDescent="0.3">
      <c r="B251" s="26"/>
      <c r="C251" s="22" t="str">
        <f>IF(B251="","",VLOOKUP(B251,LISTAS!$F$5:$I$204,2,0))</f>
        <v/>
      </c>
      <c r="D251" s="22" t="str">
        <f>IF(B251="","",VLOOKUP(B251,LISTAS!$F$5:$I$204,4,0))</f>
        <v/>
      </c>
      <c r="E251" s="38"/>
      <c r="G251" s="34"/>
      <c r="H251" s="35"/>
      <c r="I251" s="35"/>
      <c r="J251" s="34"/>
      <c r="K251" s="34"/>
      <c r="L251" s="34" t="str">
        <f>IF(K251="","",LARGE(G233:G252,M251))</f>
        <v/>
      </c>
      <c r="M251" s="46">
        <v>19</v>
      </c>
      <c r="N251" s="28"/>
      <c r="O251" s="47" t="str">
        <f>IF(R251&lt;&gt;"",_xlfn.RANK.EQ(R251,R233:R252,0),"")</f>
        <v/>
      </c>
      <c r="P251" s="24" t="str">
        <f>IF(K251="","",VLOOKUP(L251,G233:J252,2,0))</f>
        <v/>
      </c>
      <c r="Q251" s="24" t="str">
        <f>IF(K251="","",VLOOKUP(P251,LISTAS!$F$5:$G$407,2,0))</f>
        <v/>
      </c>
      <c r="R251" s="39" t="str">
        <f>IF(K251="","",VLOOKUP(L251,G233:J252,4,0))</f>
        <v/>
      </c>
      <c r="S251" s="25" t="str">
        <f t="shared" si="79"/>
        <v/>
      </c>
      <c r="T251" s="25" t="str">
        <f t="shared" si="80"/>
        <v/>
      </c>
    </row>
    <row r="252" spans="2:20" s="5" customFormat="1" ht="18.75" customHeight="1" x14ac:dyDescent="0.3">
      <c r="B252" s="26"/>
      <c r="C252" s="22" t="str">
        <f>IF(B252="","",VLOOKUP(B252,LISTAS!$F$5:$I$204,2,0))</f>
        <v/>
      </c>
      <c r="D252" s="22" t="str">
        <f>IF(B252="","",VLOOKUP(B252,LISTAS!$F$5:$I$204,4,0))</f>
        <v/>
      </c>
      <c r="E252" s="38"/>
      <c r="G252" s="34" t="str">
        <f t="shared" si="75"/>
        <v/>
      </c>
      <c r="H252" s="35" t="str">
        <f t="shared" si="81"/>
        <v/>
      </c>
      <c r="I252" s="35" t="str">
        <f t="shared" si="81"/>
        <v/>
      </c>
      <c r="J252" s="34" t="str">
        <f t="shared" si="77"/>
        <v/>
      </c>
      <c r="K252" s="34" t="str">
        <f t="shared" si="78"/>
        <v/>
      </c>
      <c r="L252" s="34" t="str">
        <f>IF(K252="","",LARGE(G233:G252,M252))</f>
        <v/>
      </c>
      <c r="M252" s="46">
        <v>20</v>
      </c>
      <c r="N252" s="28"/>
      <c r="O252" s="47" t="str">
        <f>IF(R252&lt;&gt;"",_xlfn.RANK.EQ(R252,R233:R252,0),"")</f>
        <v/>
      </c>
      <c r="P252" s="24" t="str">
        <f>IF(K252="","",VLOOKUP(L252,G233:J252,2,0))</f>
        <v/>
      </c>
      <c r="Q252" s="24" t="str">
        <f>IF(K252="","",VLOOKUP(P252,LISTAS!$F$5:$G$407,2,0))</f>
        <v/>
      </c>
      <c r="R252" s="39" t="str">
        <f>IF(K252="","",VLOOKUP(L252,G233:J252,4,0))</f>
        <v/>
      </c>
      <c r="S252" s="25" t="str">
        <f t="shared" si="79"/>
        <v/>
      </c>
      <c r="T252" s="25" t="str">
        <f t="shared" si="80"/>
        <v/>
      </c>
    </row>
    <row r="253" spans="2:20" ht="20.25" customHeight="1" x14ac:dyDescent="0.25"/>
    <row r="254" spans="2:20" ht="20.25" customHeight="1" x14ac:dyDescent="0.25">
      <c r="B254" s="71" t="s">
        <v>227</v>
      </c>
      <c r="C254" s="72"/>
      <c r="E254" s="36"/>
      <c r="F254" s="37"/>
      <c r="G254" s="11"/>
      <c r="H254" s="12"/>
      <c r="I254" s="12"/>
      <c r="J254" s="12"/>
      <c r="K254" s="13"/>
      <c r="L254" s="12"/>
      <c r="M254" s="14"/>
      <c r="N254" s="45"/>
      <c r="O254" s="73" t="s">
        <v>15</v>
      </c>
      <c r="P254" s="74"/>
      <c r="Q254" s="74"/>
      <c r="R254" s="74"/>
      <c r="S254" s="74"/>
      <c r="T254" s="75"/>
    </row>
    <row r="255" spans="2:20" x14ac:dyDescent="0.25">
      <c r="B255" s="68"/>
      <c r="C255" s="69"/>
      <c r="D255" s="69"/>
      <c r="E255" s="69"/>
      <c r="F255" s="69"/>
      <c r="G255" s="69"/>
      <c r="H255" s="69"/>
      <c r="I255" s="69"/>
      <c r="J255" s="69"/>
      <c r="K255" s="69"/>
      <c r="L255" s="69"/>
      <c r="M255" s="69"/>
      <c r="N255" s="69"/>
      <c r="O255" s="69"/>
      <c r="P255" s="69"/>
      <c r="Q255" s="69"/>
      <c r="R255" s="69"/>
      <c r="S255" s="69"/>
      <c r="T255" s="70"/>
    </row>
    <row r="256" spans="2:20" ht="28.5" x14ac:dyDescent="0.25">
      <c r="B256" s="16" t="s">
        <v>16</v>
      </c>
      <c r="C256" s="16" t="s">
        <v>1</v>
      </c>
      <c r="D256" s="16" t="s">
        <v>17</v>
      </c>
      <c r="E256" s="16" t="s">
        <v>2</v>
      </c>
      <c r="F256" s="17"/>
      <c r="G256" s="18"/>
      <c r="H256" s="19"/>
      <c r="I256" s="19"/>
      <c r="J256" s="19"/>
      <c r="K256" s="20"/>
      <c r="L256" s="19"/>
      <c r="M256" s="18"/>
      <c r="N256" s="18"/>
      <c r="O256" s="29" t="s">
        <v>4</v>
      </c>
      <c r="P256" s="29" t="s">
        <v>16</v>
      </c>
      <c r="Q256" s="29" t="s">
        <v>1</v>
      </c>
      <c r="R256" s="29" t="s">
        <v>18</v>
      </c>
      <c r="S256" s="21" t="s">
        <v>19</v>
      </c>
      <c r="T256" s="21" t="s">
        <v>20</v>
      </c>
    </row>
    <row r="257" spans="2:20" x14ac:dyDescent="0.25">
      <c r="B257" s="22"/>
      <c r="C257" s="22" t="str">
        <f>IF(B257="","",VLOOKUP(B257,LISTAS!$F$5:$I$1000,2,0))</f>
        <v/>
      </c>
      <c r="D257" s="22" t="str">
        <f>IF(B257="","",VLOOKUP(B257,LISTAS!$F$5:$I$204,4,0))</f>
        <v/>
      </c>
      <c r="E257" s="38"/>
      <c r="F257" s="5"/>
      <c r="G257" s="34" t="str">
        <f t="shared" ref="G257:G263" si="82">IF(E257="","",E257+(ROW(E257)/10000))</f>
        <v/>
      </c>
      <c r="H257" s="35" t="str">
        <f t="shared" ref="H257:H263" si="83">IF($K257="","",IF(B257="","",B257))</f>
        <v/>
      </c>
      <c r="I257" s="35" t="str">
        <f t="shared" ref="I257:I263" si="84">IF($K257="","",IF(C257="","",C257))</f>
        <v/>
      </c>
      <c r="J257" s="34" t="str">
        <f t="shared" ref="J257:J263" si="85">IF($K257="","",E257)</f>
        <v/>
      </c>
      <c r="K257" s="34" t="str">
        <f t="shared" ref="K257:K263" si="86">G257</f>
        <v/>
      </c>
      <c r="L257" s="34" t="str">
        <f>IF(K257="","",LARGE(G257:G276,M257))</f>
        <v/>
      </c>
      <c r="M257" s="46">
        <v>1</v>
      </c>
      <c r="N257" s="23"/>
      <c r="O257" s="47" t="str">
        <f>IF(R257&lt;&gt;"",_xlfn.RANK.EQ(R257,R257:R276,0),"")</f>
        <v/>
      </c>
      <c r="P257" s="24" t="str">
        <f>IF(K257="","",VLOOKUP(L257,G257:J276,2,0))</f>
        <v/>
      </c>
      <c r="Q257" s="24" t="str">
        <f>IF(K257="","",VLOOKUP(P257,LISTAS!$F$5:$G$407,2,0))</f>
        <v/>
      </c>
      <c r="R257" s="39" t="str">
        <f>IF(K257="","",VLOOKUP(L257,G257:J276,4,0))</f>
        <v/>
      </c>
      <c r="S257" s="25" t="str">
        <f>IF($O257="","",IF($O257=1,400,IF($O257=2,340,IF($O257=3,300,IF($O257=4,280,IF($O257=5,270,IF($O257=6,260,IF($O257=7,250,IF($O257=8,240,IF($O257=9,200,IF($O257=10,200,IF($O257=11,200,IF($O257=12,200,IF($O257=13,200,IF($O257=14,200,IF($O257=15,200,IF($O257=16,200,IF($O257&gt;16,"",""))))))))))))))))))</f>
        <v/>
      </c>
      <c r="T257" s="25" t="str">
        <f>IF(O257="","",IF($F$7="NÃO","",IF(O257=1,400,IF(O257=2,340,IF(O257=3,300,IF(O257=4,280,IF(O257=5,270,IF(O257=6,260,IF(O257=7,250,IF(O257=8,240,IF(O257=9,200,IF(O257=10,200,IF(O257=11,200,IF(O257=12,200,IF(O257=13,200,IF(O257=14,200,IF(O257=15,200,IF(O257=16,200,IF(O257&gt;16,"","")))))))))))))))))))</f>
        <v/>
      </c>
    </row>
    <row r="258" spans="2:20" ht="16.5" x14ac:dyDescent="0.25">
      <c r="B258" s="26"/>
      <c r="C258" s="22" t="str">
        <f>IF(B258="","",VLOOKUP(B258,LISTAS!$F$5:$I$1000,2,0))</f>
        <v/>
      </c>
      <c r="D258" s="22" t="str">
        <f>IF(B258="","",VLOOKUP(B258,LISTAS!$F$5:$I$204,4,0))</f>
        <v/>
      </c>
      <c r="E258" s="38"/>
      <c r="F258" s="5"/>
      <c r="G258" s="34" t="str">
        <f t="shared" si="82"/>
        <v/>
      </c>
      <c r="H258" s="35" t="str">
        <f t="shared" si="83"/>
        <v/>
      </c>
      <c r="I258" s="35" t="str">
        <f t="shared" si="84"/>
        <v/>
      </c>
      <c r="J258" s="34" t="str">
        <f t="shared" si="85"/>
        <v/>
      </c>
      <c r="K258" s="34" t="str">
        <f t="shared" si="86"/>
        <v/>
      </c>
      <c r="L258" s="34" t="str">
        <f>IF(K258="","",LARGE(G257:G276,M258))</f>
        <v/>
      </c>
      <c r="M258" s="46">
        <v>2</v>
      </c>
      <c r="N258" s="27"/>
      <c r="O258" s="47" t="str">
        <f>IF(R258&lt;&gt;"",_xlfn.RANK.EQ(R258,R257:R276,0),"")</f>
        <v/>
      </c>
      <c r="P258" s="24" t="str">
        <f>IF(K258="","",VLOOKUP(L258,G257:J276,2,0))</f>
        <v/>
      </c>
      <c r="Q258" s="24" t="str">
        <f>IF(K258="","",VLOOKUP(P258,LISTAS!$F$5:$G$407,2,0))</f>
        <v/>
      </c>
      <c r="R258" s="39" t="str">
        <f>IF(K258="","",VLOOKUP(L258,G257:J276,4,0))</f>
        <v/>
      </c>
      <c r="S258" s="25" t="str">
        <f t="shared" ref="S258:S276" si="87">IF($O258="","",IF($O258=1,400,IF($O258=2,340,IF($O258=3,300,IF($O258=4,280,IF($O258=5,270,IF($O258=6,260,IF($O258=7,250,IF($O258=8,240,IF($O258=9,200,IF($O258=10,200,IF($O258=11,200,IF($O258=12,200,IF($O258=13,200,IF($O258=14,200,IF($O258=15,200,IF($O258=16,200,IF($O258&gt;16,"",""))))))))))))))))))</f>
        <v/>
      </c>
      <c r="T258" s="25" t="str">
        <f t="shared" ref="T258:T276" si="88">IF(O258="","",IF($F$7="NÃO","",IF(O258=1,400,IF(O258=2,340,IF(O258=3,300,IF(O258=4,280,IF(O258=5,270,IF(O258=6,260,IF(O258=7,250,IF(O258=8,240,IF(O258=9,200,IF(O258=10,200,IF(O258=11,200,IF(O258=12,200,IF(O258=13,200,IF(O258=14,200,IF(O258=15,200,IF(O258=16,200,IF(O258&gt;16,"","")))))))))))))))))))</f>
        <v/>
      </c>
    </row>
    <row r="259" spans="2:20" ht="16.5" x14ac:dyDescent="0.3">
      <c r="B259" s="26"/>
      <c r="C259" s="22" t="str">
        <f>IF(B259="","",VLOOKUP(B259,LISTAS!$F$5:$I$1000,2,0))</f>
        <v/>
      </c>
      <c r="D259" s="22" t="str">
        <f>IF(B259="","",VLOOKUP(B259,LISTAS!$F$5:$I$204,4,0))</f>
        <v/>
      </c>
      <c r="E259" s="38"/>
      <c r="F259" s="5"/>
      <c r="G259" s="34" t="str">
        <f t="shared" si="82"/>
        <v/>
      </c>
      <c r="H259" s="35" t="str">
        <f t="shared" si="83"/>
        <v/>
      </c>
      <c r="I259" s="35" t="str">
        <f t="shared" si="84"/>
        <v/>
      </c>
      <c r="J259" s="34" t="str">
        <f t="shared" si="85"/>
        <v/>
      </c>
      <c r="K259" s="34" t="str">
        <f t="shared" si="86"/>
        <v/>
      </c>
      <c r="L259" s="34" t="str">
        <f>IF(K259="","",LARGE(G257:G276,M259))</f>
        <v/>
      </c>
      <c r="M259" s="46">
        <v>3</v>
      </c>
      <c r="N259" s="28"/>
      <c r="O259" s="47" t="str">
        <f>IF(R259&lt;&gt;"",_xlfn.RANK.EQ(R259,R257:R276,0),"")</f>
        <v/>
      </c>
      <c r="P259" s="24" t="str">
        <f>IF(K259="","",VLOOKUP(L259,G257:J276,2,0))</f>
        <v/>
      </c>
      <c r="Q259" s="24" t="str">
        <f>IF(K259="","",VLOOKUP(P259,LISTAS!$F$5:$G$407,2,0))</f>
        <v/>
      </c>
      <c r="R259" s="39" t="str">
        <f>IF(K259="","",VLOOKUP(L259,G257:J276,4,0))</f>
        <v/>
      </c>
      <c r="S259" s="25" t="str">
        <f t="shared" si="87"/>
        <v/>
      </c>
      <c r="T259" s="25" t="str">
        <f t="shared" si="88"/>
        <v/>
      </c>
    </row>
    <row r="260" spans="2:20" ht="16.5" x14ac:dyDescent="0.3">
      <c r="B260" s="26"/>
      <c r="C260" s="22" t="str">
        <f>IF(B260="","",VLOOKUP(B260,LISTAS!$F$5:$I$1000,2,0))</f>
        <v/>
      </c>
      <c r="D260" s="22" t="str">
        <f>IF(B260="","",VLOOKUP(B260,LISTAS!$F$5:$I$204,4,0))</f>
        <v/>
      </c>
      <c r="E260" s="38"/>
      <c r="F260" s="5"/>
      <c r="G260" s="34" t="str">
        <f t="shared" si="82"/>
        <v/>
      </c>
      <c r="H260" s="35" t="str">
        <f t="shared" si="83"/>
        <v/>
      </c>
      <c r="I260" s="35" t="str">
        <f t="shared" si="84"/>
        <v/>
      </c>
      <c r="J260" s="34" t="str">
        <f t="shared" si="85"/>
        <v/>
      </c>
      <c r="K260" s="34" t="str">
        <f t="shared" si="86"/>
        <v/>
      </c>
      <c r="L260" s="34" t="str">
        <f>IF(K260="","",LARGE(G257:G276,M260))</f>
        <v/>
      </c>
      <c r="M260" s="46">
        <v>4</v>
      </c>
      <c r="N260" s="28"/>
      <c r="O260" s="47" t="str">
        <f>IF(R260&lt;&gt;"",_xlfn.RANK.EQ(R260,R257:R276,0),"")</f>
        <v/>
      </c>
      <c r="P260" s="24" t="str">
        <f>IF(K260="","",VLOOKUP(L260,G257:J276,2,0))</f>
        <v/>
      </c>
      <c r="Q260" s="24" t="str">
        <f>IF(K260="","",VLOOKUP(P260,LISTAS!$F$5:$G$407,2,0))</f>
        <v/>
      </c>
      <c r="R260" s="39" t="str">
        <f>IF(K260="","",VLOOKUP(L260,G257:J276,4,0))</f>
        <v/>
      </c>
      <c r="S260" s="25" t="str">
        <f t="shared" si="87"/>
        <v/>
      </c>
      <c r="T260" s="25" t="str">
        <f t="shared" si="88"/>
        <v/>
      </c>
    </row>
    <row r="261" spans="2:20" ht="16.5" x14ac:dyDescent="0.3">
      <c r="B261" s="26"/>
      <c r="C261" s="22" t="str">
        <f>IF(B261="","",VLOOKUP(B261,LISTAS!$F$5:$I$1000,2,0))</f>
        <v/>
      </c>
      <c r="D261" s="22" t="str">
        <f>IF(B261="","",VLOOKUP(B261,LISTAS!$F$5:$I$204,4,0))</f>
        <v/>
      </c>
      <c r="E261" s="38"/>
      <c r="F261" s="5"/>
      <c r="G261" s="34" t="str">
        <f t="shared" si="82"/>
        <v/>
      </c>
      <c r="H261" s="35" t="str">
        <f t="shared" si="83"/>
        <v/>
      </c>
      <c r="I261" s="35" t="str">
        <f t="shared" si="84"/>
        <v/>
      </c>
      <c r="J261" s="34" t="str">
        <f t="shared" si="85"/>
        <v/>
      </c>
      <c r="K261" s="34" t="str">
        <f t="shared" si="86"/>
        <v/>
      </c>
      <c r="L261" s="34" t="str">
        <f>IF(K261="","",LARGE(G257:G276,M261))</f>
        <v/>
      </c>
      <c r="M261" s="46">
        <v>5</v>
      </c>
      <c r="N261" s="28"/>
      <c r="O261" s="47" t="str">
        <f>IF(R261&lt;&gt;"",_xlfn.RANK.EQ(R261,R257:R276,0),"")</f>
        <v/>
      </c>
      <c r="P261" s="24" t="str">
        <f>IF(K261="","",VLOOKUP(L261,G257:J276,2,0))</f>
        <v/>
      </c>
      <c r="Q261" s="24" t="str">
        <f>IF(K261="","",VLOOKUP(P261,LISTAS!$F$5:$G$407,2,0))</f>
        <v/>
      </c>
      <c r="R261" s="39" t="str">
        <f>IF(K261="","",VLOOKUP(L261,G257:J276,4,0))</f>
        <v/>
      </c>
      <c r="S261" s="25" t="str">
        <f t="shared" si="87"/>
        <v/>
      </c>
      <c r="T261" s="25" t="str">
        <f t="shared" si="88"/>
        <v/>
      </c>
    </row>
    <row r="262" spans="2:20" ht="16.5" x14ac:dyDescent="0.3">
      <c r="B262" s="26"/>
      <c r="C262" s="22" t="str">
        <f>IF(B262="","",VLOOKUP(B262,LISTAS!$F$5:$I$204,2,0))</f>
        <v/>
      </c>
      <c r="D262" s="22" t="str">
        <f>IF(B262="","",VLOOKUP(B262,LISTAS!$F$5:$I$204,4,0))</f>
        <v/>
      </c>
      <c r="E262" s="38"/>
      <c r="F262" s="5"/>
      <c r="G262" s="34" t="str">
        <f t="shared" si="82"/>
        <v/>
      </c>
      <c r="H262" s="35" t="str">
        <f t="shared" si="83"/>
        <v/>
      </c>
      <c r="I262" s="35" t="str">
        <f t="shared" si="84"/>
        <v/>
      </c>
      <c r="J262" s="34" t="str">
        <f t="shared" si="85"/>
        <v/>
      </c>
      <c r="K262" s="34" t="str">
        <f t="shared" si="86"/>
        <v/>
      </c>
      <c r="L262" s="34" t="str">
        <f>IF(K262="","",LARGE(G257:G276,M262))</f>
        <v/>
      </c>
      <c r="M262" s="46">
        <v>6</v>
      </c>
      <c r="N262" s="28"/>
      <c r="O262" s="47" t="str">
        <f>IF(R262&lt;&gt;"",_xlfn.RANK.EQ(R262,R257:R276,0),"")</f>
        <v/>
      </c>
      <c r="P262" s="24" t="str">
        <f>IF(K262="","",VLOOKUP(L262,G257:J276,2,0))</f>
        <v/>
      </c>
      <c r="Q262" s="24" t="str">
        <f>IF(K262="","",VLOOKUP(P262,LISTAS!$F$5:$G$407,2,0))</f>
        <v/>
      </c>
      <c r="R262" s="39" t="str">
        <f>IF(K262="","",VLOOKUP(L262,G257:J276,4,0))</f>
        <v/>
      </c>
      <c r="S262" s="25" t="str">
        <f t="shared" si="87"/>
        <v/>
      </c>
      <c r="T262" s="25" t="str">
        <f t="shared" si="88"/>
        <v/>
      </c>
    </row>
    <row r="263" spans="2:20" ht="16.5" x14ac:dyDescent="0.3">
      <c r="B263" s="26"/>
      <c r="C263" s="22" t="str">
        <f>IF(B263="","",VLOOKUP(B263,LISTAS!$F$5:$I$204,2,0))</f>
        <v/>
      </c>
      <c r="D263" s="22" t="str">
        <f>IF(B263="","",VLOOKUP(B263,LISTAS!$F$5:$I$204,4,0))</f>
        <v/>
      </c>
      <c r="E263" s="38"/>
      <c r="F263" s="5"/>
      <c r="G263" s="34" t="str">
        <f t="shared" si="82"/>
        <v/>
      </c>
      <c r="H263" s="35" t="str">
        <f t="shared" si="83"/>
        <v/>
      </c>
      <c r="I263" s="35" t="str">
        <f t="shared" si="84"/>
        <v/>
      </c>
      <c r="J263" s="34" t="str">
        <f t="shared" si="85"/>
        <v/>
      </c>
      <c r="K263" s="34" t="str">
        <f t="shared" si="86"/>
        <v/>
      </c>
      <c r="L263" s="34" t="str">
        <f>IF(K263="","",LARGE(G257:G276,M263))</f>
        <v/>
      </c>
      <c r="M263" s="46">
        <v>7</v>
      </c>
      <c r="N263" s="28"/>
      <c r="O263" s="47" t="str">
        <f>IF(R263&lt;&gt;"",_xlfn.RANK.EQ(R263,R257:R276,0),"")</f>
        <v/>
      </c>
      <c r="P263" s="24" t="str">
        <f>IF(K263="","",VLOOKUP(L263,G257:J276,2,0))</f>
        <v/>
      </c>
      <c r="Q263" s="24" t="str">
        <f>IF(K263="","",VLOOKUP(P263,LISTAS!$F$5:$G$407,2,0))</f>
        <v/>
      </c>
      <c r="R263" s="39" t="str">
        <f>IF(K263="","",VLOOKUP(L263,G257:J276,4,0))</f>
        <v/>
      </c>
      <c r="S263" s="25" t="str">
        <f t="shared" si="87"/>
        <v/>
      </c>
      <c r="T263" s="25" t="str">
        <f t="shared" si="88"/>
        <v/>
      </c>
    </row>
    <row r="264" spans="2:20" ht="16.5" x14ac:dyDescent="0.3">
      <c r="B264" s="26"/>
      <c r="C264" s="22" t="str">
        <f>IF(B264="","",VLOOKUP(B264,LISTAS!$F$5:$I$204,2,0))</f>
        <v/>
      </c>
      <c r="D264" s="22" t="str">
        <f>IF(B264="","",VLOOKUP(B264,LISTAS!$F$5:$I$204,4,0))</f>
        <v/>
      </c>
      <c r="E264" s="38"/>
      <c r="F264" s="5"/>
      <c r="G264" s="34"/>
      <c r="H264" s="35"/>
      <c r="I264" s="35"/>
      <c r="J264" s="34"/>
      <c r="K264" s="34"/>
      <c r="L264" s="34" t="str">
        <f>IF(K264="","",LARGE(G257:G276,M264))</f>
        <v/>
      </c>
      <c r="M264" s="46">
        <v>8</v>
      </c>
      <c r="N264" s="28"/>
      <c r="O264" s="47" t="str">
        <f>IF(R264&lt;&gt;"",_xlfn.RANK.EQ(R264,R257:R276,0),"")</f>
        <v/>
      </c>
      <c r="P264" s="24" t="str">
        <f>IF(K264="","",VLOOKUP(L264,G257:J276,2,0))</f>
        <v/>
      </c>
      <c r="Q264" s="24" t="str">
        <f>IF(K264="","",VLOOKUP(P264,LISTAS!$F$5:$G$407,2,0))</f>
        <v/>
      </c>
      <c r="R264" s="39" t="str">
        <f>IF(K264="","",VLOOKUP(L264,G257:J276,4,0))</f>
        <v/>
      </c>
      <c r="S264" s="25" t="str">
        <f t="shared" si="87"/>
        <v/>
      </c>
      <c r="T264" s="25" t="str">
        <f t="shared" si="88"/>
        <v/>
      </c>
    </row>
    <row r="265" spans="2:20" ht="16.5" x14ac:dyDescent="0.3">
      <c r="B265" s="26"/>
      <c r="C265" s="22" t="str">
        <f>IF(B265="","",VLOOKUP(B265,LISTAS!$F$5:$I$204,2,0))</f>
        <v/>
      </c>
      <c r="D265" s="22" t="str">
        <f>IF(B265="","",VLOOKUP(B265,LISTAS!$F$5:$I$204,4,0))</f>
        <v/>
      </c>
      <c r="E265" s="38"/>
      <c r="F265" s="5"/>
      <c r="G265" s="34"/>
      <c r="H265" s="35"/>
      <c r="I265" s="35"/>
      <c r="J265" s="34"/>
      <c r="K265" s="34"/>
      <c r="L265" s="34" t="str">
        <f>IF(K265="","",LARGE(G257:G276,M265))</f>
        <v/>
      </c>
      <c r="M265" s="46">
        <v>9</v>
      </c>
      <c r="N265" s="28"/>
      <c r="O265" s="47" t="str">
        <f>IF(R265&lt;&gt;"",_xlfn.RANK.EQ(R265,R257:R276,0),"")</f>
        <v/>
      </c>
      <c r="P265" s="24" t="str">
        <f>IF(K265="","",VLOOKUP(L265,G257:J276,2,0))</f>
        <v/>
      </c>
      <c r="Q265" s="24" t="str">
        <f>IF(K265="","",VLOOKUP(P265,LISTAS!$F$5:$G$407,2,0))</f>
        <v/>
      </c>
      <c r="R265" s="39" t="str">
        <f>IF(K265="","",VLOOKUP(L265,G257:J276,4,0))</f>
        <v/>
      </c>
      <c r="S265" s="25" t="str">
        <f t="shared" si="87"/>
        <v/>
      </c>
      <c r="T265" s="25" t="str">
        <f t="shared" si="88"/>
        <v/>
      </c>
    </row>
    <row r="266" spans="2:20" ht="16.5" x14ac:dyDescent="0.3">
      <c r="B266" s="26"/>
      <c r="C266" s="22" t="str">
        <f>IF(B266="","",VLOOKUP(B266,LISTAS!$F$5:$I$204,2,0))</f>
        <v/>
      </c>
      <c r="D266" s="22" t="str">
        <f>IF(B266="","",VLOOKUP(B266,LISTAS!$F$5:$I$204,4,0))</f>
        <v/>
      </c>
      <c r="E266" s="38"/>
      <c r="F266" s="5"/>
      <c r="G266" s="34"/>
      <c r="H266" s="35"/>
      <c r="I266" s="35"/>
      <c r="J266" s="34"/>
      <c r="K266" s="34"/>
      <c r="L266" s="34" t="str">
        <f>IF(K266="","",LARGE(G257:G276,M266))</f>
        <v/>
      </c>
      <c r="M266" s="46">
        <v>10</v>
      </c>
      <c r="N266" s="28"/>
      <c r="O266" s="47" t="str">
        <f>IF(R266&lt;&gt;"",_xlfn.RANK.EQ(R266,R257:R276,0),"")</f>
        <v/>
      </c>
      <c r="P266" s="24" t="str">
        <f>IF(K266="","",VLOOKUP(L266,G257:J276,2,0))</f>
        <v/>
      </c>
      <c r="Q266" s="24" t="str">
        <f>IF(K266="","",VLOOKUP(P266,LISTAS!$F$5:$G$407,2,0))</f>
        <v/>
      </c>
      <c r="R266" s="39" t="str">
        <f>IF(K266="","",VLOOKUP(L266,G257:J276,4,0))</f>
        <v/>
      </c>
      <c r="S266" s="25" t="str">
        <f t="shared" si="87"/>
        <v/>
      </c>
      <c r="T266" s="25" t="str">
        <f t="shared" si="88"/>
        <v/>
      </c>
    </row>
    <row r="267" spans="2:20" ht="16.5" x14ac:dyDescent="0.3">
      <c r="B267" s="26"/>
      <c r="C267" s="22" t="str">
        <f>IF(B267="","",VLOOKUP(B267,LISTAS!$F$5:$I$204,2,0))</f>
        <v/>
      </c>
      <c r="D267" s="22" t="str">
        <f>IF(B267="","",VLOOKUP(B267,LISTAS!$F$5:$I$204,4,0))</f>
        <v/>
      </c>
      <c r="E267" s="38"/>
      <c r="F267" s="5"/>
      <c r="G267" s="34"/>
      <c r="H267" s="35"/>
      <c r="I267" s="35"/>
      <c r="J267" s="34"/>
      <c r="K267" s="34"/>
      <c r="L267" s="34" t="str">
        <f>IF(K267="","",LARGE(G257:G276,M267))</f>
        <v/>
      </c>
      <c r="M267" s="46">
        <v>11</v>
      </c>
      <c r="N267" s="28"/>
      <c r="O267" s="47" t="str">
        <f>IF(R267&lt;&gt;"",_xlfn.RANK.EQ(R267,R257:R276,0),"")</f>
        <v/>
      </c>
      <c r="P267" s="24" t="str">
        <f>IF(K267="","",VLOOKUP(L267,G257:J276,2,0))</f>
        <v/>
      </c>
      <c r="Q267" s="24" t="str">
        <f>IF(K267="","",VLOOKUP(P267,LISTAS!$F$5:$G$407,2,0))</f>
        <v/>
      </c>
      <c r="R267" s="39" t="str">
        <f>IF(K267="","",VLOOKUP(L267,G257:J276,4,0))</f>
        <v/>
      </c>
      <c r="S267" s="25" t="str">
        <f t="shared" si="87"/>
        <v/>
      </c>
      <c r="T267" s="25" t="str">
        <f t="shared" si="88"/>
        <v/>
      </c>
    </row>
    <row r="268" spans="2:20" ht="16.5" x14ac:dyDescent="0.3">
      <c r="B268" s="26"/>
      <c r="C268" s="22" t="str">
        <f>IF(B268="","",VLOOKUP(B268,LISTAS!$F$5:$I$204,2,0))</f>
        <v/>
      </c>
      <c r="D268" s="22" t="str">
        <f>IF(B268="","",VLOOKUP(B268,LISTAS!$F$5:$I$204,4,0))</f>
        <v/>
      </c>
      <c r="E268" s="38"/>
      <c r="F268" s="5"/>
      <c r="G268" s="34"/>
      <c r="H268" s="35"/>
      <c r="I268" s="35"/>
      <c r="J268" s="34"/>
      <c r="K268" s="34"/>
      <c r="L268" s="34" t="str">
        <f>IF(K268="","",LARGE(G257:G276,M268))</f>
        <v/>
      </c>
      <c r="M268" s="46">
        <v>12</v>
      </c>
      <c r="N268" s="28"/>
      <c r="O268" s="47" t="str">
        <f>IF(R268&lt;&gt;"",_xlfn.RANK.EQ(R268,R257:R276,0),"")</f>
        <v/>
      </c>
      <c r="P268" s="24" t="str">
        <f>IF(K268="","",VLOOKUP(L268,G257:J276,2,0))</f>
        <v/>
      </c>
      <c r="Q268" s="24" t="str">
        <f>IF(K268="","",VLOOKUP(P268,LISTAS!$F$5:$G$407,2,0))</f>
        <v/>
      </c>
      <c r="R268" s="39" t="str">
        <f>IF(K268="","",VLOOKUP(L268,G257:J276,4,0))</f>
        <v/>
      </c>
      <c r="S268" s="25" t="str">
        <f t="shared" si="87"/>
        <v/>
      </c>
      <c r="T268" s="25" t="str">
        <f t="shared" si="88"/>
        <v/>
      </c>
    </row>
    <row r="269" spans="2:20" ht="16.5" x14ac:dyDescent="0.3">
      <c r="B269" s="26"/>
      <c r="C269" s="22" t="str">
        <f>IF(B269="","",VLOOKUP(B269,LISTAS!$F$5:$I$204,2,0))</f>
        <v/>
      </c>
      <c r="D269" s="22" t="str">
        <f>IF(B269="","",VLOOKUP(B269,LISTAS!$F$5:$I$204,4,0))</f>
        <v/>
      </c>
      <c r="E269" s="38"/>
      <c r="F269" s="5"/>
      <c r="G269" s="34"/>
      <c r="H269" s="35"/>
      <c r="I269" s="35"/>
      <c r="J269" s="34"/>
      <c r="K269" s="34"/>
      <c r="L269" s="34" t="str">
        <f>IF(K269="","",LARGE(G257:G276,M269))</f>
        <v/>
      </c>
      <c r="M269" s="46">
        <v>13</v>
      </c>
      <c r="N269" s="28"/>
      <c r="O269" s="47" t="str">
        <f>IF(R269&lt;&gt;"",_xlfn.RANK.EQ(R269,R257:R276,0),"")</f>
        <v/>
      </c>
      <c r="P269" s="24" t="str">
        <f>IF(K269="","",VLOOKUP(L269,G257:J276,2,0))</f>
        <v/>
      </c>
      <c r="Q269" s="24" t="str">
        <f>IF(K269="","",VLOOKUP(P269,LISTAS!$F$5:$G$407,2,0))</f>
        <v/>
      </c>
      <c r="R269" s="39" t="str">
        <f>IF(K269="","",VLOOKUP(L269,G257:J276,4,0))</f>
        <v/>
      </c>
      <c r="S269" s="25" t="str">
        <f t="shared" si="87"/>
        <v/>
      </c>
      <c r="T269" s="25" t="str">
        <f t="shared" si="88"/>
        <v/>
      </c>
    </row>
    <row r="270" spans="2:20" ht="16.5" x14ac:dyDescent="0.3">
      <c r="B270" s="26"/>
      <c r="C270" s="22" t="str">
        <f>IF(B270="","",VLOOKUP(B270,LISTAS!$F$5:$I$204,2,0))</f>
        <v/>
      </c>
      <c r="D270" s="22" t="str">
        <f>IF(B270="","",VLOOKUP(B270,LISTAS!$F$5:$I$204,4,0))</f>
        <v/>
      </c>
      <c r="E270" s="38"/>
      <c r="F270" s="5"/>
      <c r="G270" s="34"/>
      <c r="H270" s="35"/>
      <c r="I270" s="35"/>
      <c r="J270" s="34"/>
      <c r="K270" s="34"/>
      <c r="L270" s="34" t="str">
        <f>IF(K270="","",LARGE(G257:G276,M270))</f>
        <v/>
      </c>
      <c r="M270" s="46">
        <v>14</v>
      </c>
      <c r="N270" s="28"/>
      <c r="O270" s="47" t="str">
        <f>IF(R270&lt;&gt;"",_xlfn.RANK.EQ(R270,R257:R276,0),"")</f>
        <v/>
      </c>
      <c r="P270" s="24" t="str">
        <f>IF(K270="","",VLOOKUP(L270,G257:J276,2,0))</f>
        <v/>
      </c>
      <c r="Q270" s="24" t="str">
        <f>IF(K270="","",VLOOKUP(P270,LISTAS!$F$5:$G$407,2,0))</f>
        <v/>
      </c>
      <c r="R270" s="39" t="str">
        <f>IF(K270="","",VLOOKUP(L270,G257:J276,4,0))</f>
        <v/>
      </c>
      <c r="S270" s="25" t="str">
        <f t="shared" si="87"/>
        <v/>
      </c>
      <c r="T270" s="25" t="str">
        <f t="shared" si="88"/>
        <v/>
      </c>
    </row>
    <row r="271" spans="2:20" ht="16.5" x14ac:dyDescent="0.3">
      <c r="B271" s="26"/>
      <c r="C271" s="22" t="str">
        <f>IF(B271="","",VLOOKUP(B271,LISTAS!$F$5:$I$204,2,0))</f>
        <v/>
      </c>
      <c r="D271" s="22" t="str">
        <f>IF(B271="","",VLOOKUP(B271,LISTAS!$F$5:$I$204,4,0))</f>
        <v/>
      </c>
      <c r="E271" s="38"/>
      <c r="F271" s="5"/>
      <c r="G271" s="34"/>
      <c r="H271" s="35"/>
      <c r="I271" s="35"/>
      <c r="J271" s="34"/>
      <c r="K271" s="34"/>
      <c r="L271" s="34" t="str">
        <f>IF(K271="","",LARGE(G257:G276,M271))</f>
        <v/>
      </c>
      <c r="M271" s="46">
        <v>15</v>
      </c>
      <c r="N271" s="28"/>
      <c r="O271" s="47" t="str">
        <f>IF(R271&lt;&gt;"",_xlfn.RANK.EQ(R271,R257:R276,0),"")</f>
        <v/>
      </c>
      <c r="P271" s="24" t="str">
        <f>IF(K271="","",VLOOKUP(L271,G257:J276,2,0))</f>
        <v/>
      </c>
      <c r="Q271" s="24" t="str">
        <f>IF(K271="","",VLOOKUP(P271,LISTAS!$F$5:$G$407,2,0))</f>
        <v/>
      </c>
      <c r="R271" s="39" t="str">
        <f>IF(K271="","",VLOOKUP(L271,G257:J276,4,0))</f>
        <v/>
      </c>
      <c r="S271" s="25" t="str">
        <f t="shared" si="87"/>
        <v/>
      </c>
      <c r="T271" s="25" t="str">
        <f t="shared" si="88"/>
        <v/>
      </c>
    </row>
    <row r="272" spans="2:20" ht="16.5" x14ac:dyDescent="0.3">
      <c r="B272" s="26"/>
      <c r="C272" s="22" t="str">
        <f>IF(B272="","",VLOOKUP(B272,LISTAS!$F$5:$I$204,2,0))</f>
        <v/>
      </c>
      <c r="D272" s="22" t="str">
        <f>IF(B272="","",VLOOKUP(B272,LISTAS!$F$5:$I$204,4,0))</f>
        <v/>
      </c>
      <c r="E272" s="38"/>
      <c r="F272" s="5"/>
      <c r="G272" s="34"/>
      <c r="H272" s="35"/>
      <c r="I272" s="35"/>
      <c r="J272" s="34"/>
      <c r="K272" s="34"/>
      <c r="L272" s="34" t="str">
        <f>IF(K272="","",LARGE(G257:G276,M272))</f>
        <v/>
      </c>
      <c r="M272" s="46">
        <v>16</v>
      </c>
      <c r="N272" s="28"/>
      <c r="O272" s="47" t="str">
        <f>IF(R272&lt;&gt;"",_xlfn.RANK.EQ(R272,R257:R276,0),"")</f>
        <v/>
      </c>
      <c r="P272" s="24" t="str">
        <f>IF(K272="","",VLOOKUP(L272,G257:J276,2,0))</f>
        <v/>
      </c>
      <c r="Q272" s="24" t="str">
        <f>IF(K272="","",VLOOKUP(P272,LISTAS!$F$5:$G$407,2,0))</f>
        <v/>
      </c>
      <c r="R272" s="39" t="str">
        <f>IF(K272="","",VLOOKUP(L272,G257:J276,4,0))</f>
        <v/>
      </c>
      <c r="S272" s="25" t="str">
        <f t="shared" si="87"/>
        <v/>
      </c>
      <c r="T272" s="25" t="str">
        <f t="shared" si="88"/>
        <v/>
      </c>
    </row>
    <row r="273" spans="2:20" ht="16.5" x14ac:dyDescent="0.3">
      <c r="B273" s="26"/>
      <c r="C273" s="22" t="str">
        <f>IF(B273="","",VLOOKUP(B273,LISTAS!$F$5:$I$204,2,0))</f>
        <v/>
      </c>
      <c r="D273" s="22" t="str">
        <f>IF(B273="","",VLOOKUP(B273,LISTAS!$F$5:$I$204,4,0))</f>
        <v/>
      </c>
      <c r="E273" s="38"/>
      <c r="F273" s="5"/>
      <c r="G273" s="34" t="str">
        <f t="shared" ref="G273:G274" si="89">IF(E273="","",E273+(ROW(E273)/10000))</f>
        <v/>
      </c>
      <c r="H273" s="35" t="str">
        <f t="shared" ref="H273:H274" si="90">IF($K273="","",IF(B273="","",B273))</f>
        <v/>
      </c>
      <c r="I273" s="35" t="str">
        <f t="shared" ref="I273:I274" si="91">IF($K273="","",IF(C273="","",C273))</f>
        <v/>
      </c>
      <c r="J273" s="34" t="str">
        <f t="shared" ref="J273:J274" si="92">IF($K273="","",E273)</f>
        <v/>
      </c>
      <c r="K273" s="34" t="str">
        <f t="shared" ref="K273:K274" si="93">G273</f>
        <v/>
      </c>
      <c r="L273" s="34" t="str">
        <f>IF(K273="","",LARGE(G257:G276,M273))</f>
        <v/>
      </c>
      <c r="M273" s="46">
        <v>17</v>
      </c>
      <c r="N273" s="28"/>
      <c r="O273" s="47" t="str">
        <f>IF(R273&lt;&gt;"",_xlfn.RANK.EQ(R273,R257:R276,0),"")</f>
        <v/>
      </c>
      <c r="P273" s="24" t="str">
        <f>IF(K273="","",VLOOKUP(L273,G257:J276,2,0))</f>
        <v/>
      </c>
      <c r="Q273" s="24" t="str">
        <f>IF(K273="","",VLOOKUP(P273,LISTAS!$F$5:$G$407,2,0))</f>
        <v/>
      </c>
      <c r="R273" s="39" t="str">
        <f>IF(K273="","",VLOOKUP(L273,G257:J276,4,0))</f>
        <v/>
      </c>
      <c r="S273" s="25" t="str">
        <f t="shared" si="87"/>
        <v/>
      </c>
      <c r="T273" s="25" t="str">
        <f t="shared" si="88"/>
        <v/>
      </c>
    </row>
    <row r="274" spans="2:20" ht="16.5" x14ac:dyDescent="0.3">
      <c r="B274" s="26"/>
      <c r="C274" s="22" t="str">
        <f>IF(B274="","",VLOOKUP(B274,LISTAS!$F$5:$I$204,2,0))</f>
        <v/>
      </c>
      <c r="D274" s="22" t="str">
        <f>IF(B274="","",VLOOKUP(B274,LISTAS!$F$5:$I$204,4,0))</f>
        <v/>
      </c>
      <c r="E274" s="38"/>
      <c r="F274" s="5"/>
      <c r="G274" s="34" t="str">
        <f t="shared" si="89"/>
        <v/>
      </c>
      <c r="H274" s="35" t="str">
        <f t="shared" si="90"/>
        <v/>
      </c>
      <c r="I274" s="35" t="str">
        <f t="shared" si="91"/>
        <v/>
      </c>
      <c r="J274" s="34" t="str">
        <f t="shared" si="92"/>
        <v/>
      </c>
      <c r="K274" s="34" t="str">
        <f t="shared" si="93"/>
        <v/>
      </c>
      <c r="L274" s="34" t="str">
        <f>IF(K274="","",LARGE(G257:G276,M274))</f>
        <v/>
      </c>
      <c r="M274" s="46">
        <v>18</v>
      </c>
      <c r="N274" s="28"/>
      <c r="O274" s="47" t="str">
        <f>IF(R274&lt;&gt;"",_xlfn.RANK.EQ(R274,R257:R276,0),"")</f>
        <v/>
      </c>
      <c r="P274" s="24" t="str">
        <f>IF(K274="","",VLOOKUP(L274,G257:J276,2,0))</f>
        <v/>
      </c>
      <c r="Q274" s="24" t="str">
        <f>IF(K274="","",VLOOKUP(P274,LISTAS!$F$5:$G$407,2,0))</f>
        <v/>
      </c>
      <c r="R274" s="39" t="str">
        <f>IF(K274="","",VLOOKUP(L274,G257:J276,4,0))</f>
        <v/>
      </c>
      <c r="S274" s="25" t="str">
        <f t="shared" si="87"/>
        <v/>
      </c>
      <c r="T274" s="25" t="str">
        <f t="shared" si="88"/>
        <v/>
      </c>
    </row>
    <row r="275" spans="2:20" ht="16.5" x14ac:dyDescent="0.3">
      <c r="B275" s="26"/>
      <c r="C275" s="22" t="str">
        <f>IF(B275="","",VLOOKUP(B275,LISTAS!$F$5:$I$204,2,0))</f>
        <v/>
      </c>
      <c r="D275" s="22" t="str">
        <f>IF(B275="","",VLOOKUP(B275,LISTAS!$F$5:$I$204,4,0))</f>
        <v/>
      </c>
      <c r="E275" s="38"/>
      <c r="F275" s="5"/>
      <c r="G275" s="34"/>
      <c r="H275" s="35"/>
      <c r="I275" s="35"/>
      <c r="J275" s="34"/>
      <c r="K275" s="34"/>
      <c r="L275" s="34" t="str">
        <f>IF(K275="","",LARGE(G257:G276,M275))</f>
        <v/>
      </c>
      <c r="M275" s="46">
        <v>19</v>
      </c>
      <c r="N275" s="28"/>
      <c r="O275" s="47" t="str">
        <f>IF(R275&lt;&gt;"",_xlfn.RANK.EQ(R275,R257:R276,0),"")</f>
        <v/>
      </c>
      <c r="P275" s="24" t="str">
        <f>IF(K275="","",VLOOKUP(L275,G257:J276,2,0))</f>
        <v/>
      </c>
      <c r="Q275" s="24" t="str">
        <f>IF(K275="","",VLOOKUP(P275,LISTAS!$F$5:$G$407,2,0))</f>
        <v/>
      </c>
      <c r="R275" s="39" t="str">
        <f>IF(K275="","",VLOOKUP(L275,G257:J276,4,0))</f>
        <v/>
      </c>
      <c r="S275" s="25" t="str">
        <f t="shared" si="87"/>
        <v/>
      </c>
      <c r="T275" s="25" t="str">
        <f t="shared" si="88"/>
        <v/>
      </c>
    </row>
    <row r="276" spans="2:20" ht="16.5" x14ac:dyDescent="0.3">
      <c r="B276" s="26"/>
      <c r="C276" s="22" t="str">
        <f>IF(B276="","",VLOOKUP(B276,LISTAS!$F$5:$I$204,2,0))</f>
        <v/>
      </c>
      <c r="D276" s="22" t="str">
        <f>IF(B276="","",VLOOKUP(B276,LISTAS!$F$5:$I$204,4,0))</f>
        <v/>
      </c>
      <c r="E276" s="38"/>
      <c r="F276" s="5"/>
      <c r="G276" s="34" t="str">
        <f t="shared" ref="G276" si="94">IF(E276="","",E276+(ROW(E276)/10000))</f>
        <v/>
      </c>
      <c r="H276" s="35" t="str">
        <f t="shared" ref="H276" si="95">IF($K276="","",IF(B276="","",B276))</f>
        <v/>
      </c>
      <c r="I276" s="35" t="str">
        <f t="shared" ref="I276" si="96">IF($K276="","",IF(C276="","",C276))</f>
        <v/>
      </c>
      <c r="J276" s="34" t="str">
        <f t="shared" ref="J276" si="97">IF($K276="","",E276)</f>
        <v/>
      </c>
      <c r="K276" s="34" t="str">
        <f t="shared" ref="K276" si="98">G276</f>
        <v/>
      </c>
      <c r="L276" s="34" t="str">
        <f>IF(K276="","",LARGE(G257:G276,M276))</f>
        <v/>
      </c>
      <c r="M276" s="46">
        <v>20</v>
      </c>
      <c r="N276" s="28"/>
      <c r="O276" s="47" t="str">
        <f>IF(R276&lt;&gt;"",_xlfn.RANK.EQ(R276,R257:R276,0),"")</f>
        <v/>
      </c>
      <c r="P276" s="24" t="str">
        <f>IF(K276="","",VLOOKUP(L276,G257:J276,2,0))</f>
        <v/>
      </c>
      <c r="Q276" s="24" t="str">
        <f>IF(K276="","",VLOOKUP(P276,LISTAS!$F$5:$G$407,2,0))</f>
        <v/>
      </c>
      <c r="R276" s="39" t="str">
        <f>IF(K276="","",VLOOKUP(L276,G257:J276,4,0))</f>
        <v/>
      </c>
      <c r="S276" s="25" t="str">
        <f t="shared" si="87"/>
        <v/>
      </c>
      <c r="T276" s="25" t="str">
        <f t="shared" si="88"/>
        <v/>
      </c>
    </row>
    <row r="278" spans="2:20" ht="15" x14ac:dyDescent="0.25">
      <c r="B278" s="71" t="s">
        <v>228</v>
      </c>
      <c r="C278" s="72"/>
      <c r="E278" s="36"/>
      <c r="F278" s="37"/>
      <c r="G278" s="11"/>
      <c r="H278" s="12"/>
      <c r="I278" s="12"/>
      <c r="J278" s="12"/>
      <c r="K278" s="13"/>
      <c r="L278" s="12"/>
      <c r="M278" s="14"/>
      <c r="N278" s="45"/>
      <c r="O278" s="73" t="s">
        <v>15</v>
      </c>
      <c r="P278" s="74"/>
      <c r="Q278" s="74"/>
      <c r="R278" s="74"/>
      <c r="S278" s="74"/>
      <c r="T278" s="75"/>
    </row>
    <row r="279" spans="2:20" x14ac:dyDescent="0.25">
      <c r="B279" s="68"/>
      <c r="C279" s="69"/>
      <c r="D279" s="69"/>
      <c r="E279" s="69"/>
      <c r="F279" s="69"/>
      <c r="G279" s="69"/>
      <c r="H279" s="69"/>
      <c r="I279" s="69"/>
      <c r="J279" s="69"/>
      <c r="K279" s="69"/>
      <c r="L279" s="69"/>
      <c r="M279" s="69"/>
      <c r="N279" s="69"/>
      <c r="O279" s="69"/>
      <c r="P279" s="69"/>
      <c r="Q279" s="69"/>
      <c r="R279" s="69"/>
      <c r="S279" s="69"/>
      <c r="T279" s="70"/>
    </row>
    <row r="280" spans="2:20" ht="28.5" x14ac:dyDescent="0.25">
      <c r="B280" s="16" t="s">
        <v>16</v>
      </c>
      <c r="C280" s="16" t="s">
        <v>1</v>
      </c>
      <c r="D280" s="16" t="s">
        <v>17</v>
      </c>
      <c r="E280" s="16" t="s">
        <v>2</v>
      </c>
      <c r="F280" s="17"/>
      <c r="G280" s="18"/>
      <c r="H280" s="19"/>
      <c r="I280" s="19"/>
      <c r="J280" s="19"/>
      <c r="K280" s="20"/>
      <c r="L280" s="19"/>
      <c r="M280" s="18"/>
      <c r="N280" s="18"/>
      <c r="O280" s="29" t="s">
        <v>4</v>
      </c>
      <c r="P280" s="29" t="s">
        <v>16</v>
      </c>
      <c r="Q280" s="29" t="s">
        <v>1</v>
      </c>
      <c r="R280" s="29" t="s">
        <v>18</v>
      </c>
      <c r="S280" s="21" t="s">
        <v>19</v>
      </c>
      <c r="T280" s="21" t="s">
        <v>20</v>
      </c>
    </row>
    <row r="281" spans="2:20" x14ac:dyDescent="0.25">
      <c r="B281" s="22"/>
      <c r="C281" s="22" t="str">
        <f>IF(B281="","",VLOOKUP(B281,LISTAS!$F$5:$I$1000,2,0))</f>
        <v/>
      </c>
      <c r="D281" s="22"/>
      <c r="E281" s="38"/>
      <c r="F281" s="5"/>
      <c r="G281" s="34" t="str">
        <f t="shared" ref="G281:G287" si="99">IF(E281="","",E281+(ROW(E281)/10000))</f>
        <v/>
      </c>
      <c r="H281" s="35" t="str">
        <f t="shared" ref="H281:H287" si="100">IF($K281="","",IF(B281="","",B281))</f>
        <v/>
      </c>
      <c r="I281" s="35" t="str">
        <f t="shared" ref="I281:I287" si="101">IF($K281="","",IF(C281="","",C281))</f>
        <v/>
      </c>
      <c r="J281" s="34" t="str">
        <f t="shared" ref="J281:J287" si="102">IF($K281="","",E281)</f>
        <v/>
      </c>
      <c r="K281" s="34" t="str">
        <f t="shared" ref="K281:K287" si="103">G281</f>
        <v/>
      </c>
      <c r="L281" s="34" t="str">
        <f>IF(K281="","",LARGE(G281:G300,M281))</f>
        <v/>
      </c>
      <c r="M281" s="46">
        <v>1</v>
      </c>
      <c r="N281" s="23"/>
      <c r="O281" s="47" t="str">
        <f>IF(R281&lt;&gt;"",_xlfn.RANK.EQ(R281,R281:R300,0),"")</f>
        <v/>
      </c>
      <c r="P281" s="24" t="str">
        <f>IF(K281="","",VLOOKUP(L281,G281:J300,2,0))</f>
        <v/>
      </c>
      <c r="Q281" s="24" t="str">
        <f>IF(K281="","",VLOOKUP(P281,LISTAS!$F$5:$G$407,2,0))</f>
        <v/>
      </c>
      <c r="R281" s="39" t="str">
        <f>IF(K281="","",VLOOKUP(L281,G281:J300,4,0))</f>
        <v/>
      </c>
      <c r="S281" s="25" t="str">
        <f>IF($O281="","",IF($O281=1,400,IF($O281=2,340,IF($O281=3,300,IF($O281=4,280,IF($O281=5,270,IF($O281=6,260,IF($O281=7,250,IF($O281=8,240,IF($O281=9,200,IF($O281=10,200,IF($O281=11,200,IF($O281=12,200,IF($O281=13,200,IF($O281=14,200,IF($O281=15,200,IF($O281=16,200,IF($O281&gt;16,"",""))))))))))))))))))</f>
        <v/>
      </c>
      <c r="T281" s="25" t="str">
        <f>IF(O281="","",IF($F$7="NÃO","",IF(O281=1,400,IF(O281=2,340,IF(O281=3,300,IF(O281=4,280,IF(O281=5,270,IF(O281=6,260,IF(O281=7,250,IF(O281=8,240,IF(O281=9,200,IF(O281=10,200,IF(O281=11,200,IF(O281=12,200,IF(O281=13,200,IF(O281=14,200,IF(O281=15,200,IF(O281=16,200,IF(O281&gt;16,"","")))))))))))))))))))</f>
        <v/>
      </c>
    </row>
    <row r="282" spans="2:20" ht="16.5" x14ac:dyDescent="0.25">
      <c r="B282" s="26"/>
      <c r="C282" s="22" t="str">
        <f>IF(B282="","",VLOOKUP(B282,LISTAS!$F$5:$I$1000,2,0))</f>
        <v/>
      </c>
      <c r="D282" s="22"/>
      <c r="E282" s="38"/>
      <c r="F282" s="5"/>
      <c r="G282" s="34" t="str">
        <f t="shared" si="99"/>
        <v/>
      </c>
      <c r="H282" s="35" t="str">
        <f t="shared" si="100"/>
        <v/>
      </c>
      <c r="I282" s="35" t="str">
        <f t="shared" si="101"/>
        <v/>
      </c>
      <c r="J282" s="34" t="str">
        <f t="shared" si="102"/>
        <v/>
      </c>
      <c r="K282" s="34" t="str">
        <f t="shared" si="103"/>
        <v/>
      </c>
      <c r="L282" s="34" t="str">
        <f>IF(K282="","",LARGE(G281:G300,M282))</f>
        <v/>
      </c>
      <c r="M282" s="46">
        <v>2</v>
      </c>
      <c r="N282" s="27"/>
      <c r="O282" s="47" t="str">
        <f>IF(R282&lt;&gt;"",_xlfn.RANK.EQ(R282,R281:R300,0),"")</f>
        <v/>
      </c>
      <c r="P282" s="24" t="str">
        <f>IF(K282="","",VLOOKUP(L282,G281:J300,2,0))</f>
        <v/>
      </c>
      <c r="Q282" s="24" t="str">
        <f>IF(K282="","",VLOOKUP(P282,LISTAS!$F$5:$G$407,2,0))</f>
        <v/>
      </c>
      <c r="R282" s="39" t="str">
        <f>IF(K282="","",VLOOKUP(L282,G281:J300,4,0))</f>
        <v/>
      </c>
      <c r="S282" s="25" t="str">
        <f t="shared" ref="S282:S300" si="104">IF($O282="","",IF($O282=1,400,IF($O282=2,340,IF($O282=3,300,IF($O282=4,280,IF($O282=5,270,IF($O282=6,260,IF($O282=7,250,IF($O282=8,240,IF($O282=9,200,IF($O282=10,200,IF($O282=11,200,IF($O282=12,200,IF($O282=13,200,IF($O282=14,200,IF($O282=15,200,IF($O282=16,200,IF($O282&gt;16,"",""))))))))))))))))))</f>
        <v/>
      </c>
      <c r="T282" s="25" t="str">
        <f t="shared" ref="T282:T300" si="105">IF(O282="","",IF($F$7="NÃO","",IF(O282=1,400,IF(O282=2,340,IF(O282=3,300,IF(O282=4,280,IF(O282=5,270,IF(O282=6,260,IF(O282=7,250,IF(O282=8,240,IF(O282=9,200,IF(O282=10,200,IF(O282=11,200,IF(O282=12,200,IF(O282=13,200,IF(O282=14,200,IF(O282=15,200,IF(O282=16,200,IF(O282&gt;16,"","")))))))))))))))))))</f>
        <v/>
      </c>
    </row>
    <row r="283" spans="2:20" ht="16.5" x14ac:dyDescent="0.3">
      <c r="B283" s="26"/>
      <c r="C283" s="22" t="str">
        <f>IF(B283="","",VLOOKUP(B283,LISTAS!$F$5:$I$1000,2,0))</f>
        <v/>
      </c>
      <c r="D283" s="22"/>
      <c r="E283" s="38"/>
      <c r="F283" s="5"/>
      <c r="G283" s="34" t="str">
        <f t="shared" si="99"/>
        <v/>
      </c>
      <c r="H283" s="35" t="str">
        <f t="shared" si="100"/>
        <v/>
      </c>
      <c r="I283" s="35" t="str">
        <f t="shared" si="101"/>
        <v/>
      </c>
      <c r="J283" s="34" t="str">
        <f t="shared" si="102"/>
        <v/>
      </c>
      <c r="K283" s="34" t="str">
        <f t="shared" si="103"/>
        <v/>
      </c>
      <c r="L283" s="34" t="str">
        <f>IF(K283="","",LARGE(G281:G300,M283))</f>
        <v/>
      </c>
      <c r="M283" s="46">
        <v>3</v>
      </c>
      <c r="N283" s="28"/>
      <c r="O283" s="47" t="str">
        <f>IF(R283&lt;&gt;"",_xlfn.RANK.EQ(R283,R281:R300,0),"")</f>
        <v/>
      </c>
      <c r="P283" s="24" t="str">
        <f>IF(K283="","",VLOOKUP(L283,G281:J300,2,0))</f>
        <v/>
      </c>
      <c r="Q283" s="24" t="str">
        <f>IF(K283="","",VLOOKUP(P283,LISTAS!$F$5:$G$407,2,0))</f>
        <v/>
      </c>
      <c r="R283" s="39" t="str">
        <f>IF(K283="","",VLOOKUP(L283,G281:J300,4,0))</f>
        <v/>
      </c>
      <c r="S283" s="25" t="str">
        <f t="shared" si="104"/>
        <v/>
      </c>
      <c r="T283" s="25" t="str">
        <f t="shared" si="105"/>
        <v/>
      </c>
    </row>
    <row r="284" spans="2:20" ht="16.5" x14ac:dyDescent="0.3">
      <c r="B284" s="26"/>
      <c r="C284" s="22" t="str">
        <f>IF(B284="","",VLOOKUP(B284,LISTAS!$F$5:$I$1000,2,0))</f>
        <v/>
      </c>
      <c r="D284" s="22"/>
      <c r="E284" s="38"/>
      <c r="F284" s="5"/>
      <c r="G284" s="34" t="str">
        <f t="shared" si="99"/>
        <v/>
      </c>
      <c r="H284" s="35" t="str">
        <f t="shared" si="100"/>
        <v/>
      </c>
      <c r="I284" s="35" t="str">
        <f t="shared" si="101"/>
        <v/>
      </c>
      <c r="J284" s="34" t="str">
        <f t="shared" si="102"/>
        <v/>
      </c>
      <c r="K284" s="34" t="str">
        <f t="shared" si="103"/>
        <v/>
      </c>
      <c r="L284" s="34" t="str">
        <f>IF(K284="","",LARGE(G281:G300,M284))</f>
        <v/>
      </c>
      <c r="M284" s="46">
        <v>4</v>
      </c>
      <c r="N284" s="28"/>
      <c r="O284" s="47" t="str">
        <f>IF(R284&lt;&gt;"",_xlfn.RANK.EQ(R284,R281:R300,0),"")</f>
        <v/>
      </c>
      <c r="P284" s="24" t="str">
        <f>IF(K284="","",VLOOKUP(L284,G281:J300,2,0))</f>
        <v/>
      </c>
      <c r="Q284" s="24" t="str">
        <f>IF(K284="","",VLOOKUP(P284,LISTAS!$F$5:$G$407,2,0))</f>
        <v/>
      </c>
      <c r="R284" s="39" t="str">
        <f>IF(K284="","",VLOOKUP(L284,G281:J300,4,0))</f>
        <v/>
      </c>
      <c r="S284" s="25" t="str">
        <f t="shared" si="104"/>
        <v/>
      </c>
      <c r="T284" s="25" t="str">
        <f t="shared" si="105"/>
        <v/>
      </c>
    </row>
    <row r="285" spans="2:20" ht="16.5" x14ac:dyDescent="0.3">
      <c r="B285" s="26"/>
      <c r="C285" s="22" t="str">
        <f>IF(B285="","",VLOOKUP(B285,LISTAS!$F$5:$I$204,2,0))</f>
        <v/>
      </c>
      <c r="D285" s="22" t="str">
        <f>IF(B285="","",VLOOKUP(B285,LISTAS!$F$5:$I$204,4,0))</f>
        <v/>
      </c>
      <c r="E285" s="38"/>
      <c r="F285" s="5"/>
      <c r="G285" s="34" t="str">
        <f t="shared" si="99"/>
        <v/>
      </c>
      <c r="H285" s="35" t="str">
        <f t="shared" si="100"/>
        <v/>
      </c>
      <c r="I285" s="35" t="str">
        <f t="shared" si="101"/>
        <v/>
      </c>
      <c r="J285" s="34" t="str">
        <f t="shared" si="102"/>
        <v/>
      </c>
      <c r="K285" s="34" t="str">
        <f t="shared" si="103"/>
        <v/>
      </c>
      <c r="L285" s="34" t="str">
        <f>IF(K285="","",LARGE(G281:G300,M285))</f>
        <v/>
      </c>
      <c r="M285" s="46">
        <v>5</v>
      </c>
      <c r="N285" s="28"/>
      <c r="O285" s="47" t="str">
        <f>IF(R285&lt;&gt;"",_xlfn.RANK.EQ(R285,R281:R300,0),"")</f>
        <v/>
      </c>
      <c r="P285" s="24" t="str">
        <f>IF(K285="","",VLOOKUP(L285,G281:J300,2,0))</f>
        <v/>
      </c>
      <c r="Q285" s="24" t="str">
        <f>IF(K285="","",VLOOKUP(P285,LISTAS!$F$5:$G$407,2,0))</f>
        <v/>
      </c>
      <c r="R285" s="39" t="str">
        <f>IF(K285="","",VLOOKUP(L285,G281:J300,4,0))</f>
        <v/>
      </c>
      <c r="S285" s="25" t="str">
        <f t="shared" si="104"/>
        <v/>
      </c>
      <c r="T285" s="25" t="str">
        <f t="shared" si="105"/>
        <v/>
      </c>
    </row>
    <row r="286" spans="2:20" ht="16.5" x14ac:dyDescent="0.3">
      <c r="B286" s="26"/>
      <c r="C286" s="22" t="str">
        <f>IF(B286="","",VLOOKUP(B286,LISTAS!$F$5:$I$204,2,0))</f>
        <v/>
      </c>
      <c r="D286" s="22" t="str">
        <f>IF(B286="","",VLOOKUP(B286,LISTAS!$F$5:$I$204,4,0))</f>
        <v/>
      </c>
      <c r="E286" s="38"/>
      <c r="F286" s="5"/>
      <c r="G286" s="34" t="str">
        <f t="shared" si="99"/>
        <v/>
      </c>
      <c r="H286" s="35" t="str">
        <f t="shared" si="100"/>
        <v/>
      </c>
      <c r="I286" s="35" t="str">
        <f t="shared" si="101"/>
        <v/>
      </c>
      <c r="J286" s="34" t="str">
        <f t="shared" si="102"/>
        <v/>
      </c>
      <c r="K286" s="34" t="str">
        <f t="shared" si="103"/>
        <v/>
      </c>
      <c r="L286" s="34" t="str">
        <f>IF(K286="","",LARGE(G281:G300,M286))</f>
        <v/>
      </c>
      <c r="M286" s="46">
        <v>6</v>
      </c>
      <c r="N286" s="28"/>
      <c r="O286" s="47" t="str">
        <f>IF(R286&lt;&gt;"",_xlfn.RANK.EQ(R286,R281:R300,0),"")</f>
        <v/>
      </c>
      <c r="P286" s="24" t="str">
        <f>IF(K286="","",VLOOKUP(L286,G281:J300,2,0))</f>
        <v/>
      </c>
      <c r="Q286" s="24" t="str">
        <f>IF(K286="","",VLOOKUP(P286,LISTAS!$F$5:$G$407,2,0))</f>
        <v/>
      </c>
      <c r="R286" s="39" t="str">
        <f>IF(K286="","",VLOOKUP(L286,G281:J300,4,0))</f>
        <v/>
      </c>
      <c r="S286" s="25" t="str">
        <f t="shared" si="104"/>
        <v/>
      </c>
      <c r="T286" s="25" t="str">
        <f t="shared" si="105"/>
        <v/>
      </c>
    </row>
    <row r="287" spans="2:20" ht="16.5" x14ac:dyDescent="0.3">
      <c r="B287" s="26"/>
      <c r="C287" s="22" t="str">
        <f>IF(B287="","",VLOOKUP(B287,LISTAS!$F$5:$I$204,2,0))</f>
        <v/>
      </c>
      <c r="D287" s="22" t="str">
        <f>IF(B287="","",VLOOKUP(B287,LISTAS!$F$5:$I$204,4,0))</f>
        <v/>
      </c>
      <c r="E287" s="38"/>
      <c r="F287" s="5"/>
      <c r="G287" s="34" t="str">
        <f t="shared" si="99"/>
        <v/>
      </c>
      <c r="H287" s="35" t="str">
        <f t="shared" si="100"/>
        <v/>
      </c>
      <c r="I287" s="35" t="str">
        <f t="shared" si="101"/>
        <v/>
      </c>
      <c r="J287" s="34" t="str">
        <f t="shared" si="102"/>
        <v/>
      </c>
      <c r="K287" s="34" t="str">
        <f t="shared" si="103"/>
        <v/>
      </c>
      <c r="L287" s="34" t="str">
        <f>IF(K287="","",LARGE(G281:G300,M287))</f>
        <v/>
      </c>
      <c r="M287" s="46">
        <v>7</v>
      </c>
      <c r="N287" s="28"/>
      <c r="O287" s="47" t="str">
        <f>IF(R287&lt;&gt;"",_xlfn.RANK.EQ(R287,R281:R300,0),"")</f>
        <v/>
      </c>
      <c r="P287" s="24" t="str">
        <f>IF(K287="","",VLOOKUP(L287,G281:J300,2,0))</f>
        <v/>
      </c>
      <c r="Q287" s="24" t="str">
        <f>IF(K287="","",VLOOKUP(P287,LISTAS!$F$5:$G$407,2,0))</f>
        <v/>
      </c>
      <c r="R287" s="39" t="str">
        <f>IF(K287="","",VLOOKUP(L287,G281:J300,4,0))</f>
        <v/>
      </c>
      <c r="S287" s="25" t="str">
        <f t="shared" si="104"/>
        <v/>
      </c>
      <c r="T287" s="25" t="str">
        <f t="shared" si="105"/>
        <v/>
      </c>
    </row>
    <row r="288" spans="2:20" ht="16.5" x14ac:dyDescent="0.3">
      <c r="B288" s="26"/>
      <c r="C288" s="22" t="str">
        <f>IF(B288="","",VLOOKUP(B288,LISTAS!$F$5:$I$204,2,0))</f>
        <v/>
      </c>
      <c r="D288" s="22" t="str">
        <f>IF(B288="","",VLOOKUP(B288,LISTAS!$F$5:$I$204,4,0))</f>
        <v/>
      </c>
      <c r="E288" s="38"/>
      <c r="F288" s="5"/>
      <c r="G288" s="34"/>
      <c r="H288" s="35"/>
      <c r="I288" s="35"/>
      <c r="J288" s="34"/>
      <c r="K288" s="34"/>
      <c r="L288" s="34" t="str">
        <f>IF(K288="","",LARGE(G281:G300,M288))</f>
        <v/>
      </c>
      <c r="M288" s="46">
        <v>8</v>
      </c>
      <c r="N288" s="28"/>
      <c r="O288" s="47" t="str">
        <f>IF(R288&lt;&gt;"",_xlfn.RANK.EQ(R288,R281:R300,0),"")</f>
        <v/>
      </c>
      <c r="P288" s="24" t="str">
        <f>IF(K288="","",VLOOKUP(L288,G281:J300,2,0))</f>
        <v/>
      </c>
      <c r="Q288" s="24" t="str">
        <f>IF(K288="","",VLOOKUP(P288,LISTAS!$F$5:$G$407,2,0))</f>
        <v/>
      </c>
      <c r="R288" s="39" t="str">
        <f>IF(K288="","",VLOOKUP(L288,G281:J300,4,0))</f>
        <v/>
      </c>
      <c r="S288" s="25" t="str">
        <f t="shared" si="104"/>
        <v/>
      </c>
      <c r="T288" s="25" t="str">
        <f t="shared" si="105"/>
        <v/>
      </c>
    </row>
    <row r="289" spans="2:20" ht="16.5" x14ac:dyDescent="0.3">
      <c r="B289" s="26"/>
      <c r="C289" s="22" t="str">
        <f>IF(B289="","",VLOOKUP(B289,LISTAS!$F$5:$I$204,2,0))</f>
        <v/>
      </c>
      <c r="D289" s="22" t="str">
        <f>IF(B289="","",VLOOKUP(B289,LISTAS!$F$5:$I$204,4,0))</f>
        <v/>
      </c>
      <c r="E289" s="38"/>
      <c r="F289" s="5"/>
      <c r="G289" s="34"/>
      <c r="H289" s="35"/>
      <c r="I289" s="35"/>
      <c r="J289" s="34"/>
      <c r="K289" s="34"/>
      <c r="L289" s="34" t="str">
        <f>IF(K289="","",LARGE(G281:G300,M289))</f>
        <v/>
      </c>
      <c r="M289" s="46">
        <v>9</v>
      </c>
      <c r="N289" s="28"/>
      <c r="O289" s="47" t="str">
        <f>IF(R289&lt;&gt;"",_xlfn.RANK.EQ(R289,R281:R300,0),"")</f>
        <v/>
      </c>
      <c r="P289" s="24" t="str">
        <f>IF(K289="","",VLOOKUP(L289,G281:J300,2,0))</f>
        <v/>
      </c>
      <c r="Q289" s="24" t="str">
        <f>IF(K289="","",VLOOKUP(P289,LISTAS!$F$5:$G$407,2,0))</f>
        <v/>
      </c>
      <c r="R289" s="39" t="str">
        <f>IF(K289="","",VLOOKUP(L289,G281:J300,4,0))</f>
        <v/>
      </c>
      <c r="S289" s="25" t="str">
        <f t="shared" si="104"/>
        <v/>
      </c>
      <c r="T289" s="25" t="str">
        <f t="shared" si="105"/>
        <v/>
      </c>
    </row>
    <row r="290" spans="2:20" ht="16.5" x14ac:dyDescent="0.3">
      <c r="B290" s="26"/>
      <c r="C290" s="22" t="str">
        <f>IF(B290="","",VLOOKUP(B290,LISTAS!$F$5:$I$204,2,0))</f>
        <v/>
      </c>
      <c r="D290" s="22" t="str">
        <f>IF(B290="","",VLOOKUP(B290,LISTAS!$F$5:$I$204,4,0))</f>
        <v/>
      </c>
      <c r="E290" s="38"/>
      <c r="F290" s="5"/>
      <c r="G290" s="34"/>
      <c r="H290" s="35"/>
      <c r="I290" s="35"/>
      <c r="J290" s="34"/>
      <c r="K290" s="34"/>
      <c r="L290" s="34" t="str">
        <f>IF(K290="","",LARGE(G281:G300,M290))</f>
        <v/>
      </c>
      <c r="M290" s="46">
        <v>10</v>
      </c>
      <c r="N290" s="28"/>
      <c r="O290" s="47" t="str">
        <f>IF(R290&lt;&gt;"",_xlfn.RANK.EQ(R290,R281:R300,0),"")</f>
        <v/>
      </c>
      <c r="P290" s="24" t="str">
        <f>IF(K290="","",VLOOKUP(L290,G281:J300,2,0))</f>
        <v/>
      </c>
      <c r="Q290" s="24" t="str">
        <f>IF(K290="","",VLOOKUP(P290,LISTAS!$F$5:$G$407,2,0))</f>
        <v/>
      </c>
      <c r="R290" s="39" t="str">
        <f>IF(K290="","",VLOOKUP(L290,G281:J300,4,0))</f>
        <v/>
      </c>
      <c r="S290" s="25" t="str">
        <f t="shared" si="104"/>
        <v/>
      </c>
      <c r="T290" s="25" t="str">
        <f t="shared" si="105"/>
        <v/>
      </c>
    </row>
    <row r="291" spans="2:20" ht="16.5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F291" s="5"/>
      <c r="G291" s="34"/>
      <c r="H291" s="35"/>
      <c r="I291" s="35"/>
      <c r="J291" s="34"/>
      <c r="K291" s="34"/>
      <c r="L291" s="34" t="str">
        <f>IF(K291="","",LARGE(G281:G300,M291))</f>
        <v/>
      </c>
      <c r="M291" s="46">
        <v>11</v>
      </c>
      <c r="N291" s="28"/>
      <c r="O291" s="47" t="str">
        <f>IF(R291&lt;&gt;"",_xlfn.RANK.EQ(R291,R281:R300,0),"")</f>
        <v/>
      </c>
      <c r="P291" s="24" t="str">
        <f>IF(K291="","",VLOOKUP(L291,G281:J300,2,0))</f>
        <v/>
      </c>
      <c r="Q291" s="24" t="str">
        <f>IF(K291="","",VLOOKUP(P291,LISTAS!$F$5:$G$407,2,0))</f>
        <v/>
      </c>
      <c r="R291" s="39" t="str">
        <f>IF(K291="","",VLOOKUP(L291,G281:J300,4,0))</f>
        <v/>
      </c>
      <c r="S291" s="25" t="str">
        <f t="shared" si="104"/>
        <v/>
      </c>
      <c r="T291" s="25" t="str">
        <f t="shared" si="105"/>
        <v/>
      </c>
    </row>
    <row r="292" spans="2:20" ht="16.5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F292" s="5"/>
      <c r="G292" s="34"/>
      <c r="H292" s="35"/>
      <c r="I292" s="35"/>
      <c r="J292" s="34"/>
      <c r="K292" s="34"/>
      <c r="L292" s="34" t="str">
        <f>IF(K292="","",LARGE(G281:G300,M292))</f>
        <v/>
      </c>
      <c r="M292" s="46">
        <v>12</v>
      </c>
      <c r="N292" s="28"/>
      <c r="O292" s="47" t="str">
        <f>IF(R292&lt;&gt;"",_xlfn.RANK.EQ(R292,R281:R300,0),"")</f>
        <v/>
      </c>
      <c r="P292" s="24" t="str">
        <f>IF(K292="","",VLOOKUP(L292,G281:J300,2,0))</f>
        <v/>
      </c>
      <c r="Q292" s="24" t="str">
        <f>IF(K292="","",VLOOKUP(P292,LISTAS!$F$5:$G$407,2,0))</f>
        <v/>
      </c>
      <c r="R292" s="39" t="str">
        <f>IF(K292="","",VLOOKUP(L292,G281:J300,4,0))</f>
        <v/>
      </c>
      <c r="S292" s="25" t="str">
        <f t="shared" si="104"/>
        <v/>
      </c>
      <c r="T292" s="25" t="str">
        <f t="shared" si="105"/>
        <v/>
      </c>
    </row>
    <row r="293" spans="2:20" ht="16.5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F293" s="5"/>
      <c r="G293" s="34"/>
      <c r="H293" s="35"/>
      <c r="I293" s="35"/>
      <c r="J293" s="34"/>
      <c r="K293" s="34"/>
      <c r="L293" s="34" t="str">
        <f>IF(K293="","",LARGE(G281:G300,M293))</f>
        <v/>
      </c>
      <c r="M293" s="46">
        <v>13</v>
      </c>
      <c r="N293" s="28"/>
      <c r="O293" s="47" t="str">
        <f>IF(R293&lt;&gt;"",_xlfn.RANK.EQ(R293,R281:R300,0),"")</f>
        <v/>
      </c>
      <c r="P293" s="24" t="str">
        <f>IF(K293="","",VLOOKUP(L293,G281:J300,2,0))</f>
        <v/>
      </c>
      <c r="Q293" s="24" t="str">
        <f>IF(K293="","",VLOOKUP(P293,LISTAS!$F$5:$G$407,2,0))</f>
        <v/>
      </c>
      <c r="R293" s="39" t="str">
        <f>IF(K293="","",VLOOKUP(L293,G281:J300,4,0))</f>
        <v/>
      </c>
      <c r="S293" s="25" t="str">
        <f t="shared" si="104"/>
        <v/>
      </c>
      <c r="T293" s="25" t="str">
        <f t="shared" si="105"/>
        <v/>
      </c>
    </row>
    <row r="294" spans="2:20" ht="16.5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F294" s="5"/>
      <c r="G294" s="34"/>
      <c r="H294" s="35"/>
      <c r="I294" s="35"/>
      <c r="J294" s="34"/>
      <c r="K294" s="34"/>
      <c r="L294" s="34" t="str">
        <f>IF(K294="","",LARGE(G281:G300,M294))</f>
        <v/>
      </c>
      <c r="M294" s="46">
        <v>14</v>
      </c>
      <c r="N294" s="28"/>
      <c r="O294" s="47" t="str">
        <f>IF(R294&lt;&gt;"",_xlfn.RANK.EQ(R294,R281:R300,0),"")</f>
        <v/>
      </c>
      <c r="P294" s="24" t="str">
        <f>IF(K294="","",VLOOKUP(L294,G281:J300,2,0))</f>
        <v/>
      </c>
      <c r="Q294" s="24" t="str">
        <f>IF(K294="","",VLOOKUP(P294,LISTAS!$F$5:$G$407,2,0))</f>
        <v/>
      </c>
      <c r="R294" s="39" t="str">
        <f>IF(K294="","",VLOOKUP(L294,G281:J300,4,0))</f>
        <v/>
      </c>
      <c r="S294" s="25" t="str">
        <f t="shared" si="104"/>
        <v/>
      </c>
      <c r="T294" s="25" t="str">
        <f t="shared" si="105"/>
        <v/>
      </c>
    </row>
    <row r="295" spans="2:20" ht="16.5" x14ac:dyDescent="0.3">
      <c r="B295" s="26"/>
      <c r="C295" s="22" t="str">
        <f>IF(B295="","",VLOOKUP(B295,LISTAS!$F$5:$I$204,2,0))</f>
        <v/>
      </c>
      <c r="D295" s="22" t="str">
        <f>IF(B295="","",VLOOKUP(B295,LISTAS!$F$5:$I$204,4,0))</f>
        <v/>
      </c>
      <c r="E295" s="38"/>
      <c r="F295" s="5"/>
      <c r="G295" s="34"/>
      <c r="H295" s="35"/>
      <c r="I295" s="35"/>
      <c r="J295" s="34"/>
      <c r="K295" s="34"/>
      <c r="L295" s="34" t="str">
        <f>IF(K295="","",LARGE(G281:G300,M295))</f>
        <v/>
      </c>
      <c r="M295" s="46">
        <v>15</v>
      </c>
      <c r="N295" s="28"/>
      <c r="O295" s="47" t="str">
        <f>IF(R295&lt;&gt;"",_xlfn.RANK.EQ(R295,R281:R300,0),"")</f>
        <v/>
      </c>
      <c r="P295" s="24" t="str">
        <f>IF(K295="","",VLOOKUP(L295,G281:J300,2,0))</f>
        <v/>
      </c>
      <c r="Q295" s="24" t="str">
        <f>IF(K295="","",VLOOKUP(P295,LISTAS!$F$5:$G$407,2,0))</f>
        <v/>
      </c>
      <c r="R295" s="39" t="str">
        <f>IF(K295="","",VLOOKUP(L295,G281:J300,4,0))</f>
        <v/>
      </c>
      <c r="S295" s="25" t="str">
        <f t="shared" si="104"/>
        <v/>
      </c>
      <c r="T295" s="25" t="str">
        <f t="shared" si="105"/>
        <v/>
      </c>
    </row>
    <row r="296" spans="2:20" ht="16.5" x14ac:dyDescent="0.3">
      <c r="B296" s="26"/>
      <c r="C296" s="22" t="str">
        <f>IF(B296="","",VLOOKUP(B296,LISTAS!$F$5:$I$204,2,0))</f>
        <v/>
      </c>
      <c r="D296" s="22" t="str">
        <f>IF(B296="","",VLOOKUP(B296,LISTAS!$F$5:$I$204,4,0))</f>
        <v/>
      </c>
      <c r="E296" s="38"/>
      <c r="F296" s="5"/>
      <c r="G296" s="34"/>
      <c r="H296" s="35"/>
      <c r="I296" s="35"/>
      <c r="J296" s="34"/>
      <c r="K296" s="34"/>
      <c r="L296" s="34" t="str">
        <f>IF(K296="","",LARGE(G281:G300,M296))</f>
        <v/>
      </c>
      <c r="M296" s="46">
        <v>16</v>
      </c>
      <c r="N296" s="28"/>
      <c r="O296" s="47" t="str">
        <f>IF(R296&lt;&gt;"",_xlfn.RANK.EQ(R296,R281:R300,0),"")</f>
        <v/>
      </c>
      <c r="P296" s="24" t="str">
        <f>IF(K296="","",VLOOKUP(L296,G281:J300,2,0))</f>
        <v/>
      </c>
      <c r="Q296" s="24" t="str">
        <f>IF(K296="","",VLOOKUP(P296,LISTAS!$F$5:$G$407,2,0))</f>
        <v/>
      </c>
      <c r="R296" s="39" t="str">
        <f>IF(K296="","",VLOOKUP(L296,G281:J300,4,0))</f>
        <v/>
      </c>
      <c r="S296" s="25" t="str">
        <f t="shared" si="104"/>
        <v/>
      </c>
      <c r="T296" s="25" t="str">
        <f t="shared" si="105"/>
        <v/>
      </c>
    </row>
    <row r="297" spans="2:20" ht="16.5" x14ac:dyDescent="0.3">
      <c r="B297" s="26"/>
      <c r="C297" s="22" t="str">
        <f>IF(B297="","",VLOOKUP(B297,LISTAS!$F$5:$I$204,2,0))</f>
        <v/>
      </c>
      <c r="D297" s="22" t="str">
        <f>IF(B297="","",VLOOKUP(B297,LISTAS!$F$5:$I$204,4,0))</f>
        <v/>
      </c>
      <c r="E297" s="38"/>
      <c r="F297" s="5"/>
      <c r="G297" s="34" t="str">
        <f t="shared" ref="G297:G298" si="106">IF(E297="","",E297+(ROW(E297)/10000))</f>
        <v/>
      </c>
      <c r="H297" s="35" t="str">
        <f t="shared" ref="H297:H298" si="107">IF($K297="","",IF(B297="","",B297))</f>
        <v/>
      </c>
      <c r="I297" s="35" t="str">
        <f t="shared" ref="I297:I298" si="108">IF($K297="","",IF(C297="","",C297))</f>
        <v/>
      </c>
      <c r="J297" s="34" t="str">
        <f t="shared" ref="J297:J298" si="109">IF($K297="","",E297)</f>
        <v/>
      </c>
      <c r="K297" s="34" t="str">
        <f t="shared" ref="K297:K298" si="110">G297</f>
        <v/>
      </c>
      <c r="L297" s="34" t="str">
        <f>IF(K297="","",LARGE(G281:G300,M297))</f>
        <v/>
      </c>
      <c r="M297" s="46">
        <v>17</v>
      </c>
      <c r="N297" s="28"/>
      <c r="O297" s="47" t="str">
        <f>IF(R297&lt;&gt;"",_xlfn.RANK.EQ(R297,R281:R300,0),"")</f>
        <v/>
      </c>
      <c r="P297" s="24" t="str">
        <f>IF(K297="","",VLOOKUP(L297,G281:J300,2,0))</f>
        <v/>
      </c>
      <c r="Q297" s="24" t="str">
        <f>IF(K297="","",VLOOKUP(P297,LISTAS!$F$5:$G$407,2,0))</f>
        <v/>
      </c>
      <c r="R297" s="39" t="str">
        <f>IF(K297="","",VLOOKUP(L297,G281:J300,4,0))</f>
        <v/>
      </c>
      <c r="S297" s="25" t="str">
        <f t="shared" si="104"/>
        <v/>
      </c>
      <c r="T297" s="25" t="str">
        <f t="shared" si="105"/>
        <v/>
      </c>
    </row>
    <row r="298" spans="2:20" ht="16.5" x14ac:dyDescent="0.3">
      <c r="B298" s="26"/>
      <c r="C298" s="22" t="str">
        <f>IF(B298="","",VLOOKUP(B298,LISTAS!$F$5:$I$204,2,0))</f>
        <v/>
      </c>
      <c r="D298" s="22" t="str">
        <f>IF(B298="","",VLOOKUP(B298,LISTAS!$F$5:$I$204,4,0))</f>
        <v/>
      </c>
      <c r="E298" s="38"/>
      <c r="F298" s="5"/>
      <c r="G298" s="34" t="str">
        <f t="shared" si="106"/>
        <v/>
      </c>
      <c r="H298" s="35" t="str">
        <f t="shared" si="107"/>
        <v/>
      </c>
      <c r="I298" s="35" t="str">
        <f t="shared" si="108"/>
        <v/>
      </c>
      <c r="J298" s="34" t="str">
        <f t="shared" si="109"/>
        <v/>
      </c>
      <c r="K298" s="34" t="str">
        <f t="shared" si="110"/>
        <v/>
      </c>
      <c r="L298" s="34" t="str">
        <f>IF(K298="","",LARGE(G281:G300,M298))</f>
        <v/>
      </c>
      <c r="M298" s="46">
        <v>18</v>
      </c>
      <c r="N298" s="28"/>
      <c r="O298" s="47" t="str">
        <f>IF(R298&lt;&gt;"",_xlfn.RANK.EQ(R298,R281:R300,0),"")</f>
        <v/>
      </c>
      <c r="P298" s="24" t="str">
        <f>IF(K298="","",VLOOKUP(L298,G281:J300,2,0))</f>
        <v/>
      </c>
      <c r="Q298" s="24" t="str">
        <f>IF(K298="","",VLOOKUP(P298,LISTAS!$F$5:$G$407,2,0))</f>
        <v/>
      </c>
      <c r="R298" s="39" t="str">
        <f>IF(K298="","",VLOOKUP(L298,G281:J300,4,0))</f>
        <v/>
      </c>
      <c r="S298" s="25" t="str">
        <f t="shared" si="104"/>
        <v/>
      </c>
      <c r="T298" s="25" t="str">
        <f t="shared" si="105"/>
        <v/>
      </c>
    </row>
    <row r="299" spans="2:20" ht="16.5" x14ac:dyDescent="0.3">
      <c r="B299" s="26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F299" s="5"/>
      <c r="G299" s="34"/>
      <c r="H299" s="35"/>
      <c r="I299" s="35"/>
      <c r="J299" s="34"/>
      <c r="K299" s="34"/>
      <c r="L299" s="34" t="str">
        <f>IF(K299="","",LARGE(G281:G300,M299))</f>
        <v/>
      </c>
      <c r="M299" s="46">
        <v>19</v>
      </c>
      <c r="N299" s="28"/>
      <c r="O299" s="47" t="str">
        <f>IF(R299&lt;&gt;"",_xlfn.RANK.EQ(R299,R281:R300,0),"")</f>
        <v/>
      </c>
      <c r="P299" s="24" t="str">
        <f>IF(K299="","",VLOOKUP(L299,G281:J300,2,0))</f>
        <v/>
      </c>
      <c r="Q299" s="24" t="str">
        <f>IF(K299="","",VLOOKUP(P299,LISTAS!$F$5:$G$407,2,0))</f>
        <v/>
      </c>
      <c r="R299" s="39" t="str">
        <f>IF(K299="","",VLOOKUP(L299,G281:J300,4,0))</f>
        <v/>
      </c>
      <c r="S299" s="25" t="str">
        <f t="shared" si="104"/>
        <v/>
      </c>
      <c r="T299" s="25" t="str">
        <f t="shared" si="105"/>
        <v/>
      </c>
    </row>
    <row r="300" spans="2:20" ht="16.5" x14ac:dyDescent="0.3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F300" s="5"/>
      <c r="G300" s="34" t="str">
        <f t="shared" ref="G300" si="111">IF(E300="","",E300+(ROW(E300)/10000))</f>
        <v/>
      </c>
      <c r="H300" s="35" t="str">
        <f t="shared" ref="H300" si="112">IF($K300="","",IF(B300="","",B300))</f>
        <v/>
      </c>
      <c r="I300" s="35" t="str">
        <f t="shared" ref="I300" si="113">IF($K300="","",IF(C300="","",C300))</f>
        <v/>
      </c>
      <c r="J300" s="34" t="str">
        <f t="shared" ref="J300" si="114">IF($K300="","",E300)</f>
        <v/>
      </c>
      <c r="K300" s="34" t="str">
        <f t="shared" ref="K300" si="115">G300</f>
        <v/>
      </c>
      <c r="L300" s="34" t="str">
        <f>IF(K300="","",LARGE(G281:G300,M300))</f>
        <v/>
      </c>
      <c r="M300" s="46">
        <v>20</v>
      </c>
      <c r="N300" s="28"/>
      <c r="O300" s="47" t="str">
        <f>IF(R300&lt;&gt;"",_xlfn.RANK.EQ(R300,R281:R300,0),"")</f>
        <v/>
      </c>
      <c r="P300" s="24" t="str">
        <f>IF(K300="","",VLOOKUP(L300,G281:J300,2,0))</f>
        <v/>
      </c>
      <c r="Q300" s="24" t="str">
        <f>IF(K300="","",VLOOKUP(P300,LISTAS!$F$5:$G$407,2,0))</f>
        <v/>
      </c>
      <c r="R300" s="39" t="str">
        <f>IF(K300="","",VLOOKUP(L300,G281:J300,4,0))</f>
        <v/>
      </c>
      <c r="S300" s="25" t="str">
        <f t="shared" si="104"/>
        <v/>
      </c>
      <c r="T300" s="25" t="str">
        <f t="shared" si="105"/>
        <v/>
      </c>
    </row>
    <row r="351" spans="1:1" x14ac:dyDescent="0.25">
      <c r="A351" s="2"/>
    </row>
    <row r="352" spans="1:1" x14ac:dyDescent="0.25">
      <c r="A352" s="2"/>
    </row>
    <row r="353" spans="1:1" x14ac:dyDescent="0.25">
      <c r="A353" s="15"/>
    </row>
    <row r="455" spans="1:1" x14ac:dyDescent="0.25">
      <c r="A455" s="2"/>
    </row>
    <row r="456" spans="1:1" x14ac:dyDescent="0.25">
      <c r="A456" s="2"/>
    </row>
    <row r="457" spans="1:1" x14ac:dyDescent="0.25">
      <c r="A457" s="15"/>
    </row>
    <row r="559" spans="1:1" x14ac:dyDescent="0.25">
      <c r="A559" s="2"/>
    </row>
    <row r="560" spans="1:1" x14ac:dyDescent="0.25">
      <c r="A560" s="2"/>
    </row>
    <row r="561" spans="1:1" x14ac:dyDescent="0.25">
      <c r="A561" s="15"/>
    </row>
  </sheetData>
  <sortState xmlns:xlrd2="http://schemas.microsoft.com/office/spreadsheetml/2017/richdata2" ref="B161:E170">
    <sortCondition descending="1" ref="E161:E170"/>
  </sortState>
  <mergeCells count="38">
    <mergeCell ref="B279:T279"/>
    <mergeCell ref="B254:C254"/>
    <mergeCell ref="O254:T254"/>
    <mergeCell ref="B255:T255"/>
    <mergeCell ref="B278:C278"/>
    <mergeCell ref="O278:T278"/>
    <mergeCell ref="B30:C30"/>
    <mergeCell ref="O30:T30"/>
    <mergeCell ref="B31:T31"/>
    <mergeCell ref="B2:T3"/>
    <mergeCell ref="D5:E5"/>
    <mergeCell ref="B6:T6"/>
    <mergeCell ref="B7:C7"/>
    <mergeCell ref="O7:T7"/>
    <mergeCell ref="B109:C109"/>
    <mergeCell ref="O109:T109"/>
    <mergeCell ref="B110:T110"/>
    <mergeCell ref="B134:T134"/>
    <mergeCell ref="B61:C61"/>
    <mergeCell ref="O61:T61"/>
    <mergeCell ref="B62:T62"/>
    <mergeCell ref="B85:C85"/>
    <mergeCell ref="O85:T85"/>
    <mergeCell ref="B86:T86"/>
    <mergeCell ref="B135:C135"/>
    <mergeCell ref="O135:T135"/>
    <mergeCell ref="B158:C158"/>
    <mergeCell ref="O158:T158"/>
    <mergeCell ref="B159:T159"/>
    <mergeCell ref="B207:T207"/>
    <mergeCell ref="B230:C230"/>
    <mergeCell ref="O230:T230"/>
    <mergeCell ref="B231:T231"/>
    <mergeCell ref="B182:C182"/>
    <mergeCell ref="O182:T182"/>
    <mergeCell ref="B183:T183"/>
    <mergeCell ref="B206:C206"/>
    <mergeCell ref="O206:T20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852BDAF-D8B6-4FCE-A473-2762AC07D1D0}">
          <x14:formula1>
            <xm:f>LISTAS!$F$5:$F$204</xm:f>
          </x14:formula1>
          <xm:sqref>B281:B300 B209:B228 B185:B204 B161:B180 B137:B156 B112:B131 B64:B83 B9:B28 B233:B252 B88:B108 B257:B276 B33:B59</xm:sqref>
        </x14:dataValidation>
        <x14:dataValidation type="list" allowBlank="1" showInputMessage="1" showErrorMessage="1" xr:uid="{7DCC1331-54C9-488B-B98F-DE1FDB7515EE}">
          <x14:formula1>
            <xm:f>LISTAS!$D$5:$D$6</xm:f>
          </x14:formula1>
          <xm:sqref>F230 F5 F135 F7 F206 F182 F158 F109 F30 F61 F85 F254 F278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C4993-8F1E-4381-80E1-093600D31BAA}">
  <dimension ref="A1:T479"/>
  <sheetViews>
    <sheetView showGridLines="0" topLeftCell="D1" zoomScale="85" zoomScaleNormal="85" workbookViewId="0">
      <selection activeCell="T33" activeCellId="2" sqref="T81 T57 T33"/>
    </sheetView>
  </sheetViews>
  <sheetFormatPr defaultRowHeight="14.25" x14ac:dyDescent="0.25"/>
  <cols>
    <col min="1" max="1" width="1.28515625" style="5" customWidth="1"/>
    <col min="2" max="2" width="36.7109375" style="2" customWidth="1"/>
    <col min="3" max="3" width="38.710937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36.7109375" style="2" customWidth="1"/>
    <col min="17" max="17" width="38.710937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s="1" customFormat="1" ht="60.75" customHeigh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9"/>
      <c r="E5" s="80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76" t="s">
        <v>38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8"/>
    </row>
    <row r="7" spans="1:20" ht="20.25" customHeight="1" x14ac:dyDescent="0.25">
      <c r="A7" s="2"/>
      <c r="B7" s="71" t="s">
        <v>12</v>
      </c>
      <c r="C7" s="72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3" t="s">
        <v>15</v>
      </c>
      <c r="P7" s="74"/>
      <c r="Q7" s="74"/>
      <c r="R7" s="74"/>
      <c r="S7" s="74"/>
      <c r="T7" s="75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/>
      <c r="C9" s="22" t="str">
        <f>IF(B9="","",VLOOKUP(B9,LISTAS!$F$5:$I$204,2,0))</f>
        <v/>
      </c>
      <c r="D9" s="22" t="str">
        <f>IF(B9="","",VLOOKUP(B9,LISTAS!$F$5:$I$204,4,0))</f>
        <v/>
      </c>
      <c r="E9" s="38"/>
      <c r="G9" s="34" t="str">
        <f t="shared" ref="G9:G28" si="0">IF(E9="","",E9+(ROW(E9)/10000))</f>
        <v/>
      </c>
      <c r="H9" s="35" t="str">
        <f t="shared" ref="H9:I15" si="1">IF($K9="","",IF(B9="","",B9))</f>
        <v/>
      </c>
      <c r="I9" s="35" t="str">
        <f t="shared" si="1"/>
        <v/>
      </c>
      <c r="J9" s="34" t="str">
        <f t="shared" ref="J9:J28" si="2">IF($K9="","",E9)</f>
        <v/>
      </c>
      <c r="K9" s="34" t="str">
        <f t="shared" ref="K9:K28" si="3">G9</f>
        <v/>
      </c>
      <c r="L9" s="34" t="str">
        <f>IF(K9="","",LARGE(G9:G28,M9))</f>
        <v/>
      </c>
      <c r="M9" s="46">
        <v>1</v>
      </c>
      <c r="N9" s="23"/>
      <c r="O9" s="47" t="str">
        <f>IF(R9&lt;&gt;"",_xlfn.RANK.EQ(R9,R9:R28,0),"")</f>
        <v/>
      </c>
      <c r="P9" s="24" t="str">
        <f>IF(K9="","",VLOOKUP(L9,G9:J28,2,0))</f>
        <v/>
      </c>
      <c r="Q9" s="24" t="str">
        <f>IF(K9="","",VLOOKUP(P9,LISTAS!$F$5:$G$407,2,0))</f>
        <v/>
      </c>
      <c r="R9" s="39" t="str">
        <f>IF(K9="","",VLOOKUP(L9,G9:J28,4,0))</f>
        <v/>
      </c>
      <c r="S9" s="25" t="str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/>
      </c>
      <c r="T9" s="25" t="str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/>
      </c>
    </row>
    <row r="10" spans="1:20" s="5" customFormat="1" ht="18.75" customHeight="1" x14ac:dyDescent="0.25">
      <c r="B10" s="26"/>
      <c r="C10" s="22" t="str">
        <f>IF(B10="","",VLOOKUP(B10,LISTAS!$F$5:$I$204,2,0))</f>
        <v/>
      </c>
      <c r="D10" s="22" t="str">
        <f>IF(B10="","",VLOOKUP(B10,LISTAS!$F$5:$I$204,4,0))</f>
        <v/>
      </c>
      <c r="E10" s="38"/>
      <c r="G10" s="34" t="str">
        <f t="shared" si="0"/>
        <v/>
      </c>
      <c r="H10" s="35" t="str">
        <f t="shared" si="1"/>
        <v/>
      </c>
      <c r="I10" s="35" t="str">
        <f t="shared" si="1"/>
        <v/>
      </c>
      <c r="J10" s="34" t="str">
        <f t="shared" si="2"/>
        <v/>
      </c>
      <c r="K10" s="34" t="str">
        <f t="shared" si="3"/>
        <v/>
      </c>
      <c r="L10" s="34" t="str">
        <f>IF(K10="","",LARGE(G9:G28,M10))</f>
        <v/>
      </c>
      <c r="M10" s="46">
        <v>2</v>
      </c>
      <c r="N10" s="27"/>
      <c r="O10" s="47" t="str">
        <f>IF(R10&lt;&gt;"",_xlfn.RANK.EQ(R10,R9:R28,0),"")</f>
        <v/>
      </c>
      <c r="P10" s="24" t="str">
        <f>IF(K10="","",VLOOKUP(L10,G9:J28,2,0))</f>
        <v/>
      </c>
      <c r="Q10" s="24" t="str">
        <f>IF(K10="","",VLOOKUP(P10,LISTAS!$F$5:$G$407,2,0))</f>
        <v/>
      </c>
      <c r="R10" s="39" t="str">
        <f>IF(K10="","",VLOOKUP(L10,G9:J28,4,0))</f>
        <v/>
      </c>
      <c r="S10" s="25" t="str">
        <f t="shared" ref="S10:S28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/>
      </c>
      <c r="T10" s="25" t="str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/>
      </c>
    </row>
    <row r="11" spans="1:20" s="5" customFormat="1" ht="18.75" customHeight="1" x14ac:dyDescent="0.3">
      <c r="B11" s="26"/>
      <c r="C11" s="22" t="str">
        <f>IF(B11="","",VLOOKUP(B11,LISTAS!$F$5:$I$204,2,0))</f>
        <v/>
      </c>
      <c r="D11" s="22" t="str">
        <f>IF(B11="","",VLOOKUP(B11,LISTAS!$F$5:$I$204,4,0))</f>
        <v/>
      </c>
      <c r="E11" s="38"/>
      <c r="G11" s="34" t="str">
        <f t="shared" si="0"/>
        <v/>
      </c>
      <c r="H11" s="35" t="str">
        <f t="shared" si="1"/>
        <v/>
      </c>
      <c r="I11" s="35" t="str">
        <f t="shared" si="1"/>
        <v/>
      </c>
      <c r="J11" s="34" t="str">
        <f t="shared" si="2"/>
        <v/>
      </c>
      <c r="K11" s="34" t="str">
        <f t="shared" si="3"/>
        <v/>
      </c>
      <c r="L11" s="34" t="str">
        <f>IF(K11="","",LARGE(G9:G28,M11))</f>
        <v/>
      </c>
      <c r="M11" s="46">
        <v>3</v>
      </c>
      <c r="N11" s="28"/>
      <c r="O11" s="47" t="str">
        <f>IF(R11&lt;&gt;"",_xlfn.RANK.EQ(R11,R9:R28,0),"")</f>
        <v/>
      </c>
      <c r="P11" s="24" t="str">
        <f>IF(K11="","",VLOOKUP(L11,G9:J28,2,0))</f>
        <v/>
      </c>
      <c r="Q11" s="24" t="str">
        <f>IF(K11="","",VLOOKUP(P11,LISTAS!$F$5:$G$407,2,0))</f>
        <v/>
      </c>
      <c r="R11" s="39" t="str">
        <f>IF(K11="","",VLOOKUP(L11,G9:J28,4,0))</f>
        <v/>
      </c>
      <c r="S11" s="25" t="str">
        <f t="shared" si="4"/>
        <v/>
      </c>
      <c r="T11" s="25" t="str">
        <f t="shared" si="5"/>
        <v/>
      </c>
    </row>
    <row r="12" spans="1:20" s="5" customFormat="1" ht="18.75" customHeight="1" x14ac:dyDescent="0.3">
      <c r="B12" s="26"/>
      <c r="C12" s="22" t="str">
        <f>IF(B12="","",VLOOKUP(B12,LISTAS!$F$5:$I$204,2,0))</f>
        <v/>
      </c>
      <c r="D12" s="22" t="str">
        <f>IF(B12="","",VLOOKUP(B12,LISTAS!$F$5:$I$204,4,0))</f>
        <v/>
      </c>
      <c r="E12" s="38"/>
      <c r="G12" s="34" t="str">
        <f t="shared" si="0"/>
        <v/>
      </c>
      <c r="H12" s="35" t="str">
        <f t="shared" si="1"/>
        <v/>
      </c>
      <c r="I12" s="35" t="str">
        <f t="shared" si="1"/>
        <v/>
      </c>
      <c r="J12" s="34" t="str">
        <f t="shared" si="2"/>
        <v/>
      </c>
      <c r="K12" s="34" t="str">
        <f t="shared" si="3"/>
        <v/>
      </c>
      <c r="L12" s="34" t="str">
        <f>IF(K12="","",LARGE(G9:G28,M12))</f>
        <v/>
      </c>
      <c r="M12" s="46">
        <v>4</v>
      </c>
      <c r="N12" s="28"/>
      <c r="O12" s="47" t="str">
        <f>IF(R12&lt;&gt;"",_xlfn.RANK.EQ(R12,R9:R28,0),"")</f>
        <v/>
      </c>
      <c r="P12" s="24" t="str">
        <f>IF(K12="","",VLOOKUP(L12,G9:J28,2,0))</f>
        <v/>
      </c>
      <c r="Q12" s="24" t="str">
        <f>IF(K12="","",VLOOKUP(P12,LISTAS!$F$5:$G$407,2,0))</f>
        <v/>
      </c>
      <c r="R12" s="39" t="str">
        <f>IF(K12="","",VLOOKUP(L12,G9:J28,4,0))</f>
        <v/>
      </c>
      <c r="S12" s="25" t="str">
        <f t="shared" si="4"/>
        <v/>
      </c>
      <c r="T12" s="25" t="str">
        <f t="shared" si="5"/>
        <v/>
      </c>
    </row>
    <row r="13" spans="1:20" s="5" customFormat="1" ht="18.75" customHeight="1" x14ac:dyDescent="0.3">
      <c r="B13" s="26"/>
      <c r="C13" s="22" t="str">
        <f>IF(B13="","",VLOOKUP(B13,LISTAS!$F$5:$I$204,2,0))</f>
        <v/>
      </c>
      <c r="D13" s="22" t="str">
        <f>IF(B13="","",VLOOKUP(B13,LISTAS!$F$5:$I$204,4,0))</f>
        <v/>
      </c>
      <c r="E13" s="38"/>
      <c r="G13" s="34" t="str">
        <f t="shared" si="0"/>
        <v/>
      </c>
      <c r="H13" s="35" t="str">
        <f t="shared" si="1"/>
        <v/>
      </c>
      <c r="I13" s="35" t="str">
        <f t="shared" si="1"/>
        <v/>
      </c>
      <c r="J13" s="34" t="str">
        <f t="shared" si="2"/>
        <v/>
      </c>
      <c r="K13" s="34" t="str">
        <f t="shared" si="3"/>
        <v/>
      </c>
      <c r="L13" s="34" t="str">
        <f>IF(K13="","",LARGE(G9:G28,M13))</f>
        <v/>
      </c>
      <c r="M13" s="46">
        <v>5</v>
      </c>
      <c r="N13" s="28"/>
      <c r="O13" s="47" t="str">
        <f>IF(R13&lt;&gt;"",_xlfn.RANK.EQ(R13,R9:R28,0),"")</f>
        <v/>
      </c>
      <c r="P13" s="24" t="str">
        <f>IF(K13="","",VLOOKUP(L13,G9:J28,2,0))</f>
        <v/>
      </c>
      <c r="Q13" s="24" t="str">
        <f>IF(K13="","",VLOOKUP(P13,LISTAS!$F$5:$G$407,2,0))</f>
        <v/>
      </c>
      <c r="R13" s="39" t="str">
        <f>IF(K13="","",VLOOKUP(L13,G9:J28,4,0))</f>
        <v/>
      </c>
      <c r="S13" s="25" t="str">
        <f t="shared" si="4"/>
        <v/>
      </c>
      <c r="T13" s="25" t="str">
        <f t="shared" si="5"/>
        <v/>
      </c>
    </row>
    <row r="14" spans="1:20" s="5" customFormat="1" ht="18.75" customHeight="1" x14ac:dyDescent="0.3">
      <c r="B14" s="26"/>
      <c r="C14" s="22" t="str">
        <f>IF(B14="","",VLOOKUP(B14,LISTAS!$F$5:$I$204,2,0))</f>
        <v/>
      </c>
      <c r="D14" s="22" t="str">
        <f>IF(B14="","",VLOOKUP(B14,LISTAS!$F$5:$I$204,4,0))</f>
        <v/>
      </c>
      <c r="E14" s="38"/>
      <c r="G14" s="34" t="str">
        <f t="shared" si="0"/>
        <v/>
      </c>
      <c r="H14" s="35" t="str">
        <f t="shared" si="1"/>
        <v/>
      </c>
      <c r="I14" s="35" t="str">
        <f t="shared" si="1"/>
        <v/>
      </c>
      <c r="J14" s="34" t="str">
        <f t="shared" si="2"/>
        <v/>
      </c>
      <c r="K14" s="34" t="str">
        <f t="shared" si="3"/>
        <v/>
      </c>
      <c r="L14" s="34" t="str">
        <f>IF(K14="","",LARGE(G9:G28,M14))</f>
        <v/>
      </c>
      <c r="M14" s="46">
        <v>6</v>
      </c>
      <c r="N14" s="28"/>
      <c r="O14" s="47" t="str">
        <f>IF(R14&lt;&gt;"",_xlfn.RANK.EQ(R14,R9:R28,0),"")</f>
        <v/>
      </c>
      <c r="P14" s="24" t="str">
        <f>IF(K14="","",VLOOKUP(L14,G9:J28,2,0))</f>
        <v/>
      </c>
      <c r="Q14" s="24" t="str">
        <f>IF(K14="","",VLOOKUP(P14,LISTAS!$F$5:$G$407,2,0))</f>
        <v/>
      </c>
      <c r="R14" s="39" t="str">
        <f>IF(K14="","",VLOOKUP(L14,G9:J28,4,0))</f>
        <v/>
      </c>
      <c r="S14" s="25" t="str">
        <f t="shared" si="4"/>
        <v/>
      </c>
      <c r="T14" s="25" t="str">
        <f t="shared" si="5"/>
        <v/>
      </c>
    </row>
    <row r="15" spans="1:20" s="5" customFormat="1" ht="18.75" customHeight="1" x14ac:dyDescent="0.3">
      <c r="B15" s="26"/>
      <c r="C15" s="22" t="str">
        <f>IF(B15="","",VLOOKUP(B15,LISTAS!$F$5:$I$204,2,0))</f>
        <v/>
      </c>
      <c r="D15" s="22" t="str">
        <f>IF(B15="","",VLOOKUP(B15,LISTAS!$F$5:$I$204,4,0))</f>
        <v/>
      </c>
      <c r="E15" s="38"/>
      <c r="G15" s="34" t="str">
        <f t="shared" si="0"/>
        <v/>
      </c>
      <c r="H15" s="35" t="str">
        <f t="shared" si="1"/>
        <v/>
      </c>
      <c r="I15" s="35" t="str">
        <f t="shared" si="1"/>
        <v/>
      </c>
      <c r="J15" s="34" t="str">
        <f t="shared" si="2"/>
        <v/>
      </c>
      <c r="K15" s="34" t="str">
        <f t="shared" si="3"/>
        <v/>
      </c>
      <c r="L15" s="34" t="str">
        <f>IF(K15="","",LARGE(G9:G28,M15))</f>
        <v/>
      </c>
      <c r="M15" s="46">
        <v>7</v>
      </c>
      <c r="N15" s="28"/>
      <c r="O15" s="47" t="str">
        <f>IF(R15&lt;&gt;"",_xlfn.RANK.EQ(R15,R9:R28,0),"")</f>
        <v/>
      </c>
      <c r="P15" s="24" t="str">
        <f>IF(K15="","",VLOOKUP(L15,G9:J28,2,0))</f>
        <v/>
      </c>
      <c r="Q15" s="24" t="str">
        <f>IF(K15="","",VLOOKUP(P15,LISTAS!$F$5:$G$407,2,0))</f>
        <v/>
      </c>
      <c r="R15" s="39" t="str">
        <f>IF(K15="","",VLOOKUP(L15,G9:J28,4,0))</f>
        <v/>
      </c>
      <c r="S15" s="25" t="str">
        <f t="shared" si="4"/>
        <v/>
      </c>
      <c r="T15" s="25" t="str">
        <f t="shared" si="5"/>
        <v/>
      </c>
    </row>
    <row r="16" spans="1:20" s="5" customFormat="1" ht="18.75" customHeight="1" x14ac:dyDescent="0.3">
      <c r="B16" s="26"/>
      <c r="C16" s="22" t="str">
        <f>IF(B16="","",VLOOKUP(B16,LISTAS!$F$5:$I$204,2,0))</f>
        <v/>
      </c>
      <c r="D16" s="22" t="str">
        <f>IF(B16="","",VLOOKUP(B16,LISTAS!$F$5:$I$204,4,0))</f>
        <v/>
      </c>
      <c r="E16" s="38"/>
      <c r="G16" s="34"/>
      <c r="H16" s="35"/>
      <c r="I16" s="35"/>
      <c r="J16" s="34"/>
      <c r="K16" s="34"/>
      <c r="L16" s="34" t="str">
        <f>IF(K16="","",LARGE(G9:G28,M16))</f>
        <v/>
      </c>
      <c r="M16" s="46">
        <v>8</v>
      </c>
      <c r="N16" s="28"/>
      <c r="O16" s="47" t="str">
        <f>IF(R16&lt;&gt;"",_xlfn.RANK.EQ(R16,R9:R28,0),"")</f>
        <v/>
      </c>
      <c r="P16" s="24" t="str">
        <f>IF(K16="","",VLOOKUP(L16,G9:J28,2,0))</f>
        <v/>
      </c>
      <c r="Q16" s="24" t="str">
        <f>IF(K16="","",VLOOKUP(P16,LISTAS!$F$5:$G$407,2,0))</f>
        <v/>
      </c>
      <c r="R16" s="39" t="str">
        <f>IF(K16="","",VLOOKUP(L16,G9:J28,4,0))</f>
        <v/>
      </c>
      <c r="S16" s="25" t="str">
        <f t="shared" si="4"/>
        <v/>
      </c>
      <c r="T16" s="25" t="str">
        <f t="shared" si="5"/>
        <v/>
      </c>
    </row>
    <row r="17" spans="1:20" s="5" customFormat="1" ht="18.75" customHeight="1" x14ac:dyDescent="0.3">
      <c r="B17" s="26"/>
      <c r="C17" s="22" t="str">
        <f>IF(B17="","",VLOOKUP(B17,LISTAS!$F$5:$I$204,2,0))</f>
        <v/>
      </c>
      <c r="D17" s="22" t="str">
        <f>IF(B17="","",VLOOKUP(B17,LISTAS!$F$5:$I$204,4,0))</f>
        <v/>
      </c>
      <c r="E17" s="38"/>
      <c r="G17" s="34"/>
      <c r="H17" s="35"/>
      <c r="I17" s="35"/>
      <c r="J17" s="34"/>
      <c r="K17" s="34"/>
      <c r="L17" s="34" t="str">
        <f>IF(K17="","",LARGE(G9:G28,M17))</f>
        <v/>
      </c>
      <c r="M17" s="46">
        <v>9</v>
      </c>
      <c r="N17" s="28"/>
      <c r="O17" s="47" t="str">
        <f>IF(R17&lt;&gt;"",_xlfn.RANK.EQ(R17,R9:R28,0),"")</f>
        <v/>
      </c>
      <c r="P17" s="24" t="str">
        <f>IF(K17="","",VLOOKUP(L17,G9:J28,2,0))</f>
        <v/>
      </c>
      <c r="Q17" s="24" t="str">
        <f>IF(K17="","",VLOOKUP(P17,LISTAS!$F$5:$G$407,2,0))</f>
        <v/>
      </c>
      <c r="R17" s="39" t="str">
        <f>IF(K17="","",VLOOKUP(L17,G9:J28,4,0))</f>
        <v/>
      </c>
      <c r="S17" s="25" t="str">
        <f t="shared" si="4"/>
        <v/>
      </c>
      <c r="T17" s="25" t="str">
        <f t="shared" si="5"/>
        <v/>
      </c>
    </row>
    <row r="18" spans="1:20" s="5" customFormat="1" ht="18.75" customHeight="1" x14ac:dyDescent="0.3">
      <c r="B18" s="26"/>
      <c r="C18" s="22" t="str">
        <f>IF(B18="","",VLOOKUP(B18,LISTAS!$F$5:$I$204,2,0))</f>
        <v/>
      </c>
      <c r="D18" s="22" t="str">
        <f>IF(B18="","",VLOOKUP(B18,LISTAS!$F$5:$I$204,4,0))</f>
        <v/>
      </c>
      <c r="E18" s="38"/>
      <c r="G18" s="34"/>
      <c r="H18" s="35"/>
      <c r="I18" s="35"/>
      <c r="J18" s="34"/>
      <c r="K18" s="34"/>
      <c r="L18" s="34" t="str">
        <f>IF(K18="","",LARGE(G9:G28,M18))</f>
        <v/>
      </c>
      <c r="M18" s="46">
        <v>10</v>
      </c>
      <c r="N18" s="28"/>
      <c r="O18" s="47" t="str">
        <f>IF(R18&lt;&gt;"",_xlfn.RANK.EQ(R18,R9:R28,0),"")</f>
        <v/>
      </c>
      <c r="P18" s="24" t="str">
        <f>IF(K18="","",VLOOKUP(L18,G9:J28,2,0))</f>
        <v/>
      </c>
      <c r="Q18" s="24" t="str">
        <f>IF(K18="","",VLOOKUP(P18,LISTAS!$F$5:$G$407,2,0))</f>
        <v/>
      </c>
      <c r="R18" s="39" t="str">
        <f>IF(K18="","",VLOOKUP(L18,G9:J28,4,0))</f>
        <v/>
      </c>
      <c r="S18" s="25" t="str">
        <f t="shared" si="4"/>
        <v/>
      </c>
      <c r="T18" s="25" t="str">
        <f t="shared" si="5"/>
        <v/>
      </c>
    </row>
    <row r="19" spans="1:20" s="5" customFormat="1" ht="18.75" customHeight="1" x14ac:dyDescent="0.3">
      <c r="B19" s="26"/>
      <c r="C19" s="22" t="str">
        <f>IF(B19="","",VLOOKUP(B19,LISTAS!$F$5:$I$204,2,0))</f>
        <v/>
      </c>
      <c r="D19" s="22" t="str">
        <f>IF(B19="","",VLOOKUP(B19,LISTAS!$F$5:$I$204,4,0))</f>
        <v/>
      </c>
      <c r="E19" s="38"/>
      <c r="G19" s="34"/>
      <c r="H19" s="35"/>
      <c r="I19" s="35"/>
      <c r="J19" s="34"/>
      <c r="K19" s="34"/>
      <c r="L19" s="34" t="str">
        <f>IF(K19="","",LARGE(G9:G28,M19))</f>
        <v/>
      </c>
      <c r="M19" s="46">
        <v>11</v>
      </c>
      <c r="N19" s="28"/>
      <c r="O19" s="47" t="str">
        <f>IF(R19&lt;&gt;"",_xlfn.RANK.EQ(R19,R9:R28,0),"")</f>
        <v/>
      </c>
      <c r="P19" s="24" t="str">
        <f>IF(K19="","",VLOOKUP(L19,G9:J28,2,0))</f>
        <v/>
      </c>
      <c r="Q19" s="24" t="str">
        <f>IF(K19="","",VLOOKUP(P19,LISTAS!$F$5:$G$407,2,0))</f>
        <v/>
      </c>
      <c r="R19" s="39" t="str">
        <f>IF(K19="","",VLOOKUP(L19,G9:J28,4,0))</f>
        <v/>
      </c>
      <c r="S19" s="25" t="str">
        <f t="shared" si="4"/>
        <v/>
      </c>
      <c r="T19" s="25" t="str">
        <f t="shared" si="5"/>
        <v/>
      </c>
    </row>
    <row r="20" spans="1:20" s="5" customFormat="1" ht="18.75" customHeight="1" x14ac:dyDescent="0.3">
      <c r="B20" s="26"/>
      <c r="C20" s="22" t="str">
        <f>IF(B20="","",VLOOKUP(B20,LISTAS!$F$5:$I$204,2,0))</f>
        <v/>
      </c>
      <c r="D20" s="22" t="str">
        <f>IF(B20="","",VLOOKUP(B20,LISTAS!$F$5:$I$204,4,0))</f>
        <v/>
      </c>
      <c r="E20" s="38"/>
      <c r="G20" s="34"/>
      <c r="H20" s="35"/>
      <c r="I20" s="35"/>
      <c r="J20" s="34"/>
      <c r="K20" s="34"/>
      <c r="L20" s="34" t="str">
        <f>IF(K20="","",LARGE(G9:G28,M20))</f>
        <v/>
      </c>
      <c r="M20" s="46">
        <v>12</v>
      </c>
      <c r="N20" s="28"/>
      <c r="O20" s="47" t="str">
        <f>IF(R20&lt;&gt;"",_xlfn.RANK.EQ(R20,R9:R28,0),"")</f>
        <v/>
      </c>
      <c r="P20" s="24" t="str">
        <f>IF(K20="","",VLOOKUP(L20,G9:J28,2,0))</f>
        <v/>
      </c>
      <c r="Q20" s="24" t="str">
        <f>IF(K20="","",VLOOKUP(P20,LISTAS!$F$5:$G$407,2,0))</f>
        <v/>
      </c>
      <c r="R20" s="39" t="str">
        <f>IF(K20="","",VLOOKUP(L20,G9:J28,4,0))</f>
        <v/>
      </c>
      <c r="S20" s="25" t="str">
        <f t="shared" si="4"/>
        <v/>
      </c>
      <c r="T20" s="25" t="str">
        <f t="shared" si="5"/>
        <v/>
      </c>
    </row>
    <row r="21" spans="1:20" s="5" customFormat="1" ht="18.75" customHeight="1" x14ac:dyDescent="0.3">
      <c r="B21" s="26"/>
      <c r="C21" s="22" t="str">
        <f>IF(B21="","",VLOOKUP(B21,LISTAS!$F$5:$I$204,2,0))</f>
        <v/>
      </c>
      <c r="D21" s="22" t="str">
        <f>IF(B21="","",VLOOKUP(B21,LISTAS!$F$5:$I$204,4,0))</f>
        <v/>
      </c>
      <c r="E21" s="38"/>
      <c r="G21" s="34"/>
      <c r="H21" s="35"/>
      <c r="I21" s="35"/>
      <c r="J21" s="34"/>
      <c r="K21" s="34"/>
      <c r="L21" s="34" t="str">
        <f>IF(K21="","",LARGE(G9:G28,M21))</f>
        <v/>
      </c>
      <c r="M21" s="46">
        <v>13</v>
      </c>
      <c r="N21" s="28"/>
      <c r="O21" s="47" t="str">
        <f>IF(R21&lt;&gt;"",_xlfn.RANK.EQ(R21,R9:R28,0),"")</f>
        <v/>
      </c>
      <c r="P21" s="24" t="str">
        <f>IF(K21="","",VLOOKUP(L21,G9:J28,2,0))</f>
        <v/>
      </c>
      <c r="Q21" s="24" t="str">
        <f>IF(K21="","",VLOOKUP(P21,LISTAS!$F$5:$G$407,2,0))</f>
        <v/>
      </c>
      <c r="R21" s="39" t="str">
        <f>IF(K21="","",VLOOKUP(L21,G9:J28,4,0))</f>
        <v/>
      </c>
      <c r="S21" s="25" t="str">
        <f t="shared" si="4"/>
        <v/>
      </c>
      <c r="T21" s="25" t="str">
        <f t="shared" si="5"/>
        <v/>
      </c>
    </row>
    <row r="22" spans="1:20" s="5" customFormat="1" ht="18.75" customHeight="1" x14ac:dyDescent="0.3">
      <c r="B22" s="26"/>
      <c r="C22" s="22" t="str">
        <f>IF(B22="","",VLOOKUP(B22,LISTAS!$F$5:$I$204,2,0))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1:20" s="5" customFormat="1" ht="18.75" customHeight="1" x14ac:dyDescent="0.3">
      <c r="B23" s="26"/>
      <c r="C23" s="22" t="str">
        <f>IF(B23="","",VLOOKUP(B23,LISTAS!$F$5:$I$204,2,0))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1:20" s="5" customFormat="1" ht="18.75" customHeight="1" x14ac:dyDescent="0.3">
      <c r="B24" s="26"/>
      <c r="C24" s="22" t="str">
        <f>IF(B24="","",VLOOKUP(B24,LISTAS!$F$5:$I$204,2,0))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1:20" s="5" customFormat="1" ht="18.75" customHeight="1" x14ac:dyDescent="0.3">
      <c r="B25" s="26"/>
      <c r="C25" s="22" t="str">
        <f>IF(B25="","",VLOOKUP(B25,LISTAS!$F$5:$I$204,2,0))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1:20" s="5" customFormat="1" ht="18.75" customHeight="1" x14ac:dyDescent="0.3">
      <c r="B26" s="26"/>
      <c r="C26" s="22" t="str">
        <f>IF(B26="","",VLOOKUP(B26,LISTAS!$F$5:$I$204,2,0))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1:20" s="5" customFormat="1" ht="18.75" customHeight="1" x14ac:dyDescent="0.3">
      <c r="B27" s="26"/>
      <c r="C27" s="22" t="str">
        <f>IF(B27="","",VLOOKUP(B27,LISTAS!$F$5:$I$204,2,0))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1:20" s="5" customFormat="1" ht="18.75" customHeight="1" x14ac:dyDescent="0.3">
      <c r="B28" s="26"/>
      <c r="C28" s="22" t="str">
        <f>IF(B28="","",VLOOKUP(B28,LISTAS!$F$5:$I$204,2,0))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1:20" ht="20.25" customHeight="1" x14ac:dyDescent="0.25"/>
    <row r="30" spans="1:20" ht="20.25" customHeight="1" x14ac:dyDescent="0.25">
      <c r="A30" s="2"/>
      <c r="B30" s="71" t="s">
        <v>24</v>
      </c>
      <c r="C30" s="72"/>
      <c r="E30" s="36"/>
      <c r="F30" s="37"/>
      <c r="G30" s="11"/>
      <c r="H30" s="12"/>
      <c r="I30" s="12"/>
      <c r="J30" s="12"/>
      <c r="K30" s="13"/>
      <c r="L30" s="12"/>
      <c r="M30" s="14"/>
      <c r="N30" s="45"/>
      <c r="O30" s="73" t="s">
        <v>15</v>
      </c>
      <c r="P30" s="74"/>
      <c r="Q30" s="74"/>
      <c r="R30" s="74"/>
      <c r="S30" s="74"/>
      <c r="T30" s="75"/>
    </row>
    <row r="31" spans="1:20" ht="20.25" hidden="1" customHeight="1" x14ac:dyDescent="0.25">
      <c r="A31" s="2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70"/>
    </row>
    <row r="32" spans="1:20" s="15" customFormat="1" ht="28.5" customHeight="1" x14ac:dyDescent="0.25">
      <c r="B32" s="16" t="s">
        <v>16</v>
      </c>
      <c r="C32" s="16" t="s">
        <v>1</v>
      </c>
      <c r="D32" s="16" t="s">
        <v>17</v>
      </c>
      <c r="E32" s="16" t="s">
        <v>2</v>
      </c>
      <c r="F32" s="17"/>
      <c r="G32" s="18"/>
      <c r="H32" s="19"/>
      <c r="I32" s="19"/>
      <c r="J32" s="19"/>
      <c r="K32" s="20"/>
      <c r="L32" s="19"/>
      <c r="M32" s="18"/>
      <c r="N32" s="18"/>
      <c r="O32" s="29" t="s">
        <v>4</v>
      </c>
      <c r="P32" s="29" t="s">
        <v>16</v>
      </c>
      <c r="Q32" s="29" t="s">
        <v>1</v>
      </c>
      <c r="R32" s="29" t="s">
        <v>18</v>
      </c>
      <c r="S32" s="21" t="s">
        <v>19</v>
      </c>
      <c r="T32" s="21" t="s">
        <v>20</v>
      </c>
    </row>
    <row r="33" spans="2:20" s="5" customFormat="1" ht="18.75" customHeight="1" x14ac:dyDescent="0.25">
      <c r="B33" s="22" t="s">
        <v>408</v>
      </c>
      <c r="C33" s="22" t="str">
        <f>IF(B33="","",VLOOKUP(B33,LISTAS!$F$5:$I$1000,2,0))</f>
        <v>LICEU JARDIM</v>
      </c>
      <c r="D33" s="22"/>
      <c r="E33" s="38">
        <v>7.5</v>
      </c>
      <c r="G33" s="34">
        <f t="shared" ref="G33:G52" si="7">IF(E33="","",E33+(ROW(E33)/10000))</f>
        <v>7.5033000000000003</v>
      </c>
      <c r="H33" s="35" t="str">
        <f t="shared" ref="H33:I39" si="8">IF($K33="","",IF(B33="","",B33))</f>
        <v>ELISA OMENA</v>
      </c>
      <c r="I33" s="35" t="str">
        <f t="shared" si="8"/>
        <v>LICEU JARDIM</v>
      </c>
      <c r="J33" s="34">
        <f t="shared" ref="J33:J52" si="9">IF($K33="","",E33)</f>
        <v>7.5</v>
      </c>
      <c r="K33" s="34">
        <f t="shared" ref="K33:K52" si="10">G33</f>
        <v>7.5033000000000003</v>
      </c>
      <c r="L33" s="34">
        <f>IF(K33="","",LARGE(G33:G52,M33))</f>
        <v>7.5033000000000003</v>
      </c>
      <c r="M33" s="46">
        <v>1</v>
      </c>
      <c r="N33" s="23"/>
      <c r="O33" s="47">
        <f>IF(R33&lt;&gt;"",_xlfn.RANK.EQ(R33,R33:R52,0),"")</f>
        <v>1</v>
      </c>
      <c r="P33" s="24" t="str">
        <f>IF(K33="","",VLOOKUP(L33,G33:J52,2,0))</f>
        <v>ELISA OMENA</v>
      </c>
      <c r="Q33" s="24" t="str">
        <f>IF(K33="","",VLOOKUP(P33,LISTAS!$F$5:$G$407,2,0))</f>
        <v>LICEU JARDIM</v>
      </c>
      <c r="R33" s="39">
        <f>IF(K33="","",VLOOKUP(L33,G33:J52,4,0))</f>
        <v>7.5</v>
      </c>
      <c r="S33" s="25">
        <f>IF($O33="","",IF($O33=1,400,IF($O33=2,340,IF($O33=3,300,IF($O33=4,280,IF($O33=5,270,IF($O33=6,260,IF($O33=7,250,IF($O33=8,240,IF($O33=9,200,IF($O33=10,200,IF($O33=11,200,IF($O33=12,200,IF($O33=13,200,IF($O33=14,200,IF($O33=15,200,IF($O33=16,200,IF($O33&gt;16,"",""))))))))))))))))))</f>
        <v>400</v>
      </c>
      <c r="T33" s="25">
        <f>IF(O33="","",IF($F$7="NÃO","",IF(O33=1,400,IF(O33=2,340,IF(O33=3,300,IF(O33=4,280,IF(O33=5,270,IF(O33=6,260,IF(O33=7,250,IF(O33=8,240,IF(O33=9,200,IF(O33=10,200,IF(O33=11,200,IF(O33=12,200,IF(O33=13,200,IF(O33=14,200,IF(O33=15,200,IF(O33=16,200,IF(O33&gt;16,"","")))))))))))))))))))</f>
        <v>400</v>
      </c>
    </row>
    <row r="34" spans="2:20" s="5" customFormat="1" ht="18.75" customHeight="1" x14ac:dyDescent="0.25">
      <c r="B34" s="26"/>
      <c r="C34" s="22" t="str">
        <f>IF(B34="","",VLOOKUP(B34,LISTAS!$F$5:$I$1000,2,0))</f>
        <v/>
      </c>
      <c r="D34" s="22" t="str">
        <f>IF(B34="","",VLOOKUP(B34,LISTAS!$F$5:$I$204,4,0))</f>
        <v/>
      </c>
      <c r="E34" s="38"/>
      <c r="G34" s="34" t="str">
        <f t="shared" si="7"/>
        <v/>
      </c>
      <c r="H34" s="35" t="str">
        <f t="shared" si="8"/>
        <v/>
      </c>
      <c r="I34" s="35" t="str">
        <f t="shared" si="8"/>
        <v/>
      </c>
      <c r="J34" s="34" t="str">
        <f t="shared" si="9"/>
        <v/>
      </c>
      <c r="K34" s="34" t="str">
        <f t="shared" si="10"/>
        <v/>
      </c>
      <c r="L34" s="34" t="str">
        <f>IF(K34="","",LARGE(G33:G52,M34))</f>
        <v/>
      </c>
      <c r="M34" s="46">
        <v>2</v>
      </c>
      <c r="N34" s="27"/>
      <c r="O34" s="47" t="str">
        <f>IF(R34&lt;&gt;"",_xlfn.RANK.EQ(R34,R33:R52,0),"")</f>
        <v/>
      </c>
      <c r="P34" s="24" t="str">
        <f>IF(K34="","",VLOOKUP(L34,G33:J52,2,0))</f>
        <v/>
      </c>
      <c r="Q34" s="24" t="str">
        <f>IF(K34="","",VLOOKUP(P34,LISTAS!$F$5:$G$407,2,0))</f>
        <v/>
      </c>
      <c r="R34" s="39" t="str">
        <f>IF(K34="","",VLOOKUP(L34,G33:J52,4,0))</f>
        <v/>
      </c>
      <c r="S34" s="25" t="str">
        <f t="shared" ref="S34:S52" si="11">IF($O34="","",IF($O34=1,400,IF($O34=2,340,IF($O34=3,300,IF($O34=4,280,IF($O34=5,270,IF($O34=6,260,IF($O34=7,250,IF($O34=8,240,IF($O34=9,200,IF($O34=10,200,IF($O34=11,200,IF($O34=12,200,IF($O34=13,200,IF($O34=14,200,IF($O34=15,200,IF($O34=16,200,IF($O34&gt;16,"",""))))))))))))))))))</f>
        <v/>
      </c>
      <c r="T34" s="25" t="str">
        <f t="shared" ref="T34:T52" si="12">IF(O34="","",IF($F$7="NÃO","",IF(O34=1,400,IF(O34=2,340,IF(O34=3,300,IF(O34=4,280,IF(O34=5,270,IF(O34=6,260,IF(O34=7,250,IF(O34=8,240,IF(O34=9,200,IF(O34=10,200,IF(O34=11,200,IF(O34=12,200,IF(O34=13,200,IF(O34=14,200,IF(O34=15,200,IF(O34=16,200,IF(O34&gt;16,"","")))))))))))))))))))</f>
        <v/>
      </c>
    </row>
    <row r="35" spans="2:20" s="5" customFormat="1" ht="18.75" customHeight="1" x14ac:dyDescent="0.3">
      <c r="B35" s="26"/>
      <c r="C35" s="22" t="str">
        <f>IF(B35="","",VLOOKUP(B35,LISTAS!$F$5:$I$1000,2,0))</f>
        <v/>
      </c>
      <c r="D35" s="22" t="str">
        <f>IF(B35="","",VLOOKUP(B35,LISTAS!$F$5:$I$204,4,0))</f>
        <v/>
      </c>
      <c r="E35" s="38"/>
      <c r="G35" s="34" t="str">
        <f t="shared" si="7"/>
        <v/>
      </c>
      <c r="H35" s="35" t="str">
        <f t="shared" si="8"/>
        <v/>
      </c>
      <c r="I35" s="35" t="str">
        <f t="shared" si="8"/>
        <v/>
      </c>
      <c r="J35" s="34" t="str">
        <f t="shared" si="9"/>
        <v/>
      </c>
      <c r="K35" s="34" t="str">
        <f t="shared" si="10"/>
        <v/>
      </c>
      <c r="L35" s="34" t="str">
        <f>IF(K35="","",LARGE(G33:G52,M35))</f>
        <v/>
      </c>
      <c r="M35" s="46">
        <v>3</v>
      </c>
      <c r="N35" s="28"/>
      <c r="O35" s="47" t="str">
        <f>IF(R35&lt;&gt;"",_xlfn.RANK.EQ(R35,R33:R52,0),"")</f>
        <v/>
      </c>
      <c r="P35" s="24" t="str">
        <f>IF(K35="","",VLOOKUP(L35,G33:J52,2,0))</f>
        <v/>
      </c>
      <c r="Q35" s="24" t="str">
        <f>IF(K35="","",VLOOKUP(P35,LISTAS!$F$5:$G$407,2,0))</f>
        <v/>
      </c>
      <c r="R35" s="39" t="str">
        <f>IF(K35="","",VLOOKUP(L35,G33:J52,4,0))</f>
        <v/>
      </c>
      <c r="S35" s="25" t="str">
        <f t="shared" si="11"/>
        <v/>
      </c>
      <c r="T35" s="25" t="str">
        <f t="shared" si="12"/>
        <v/>
      </c>
    </row>
    <row r="36" spans="2:20" s="5" customFormat="1" ht="18.75" customHeight="1" x14ac:dyDescent="0.3">
      <c r="B36" s="26"/>
      <c r="C36" s="22" t="str">
        <f>IF(B36="","",VLOOKUP(B36,LISTAS!$F$5:$I$1000,2,0))</f>
        <v/>
      </c>
      <c r="D36" s="22" t="str">
        <f>IF(B36="","",VLOOKUP(B36,LISTAS!$F$5:$I$204,4,0))</f>
        <v/>
      </c>
      <c r="E36" s="38"/>
      <c r="G36" s="34" t="str">
        <f t="shared" si="7"/>
        <v/>
      </c>
      <c r="H36" s="35" t="str">
        <f t="shared" si="8"/>
        <v/>
      </c>
      <c r="I36" s="35" t="str">
        <f t="shared" si="8"/>
        <v/>
      </c>
      <c r="J36" s="34" t="str">
        <f t="shared" si="9"/>
        <v/>
      </c>
      <c r="K36" s="34" t="str">
        <f t="shared" si="10"/>
        <v/>
      </c>
      <c r="L36" s="34" t="str">
        <f>IF(K36="","",LARGE(G33:G52,M36))</f>
        <v/>
      </c>
      <c r="M36" s="46">
        <v>4</v>
      </c>
      <c r="N36" s="28"/>
      <c r="O36" s="47" t="str">
        <f>IF(R36&lt;&gt;"",_xlfn.RANK.EQ(R36,R33:R52,0),"")</f>
        <v/>
      </c>
      <c r="P36" s="24" t="str">
        <f>IF(K36="","",VLOOKUP(L36,G33:J52,2,0))</f>
        <v/>
      </c>
      <c r="Q36" s="24" t="str">
        <f>IF(K36="","",VLOOKUP(P36,LISTAS!$F$5:$G$407,2,0))</f>
        <v/>
      </c>
      <c r="R36" s="39" t="str">
        <f>IF(K36="","",VLOOKUP(L36,G33:J52,4,0))</f>
        <v/>
      </c>
      <c r="S36" s="25" t="str">
        <f t="shared" si="11"/>
        <v/>
      </c>
      <c r="T36" s="25" t="str">
        <f t="shared" si="12"/>
        <v/>
      </c>
    </row>
    <row r="37" spans="2:20" s="5" customFormat="1" ht="18.75" customHeight="1" x14ac:dyDescent="0.3">
      <c r="B37" s="26"/>
      <c r="C37" s="22" t="str">
        <f>IF(B37="","",VLOOKUP(B37,LISTAS!$F$5:$I$1000,2,0))</f>
        <v/>
      </c>
      <c r="D37" s="22" t="str">
        <f>IF(B37="","",VLOOKUP(B37,LISTAS!$F$5:$I$204,4,0))</f>
        <v/>
      </c>
      <c r="E37" s="38"/>
      <c r="G37" s="34" t="str">
        <f t="shared" si="7"/>
        <v/>
      </c>
      <c r="H37" s="35" t="str">
        <f t="shared" si="8"/>
        <v/>
      </c>
      <c r="I37" s="35" t="str">
        <f t="shared" si="8"/>
        <v/>
      </c>
      <c r="J37" s="34" t="str">
        <f t="shared" si="9"/>
        <v/>
      </c>
      <c r="K37" s="34" t="str">
        <f t="shared" si="10"/>
        <v/>
      </c>
      <c r="L37" s="34" t="str">
        <f>IF(K37="","",LARGE(G33:G52,M37))</f>
        <v/>
      </c>
      <c r="M37" s="46">
        <v>5</v>
      </c>
      <c r="N37" s="28"/>
      <c r="O37" s="47" t="str">
        <f>IF(R37&lt;&gt;"",_xlfn.RANK.EQ(R37,R33:R52,0),"")</f>
        <v/>
      </c>
      <c r="P37" s="24" t="str">
        <f>IF(K37="","",VLOOKUP(L37,G33:J52,2,0))</f>
        <v/>
      </c>
      <c r="Q37" s="24" t="str">
        <f>IF(K37="","",VLOOKUP(P37,LISTAS!$F$5:$G$407,2,0))</f>
        <v/>
      </c>
      <c r="R37" s="39" t="str">
        <f>IF(K37="","",VLOOKUP(L37,G33:J52,4,0))</f>
        <v/>
      </c>
      <c r="S37" s="25" t="str">
        <f t="shared" si="11"/>
        <v/>
      </c>
      <c r="T37" s="25" t="str">
        <f t="shared" si="12"/>
        <v/>
      </c>
    </row>
    <row r="38" spans="2:20" s="5" customFormat="1" ht="18.75" customHeight="1" x14ac:dyDescent="0.3">
      <c r="B38" s="26"/>
      <c r="C38" s="22" t="str">
        <f>IF(B38="","",VLOOKUP(B38,LISTAS!$F$5:$I$1000,2,0))</f>
        <v/>
      </c>
      <c r="D38" s="22" t="str">
        <f>IF(B38="","",VLOOKUP(B38,LISTAS!$F$5:$I$204,4,0))</f>
        <v/>
      </c>
      <c r="E38" s="38"/>
      <c r="G38" s="34" t="str">
        <f t="shared" si="7"/>
        <v/>
      </c>
      <c r="H38" s="35" t="str">
        <f t="shared" si="8"/>
        <v/>
      </c>
      <c r="I38" s="35" t="str">
        <f t="shared" si="8"/>
        <v/>
      </c>
      <c r="J38" s="34" t="str">
        <f t="shared" si="9"/>
        <v/>
      </c>
      <c r="K38" s="34" t="str">
        <f t="shared" si="10"/>
        <v/>
      </c>
      <c r="L38" s="34" t="str">
        <f>IF(K38="","",LARGE(G33:G52,M38))</f>
        <v/>
      </c>
      <c r="M38" s="46">
        <v>6</v>
      </c>
      <c r="N38" s="28"/>
      <c r="O38" s="47" t="str">
        <f>IF(R38&lt;&gt;"",_xlfn.RANK.EQ(R38,R33:R52,0),"")</f>
        <v/>
      </c>
      <c r="P38" s="24" t="str">
        <f>IF(K38="","",VLOOKUP(L38,G33:J52,2,0))</f>
        <v/>
      </c>
      <c r="Q38" s="24" t="str">
        <f>IF(K38="","",VLOOKUP(P38,LISTAS!$F$5:$G$407,2,0))</f>
        <v/>
      </c>
      <c r="R38" s="39" t="str">
        <f>IF(K38="","",VLOOKUP(L38,G33:J52,4,0))</f>
        <v/>
      </c>
      <c r="S38" s="25" t="str">
        <f t="shared" si="11"/>
        <v/>
      </c>
      <c r="T38" s="25" t="str">
        <f t="shared" si="12"/>
        <v/>
      </c>
    </row>
    <row r="39" spans="2:20" s="5" customFormat="1" ht="18.75" customHeight="1" x14ac:dyDescent="0.3">
      <c r="B39" s="26"/>
      <c r="C39" s="22" t="str">
        <f>IF(B39="","",VLOOKUP(B39,LISTAS!$F$5:$I$1000,2,0))</f>
        <v/>
      </c>
      <c r="D39" s="22" t="str">
        <f>IF(B39="","",VLOOKUP(B39,LISTAS!$F$5:$I$204,4,0))</f>
        <v/>
      </c>
      <c r="E39" s="38"/>
      <c r="G39" s="34" t="str">
        <f t="shared" si="7"/>
        <v/>
      </c>
      <c r="H39" s="35" t="str">
        <f t="shared" si="8"/>
        <v/>
      </c>
      <c r="I39" s="35" t="str">
        <f t="shared" si="8"/>
        <v/>
      </c>
      <c r="J39" s="34" t="str">
        <f t="shared" si="9"/>
        <v/>
      </c>
      <c r="K39" s="34" t="str">
        <f t="shared" si="10"/>
        <v/>
      </c>
      <c r="L39" s="34" t="str">
        <f>IF(K39="","",LARGE(G33:G52,M39))</f>
        <v/>
      </c>
      <c r="M39" s="46">
        <v>7</v>
      </c>
      <c r="N39" s="28"/>
      <c r="O39" s="47" t="str">
        <f>IF(R39&lt;&gt;"",_xlfn.RANK.EQ(R39,R33:R52,0),"")</f>
        <v/>
      </c>
      <c r="P39" s="24" t="str">
        <f>IF(K39="","",VLOOKUP(L39,G33:J52,2,0))</f>
        <v/>
      </c>
      <c r="Q39" s="24" t="str">
        <f>IF(K39="","",VLOOKUP(P39,LISTAS!$F$5:$G$407,2,0))</f>
        <v/>
      </c>
      <c r="R39" s="39" t="str">
        <f>IF(K39="","",VLOOKUP(L39,G33:J52,4,0))</f>
        <v/>
      </c>
      <c r="S39" s="25" t="str">
        <f t="shared" si="11"/>
        <v/>
      </c>
      <c r="T39" s="25" t="str">
        <f t="shared" si="12"/>
        <v/>
      </c>
    </row>
    <row r="40" spans="2:20" s="5" customFormat="1" ht="18.75" customHeight="1" x14ac:dyDescent="0.3">
      <c r="B40" s="26"/>
      <c r="C40" s="22" t="str">
        <f>IF(B40="","",VLOOKUP(B40,LISTAS!$F$5:$I$1000,2,0))</f>
        <v/>
      </c>
      <c r="D40" s="22" t="str">
        <f>IF(B40="","",VLOOKUP(B40,LISTAS!$F$5:$I$204,4,0))</f>
        <v/>
      </c>
      <c r="E40" s="38"/>
      <c r="G40" s="34"/>
      <c r="H40" s="35"/>
      <c r="I40" s="35"/>
      <c r="J40" s="34"/>
      <c r="K40" s="34"/>
      <c r="L40" s="34" t="str">
        <f>IF(K40="","",LARGE(G33:G52,M40))</f>
        <v/>
      </c>
      <c r="M40" s="46">
        <v>8</v>
      </c>
      <c r="N40" s="28"/>
      <c r="O40" s="47" t="str">
        <f>IF(R40&lt;&gt;"",_xlfn.RANK.EQ(R40,R33:R52,0),"")</f>
        <v/>
      </c>
      <c r="P40" s="24" t="str">
        <f>IF(K40="","",VLOOKUP(L40,G33:J52,2,0))</f>
        <v/>
      </c>
      <c r="Q40" s="24" t="str">
        <f>IF(K40="","",VLOOKUP(P40,LISTAS!$F$5:$G$407,2,0))</f>
        <v/>
      </c>
      <c r="R40" s="39" t="str">
        <f>IF(K40="","",VLOOKUP(L40,G33:J52,4,0))</f>
        <v/>
      </c>
      <c r="S40" s="25" t="str">
        <f t="shared" si="11"/>
        <v/>
      </c>
      <c r="T40" s="25" t="str">
        <f t="shared" si="12"/>
        <v/>
      </c>
    </row>
    <row r="41" spans="2:20" s="5" customFormat="1" ht="18.75" customHeight="1" x14ac:dyDescent="0.3">
      <c r="B41" s="26"/>
      <c r="C41" s="22" t="str">
        <f>IF(B41="","",VLOOKUP(B41,LISTAS!$F$5:$I$1000,2,0))</f>
        <v/>
      </c>
      <c r="D41" s="22" t="str">
        <f>IF(B41="","",VLOOKUP(B41,LISTAS!$F$5:$I$204,4,0))</f>
        <v/>
      </c>
      <c r="E41" s="38"/>
      <c r="G41" s="34"/>
      <c r="H41" s="35"/>
      <c r="I41" s="35"/>
      <c r="J41" s="34"/>
      <c r="K41" s="34"/>
      <c r="L41" s="34" t="str">
        <f>IF(K41="","",LARGE(G33:G52,M41))</f>
        <v/>
      </c>
      <c r="M41" s="46">
        <v>9</v>
      </c>
      <c r="N41" s="28"/>
      <c r="O41" s="47" t="str">
        <f>IF(R41&lt;&gt;"",_xlfn.RANK.EQ(R41,R33:R52,0),"")</f>
        <v/>
      </c>
      <c r="P41" s="24" t="str">
        <f>IF(K41="","",VLOOKUP(L41,G33:J52,2,0))</f>
        <v/>
      </c>
      <c r="Q41" s="24" t="str">
        <f>IF(K41="","",VLOOKUP(P41,LISTAS!$F$5:$G$407,2,0))</f>
        <v/>
      </c>
      <c r="R41" s="39" t="str">
        <f>IF(K41="","",VLOOKUP(L41,G33:J52,4,0))</f>
        <v/>
      </c>
      <c r="S41" s="25" t="str">
        <f t="shared" si="11"/>
        <v/>
      </c>
      <c r="T41" s="25" t="str">
        <f t="shared" si="12"/>
        <v/>
      </c>
    </row>
    <row r="42" spans="2:20" s="5" customFormat="1" ht="18.75" customHeight="1" x14ac:dyDescent="0.3">
      <c r="B42" s="26"/>
      <c r="C42" s="22" t="str">
        <f>IF(B42="","",VLOOKUP(B42,LISTAS!$F$5:$I$1000,2,0))</f>
        <v/>
      </c>
      <c r="D42" s="22" t="str">
        <f>IF(B42="","",VLOOKUP(B42,LISTAS!$F$5:$I$204,4,0))</f>
        <v/>
      </c>
      <c r="E42" s="38"/>
      <c r="G42" s="34"/>
      <c r="H42" s="35"/>
      <c r="I42" s="35"/>
      <c r="J42" s="34"/>
      <c r="K42" s="34"/>
      <c r="L42" s="34" t="str">
        <f>IF(K42="","",LARGE(G33:G52,M42))</f>
        <v/>
      </c>
      <c r="M42" s="46">
        <v>10</v>
      </c>
      <c r="N42" s="28"/>
      <c r="O42" s="47" t="str">
        <f>IF(R42&lt;&gt;"",_xlfn.RANK.EQ(R42,R33:R52,0),"")</f>
        <v/>
      </c>
      <c r="P42" s="24" t="str">
        <f>IF(K42="","",VLOOKUP(L42,G33:J52,2,0))</f>
        <v/>
      </c>
      <c r="Q42" s="24" t="str">
        <f>IF(K42="","",VLOOKUP(P42,LISTAS!$F$5:$G$407,2,0))</f>
        <v/>
      </c>
      <c r="R42" s="39" t="str">
        <f>IF(K42="","",VLOOKUP(L42,G33:J52,4,0))</f>
        <v/>
      </c>
      <c r="S42" s="25" t="str">
        <f t="shared" si="11"/>
        <v/>
      </c>
      <c r="T42" s="25" t="str">
        <f t="shared" si="12"/>
        <v/>
      </c>
    </row>
    <row r="43" spans="2:20" s="5" customFormat="1" ht="18.75" customHeight="1" x14ac:dyDescent="0.3">
      <c r="B43" s="26"/>
      <c r="C43" s="22" t="str">
        <f>IF(B43="","",VLOOKUP(B43,LISTAS!$F$5:$I$1000,2,0))</f>
        <v/>
      </c>
      <c r="D43" s="22" t="str">
        <f>IF(B43="","",VLOOKUP(B43,LISTAS!$F$5:$I$204,4,0))</f>
        <v/>
      </c>
      <c r="E43" s="38"/>
      <c r="G43" s="34"/>
      <c r="H43" s="35"/>
      <c r="I43" s="35"/>
      <c r="J43" s="34"/>
      <c r="K43" s="34"/>
      <c r="L43" s="34" t="str">
        <f>IF(K43="","",LARGE(G33:G52,M43))</f>
        <v/>
      </c>
      <c r="M43" s="46">
        <v>11</v>
      </c>
      <c r="N43" s="28"/>
      <c r="O43" s="47" t="str">
        <f>IF(R43&lt;&gt;"",_xlfn.RANK.EQ(R43,R33:R52,0),"")</f>
        <v/>
      </c>
      <c r="P43" s="24" t="str">
        <f>IF(K43="","",VLOOKUP(L43,G33:J52,2,0))</f>
        <v/>
      </c>
      <c r="Q43" s="24" t="str">
        <f>IF(K43="","",VLOOKUP(P43,LISTAS!$F$5:$G$407,2,0))</f>
        <v/>
      </c>
      <c r="R43" s="39" t="str">
        <f>IF(K43="","",VLOOKUP(L43,G33:J52,4,0))</f>
        <v/>
      </c>
      <c r="S43" s="25" t="str">
        <f t="shared" si="11"/>
        <v/>
      </c>
      <c r="T43" s="25" t="str">
        <f t="shared" si="12"/>
        <v/>
      </c>
    </row>
    <row r="44" spans="2:20" s="5" customFormat="1" ht="18.75" customHeight="1" x14ac:dyDescent="0.3">
      <c r="B44" s="26"/>
      <c r="C44" s="22" t="str">
        <f>IF(B44="","",VLOOKUP(B44,LISTAS!$F$5:$I$1000,2,0))</f>
        <v/>
      </c>
      <c r="D44" s="22" t="str">
        <f>IF(B44="","",VLOOKUP(B44,LISTAS!$F$5:$I$204,4,0))</f>
        <v/>
      </c>
      <c r="E44" s="38"/>
      <c r="G44" s="34"/>
      <c r="H44" s="35"/>
      <c r="I44" s="35"/>
      <c r="J44" s="34"/>
      <c r="K44" s="34"/>
      <c r="L44" s="34" t="str">
        <f>IF(K44="","",LARGE(G33:G52,M44))</f>
        <v/>
      </c>
      <c r="M44" s="46">
        <v>12</v>
      </c>
      <c r="N44" s="28"/>
      <c r="O44" s="47" t="str">
        <f>IF(R44&lt;&gt;"",_xlfn.RANK.EQ(R44,R33:R52,0),"")</f>
        <v/>
      </c>
      <c r="P44" s="24" t="str">
        <f>IF(K44="","",VLOOKUP(L44,G33:J52,2,0))</f>
        <v/>
      </c>
      <c r="Q44" s="24" t="str">
        <f>IF(K44="","",VLOOKUP(P44,LISTAS!$F$5:$G$407,2,0))</f>
        <v/>
      </c>
      <c r="R44" s="39" t="str">
        <f>IF(K44="","",VLOOKUP(L44,G33:J52,4,0))</f>
        <v/>
      </c>
      <c r="S44" s="25" t="str">
        <f t="shared" si="11"/>
        <v/>
      </c>
      <c r="T44" s="25" t="str">
        <f t="shared" si="12"/>
        <v/>
      </c>
    </row>
    <row r="45" spans="2:20" s="5" customFormat="1" ht="18.75" customHeight="1" x14ac:dyDescent="0.3">
      <c r="B45" s="26"/>
      <c r="C45" s="22" t="str">
        <f>IF(B45="","",VLOOKUP(B45,LISTAS!$F$5:$I$1000,2,0))</f>
        <v/>
      </c>
      <c r="D45" s="22" t="str">
        <f>IF(B45="","",VLOOKUP(B45,LISTAS!$F$5:$I$204,4,0))</f>
        <v/>
      </c>
      <c r="E45" s="38"/>
      <c r="G45" s="34"/>
      <c r="H45" s="35"/>
      <c r="I45" s="35"/>
      <c r="J45" s="34"/>
      <c r="K45" s="34"/>
      <c r="L45" s="34" t="str">
        <f>IF(K45="","",LARGE(G33:G52,M45))</f>
        <v/>
      </c>
      <c r="M45" s="46">
        <v>13</v>
      </c>
      <c r="N45" s="28"/>
      <c r="O45" s="47" t="str">
        <f>IF(R45&lt;&gt;"",_xlfn.RANK.EQ(R45,R33:R52,0),"")</f>
        <v/>
      </c>
      <c r="P45" s="24" t="str">
        <f>IF(K45="","",VLOOKUP(L45,G33:J52,2,0))</f>
        <v/>
      </c>
      <c r="Q45" s="24" t="str">
        <f>IF(K45="","",VLOOKUP(P45,LISTAS!$F$5:$G$407,2,0))</f>
        <v/>
      </c>
      <c r="R45" s="39" t="str">
        <f>IF(K45="","",VLOOKUP(L45,G33:J52,4,0))</f>
        <v/>
      </c>
      <c r="S45" s="25" t="str">
        <f t="shared" si="11"/>
        <v/>
      </c>
      <c r="T45" s="25" t="str">
        <f t="shared" si="12"/>
        <v/>
      </c>
    </row>
    <row r="46" spans="2:20" s="5" customFormat="1" ht="18.75" customHeight="1" x14ac:dyDescent="0.3">
      <c r="B46" s="26"/>
      <c r="C46" s="22" t="str">
        <f>IF(B46="","",VLOOKUP(B46,LISTAS!$F$5:$I$1000,2,0))</f>
        <v/>
      </c>
      <c r="D46" s="22" t="str">
        <f>IF(B46="","",VLOOKUP(B46,LISTAS!$F$5:$I$204,4,0))</f>
        <v/>
      </c>
      <c r="E46" s="38"/>
      <c r="G46" s="34"/>
      <c r="H46" s="35"/>
      <c r="I46" s="35"/>
      <c r="J46" s="34"/>
      <c r="K46" s="34"/>
      <c r="L46" s="34" t="str">
        <f>IF(K46="","",LARGE(G33:G52,M46))</f>
        <v/>
      </c>
      <c r="M46" s="46">
        <v>14</v>
      </c>
      <c r="N46" s="28"/>
      <c r="O46" s="47" t="str">
        <f>IF(R46&lt;&gt;"",_xlfn.RANK.EQ(R46,R33:R52,0),"")</f>
        <v/>
      </c>
      <c r="P46" s="24" t="str">
        <f>IF(K46="","",VLOOKUP(L46,G33:J52,2,0))</f>
        <v/>
      </c>
      <c r="Q46" s="24" t="str">
        <f>IF(K46="","",VLOOKUP(P46,LISTAS!$F$5:$G$407,2,0))</f>
        <v/>
      </c>
      <c r="R46" s="39" t="str">
        <f>IF(K46="","",VLOOKUP(L46,G33:J52,4,0))</f>
        <v/>
      </c>
      <c r="S46" s="25" t="str">
        <f t="shared" si="11"/>
        <v/>
      </c>
      <c r="T46" s="25" t="str">
        <f t="shared" si="12"/>
        <v/>
      </c>
    </row>
    <row r="47" spans="2:20" s="5" customFormat="1" ht="18.75" customHeight="1" x14ac:dyDescent="0.3">
      <c r="B47" s="26"/>
      <c r="C47" s="22" t="str">
        <f>IF(B47="","",VLOOKUP(B47,LISTAS!$F$5:$I$1000,2,0))</f>
        <v/>
      </c>
      <c r="D47" s="22" t="str">
        <f>IF(B47="","",VLOOKUP(B47,LISTAS!$F$5:$I$204,4,0))</f>
        <v/>
      </c>
      <c r="E47" s="38"/>
      <c r="G47" s="34"/>
      <c r="H47" s="35"/>
      <c r="I47" s="35"/>
      <c r="J47" s="34"/>
      <c r="K47" s="34"/>
      <c r="L47" s="34" t="str">
        <f>IF(K47="","",LARGE(G33:G52,M47))</f>
        <v/>
      </c>
      <c r="M47" s="46">
        <v>15</v>
      </c>
      <c r="N47" s="28"/>
      <c r="O47" s="47" t="str">
        <f>IF(R47&lt;&gt;"",_xlfn.RANK.EQ(R47,R33:R52,0),"")</f>
        <v/>
      </c>
      <c r="P47" s="24" t="str">
        <f>IF(K47="","",VLOOKUP(L47,G33:J52,2,0))</f>
        <v/>
      </c>
      <c r="Q47" s="24" t="str">
        <f>IF(K47="","",VLOOKUP(P47,LISTAS!$F$5:$G$407,2,0))</f>
        <v/>
      </c>
      <c r="R47" s="39" t="str">
        <f>IF(K47="","",VLOOKUP(L47,G33:J52,4,0))</f>
        <v/>
      </c>
      <c r="S47" s="25" t="str">
        <f t="shared" si="11"/>
        <v/>
      </c>
      <c r="T47" s="25" t="str">
        <f t="shared" si="12"/>
        <v/>
      </c>
    </row>
    <row r="48" spans="2:20" s="5" customFormat="1" ht="18.75" customHeight="1" x14ac:dyDescent="0.3">
      <c r="B48" s="26"/>
      <c r="C48" s="22" t="str">
        <f>IF(B48="","",VLOOKUP(B48,LISTAS!$F$5:$I$1000,2,0))</f>
        <v/>
      </c>
      <c r="D48" s="22" t="str">
        <f>IF(B48="","",VLOOKUP(B48,LISTAS!$F$5:$I$204,4,0))</f>
        <v/>
      </c>
      <c r="E48" s="38"/>
      <c r="G48" s="34"/>
      <c r="H48" s="35"/>
      <c r="I48" s="35"/>
      <c r="J48" s="34"/>
      <c r="K48" s="34"/>
      <c r="L48" s="34" t="str">
        <f>IF(K48="","",LARGE(G33:G52,M48))</f>
        <v/>
      </c>
      <c r="M48" s="46">
        <v>16</v>
      </c>
      <c r="N48" s="28"/>
      <c r="O48" s="47" t="str">
        <f>IF(R48&lt;&gt;"",_xlfn.RANK.EQ(R48,R33:R52,0),"")</f>
        <v/>
      </c>
      <c r="P48" s="24" t="str">
        <f>IF(K48="","",VLOOKUP(L48,G33:J52,2,0))</f>
        <v/>
      </c>
      <c r="Q48" s="24" t="str">
        <f>IF(K48="","",VLOOKUP(P48,LISTAS!$F$5:$G$407,2,0))</f>
        <v/>
      </c>
      <c r="R48" s="39" t="str">
        <f>IF(K48="","",VLOOKUP(L48,G33:J52,4,0))</f>
        <v/>
      </c>
      <c r="S48" s="25" t="str">
        <f t="shared" si="11"/>
        <v/>
      </c>
      <c r="T48" s="25" t="str">
        <f t="shared" si="12"/>
        <v/>
      </c>
    </row>
    <row r="49" spans="1:20" s="5" customFormat="1" ht="18.75" customHeight="1" x14ac:dyDescent="0.3">
      <c r="B49" s="26"/>
      <c r="C49" s="22" t="str">
        <f>IF(B49="","",VLOOKUP(B49,LISTAS!$F$5:$I$1000,2,0))</f>
        <v/>
      </c>
      <c r="D49" s="22" t="str">
        <f>IF(B49="","",VLOOKUP(B49,LISTAS!$F$5:$I$204,4,0))</f>
        <v/>
      </c>
      <c r="E49" s="38"/>
      <c r="G49" s="34" t="str">
        <f t="shared" si="7"/>
        <v/>
      </c>
      <c r="H49" s="35" t="str">
        <f t="shared" ref="H49:I52" si="13">IF($K49="","",IF(B49="","",B49))</f>
        <v/>
      </c>
      <c r="I49" s="35" t="str">
        <f t="shared" si="13"/>
        <v/>
      </c>
      <c r="J49" s="34" t="str">
        <f t="shared" si="9"/>
        <v/>
      </c>
      <c r="K49" s="34" t="str">
        <f t="shared" si="10"/>
        <v/>
      </c>
      <c r="L49" s="34" t="str">
        <f>IF(K49="","",LARGE(G33:G52,M49))</f>
        <v/>
      </c>
      <c r="M49" s="46">
        <v>17</v>
      </c>
      <c r="N49" s="28"/>
      <c r="O49" s="47" t="str">
        <f>IF(R49&lt;&gt;"",_xlfn.RANK.EQ(R49,R33:R52,0),"")</f>
        <v/>
      </c>
      <c r="P49" s="24" t="str">
        <f>IF(K49="","",VLOOKUP(L49,G33:J52,2,0))</f>
        <v/>
      </c>
      <c r="Q49" s="24" t="str">
        <f>IF(K49="","",VLOOKUP(P49,LISTAS!$F$5:$G$407,2,0))</f>
        <v/>
      </c>
      <c r="R49" s="39" t="str">
        <f>IF(K49="","",VLOOKUP(L49,G33:J52,4,0))</f>
        <v/>
      </c>
      <c r="S49" s="25" t="str">
        <f t="shared" si="11"/>
        <v/>
      </c>
      <c r="T49" s="25" t="str">
        <f t="shared" si="12"/>
        <v/>
      </c>
    </row>
    <row r="50" spans="1:20" s="5" customFormat="1" ht="18.75" customHeight="1" x14ac:dyDescent="0.3">
      <c r="B50" s="26"/>
      <c r="C50" s="22" t="str">
        <f>IF(B50="","",VLOOKUP(B50,LISTAS!$F$5:$I$1000,2,0))</f>
        <v/>
      </c>
      <c r="D50" s="22" t="str">
        <f>IF(B50="","",VLOOKUP(B50,LISTAS!$F$5:$I$204,4,0))</f>
        <v/>
      </c>
      <c r="E50" s="38"/>
      <c r="G50" s="34" t="str">
        <f t="shared" si="7"/>
        <v/>
      </c>
      <c r="H50" s="35" t="str">
        <f t="shared" si="13"/>
        <v/>
      </c>
      <c r="I50" s="35" t="str">
        <f t="shared" si="13"/>
        <v/>
      </c>
      <c r="J50" s="34" t="str">
        <f t="shared" si="9"/>
        <v/>
      </c>
      <c r="K50" s="34" t="str">
        <f t="shared" si="10"/>
        <v/>
      </c>
      <c r="L50" s="34" t="str">
        <f>IF(K50="","",LARGE(G33:G52,M50))</f>
        <v/>
      </c>
      <c r="M50" s="46">
        <v>18</v>
      </c>
      <c r="N50" s="28"/>
      <c r="O50" s="47" t="str">
        <f>IF(R50&lt;&gt;"",_xlfn.RANK.EQ(R50,R33:R52,0),"")</f>
        <v/>
      </c>
      <c r="P50" s="24" t="str">
        <f>IF(K50="","",VLOOKUP(L50,G33:J52,2,0))</f>
        <v/>
      </c>
      <c r="Q50" s="24" t="str">
        <f>IF(K50="","",VLOOKUP(P50,LISTAS!$F$5:$G$407,2,0))</f>
        <v/>
      </c>
      <c r="R50" s="39" t="str">
        <f>IF(K50="","",VLOOKUP(L50,G33:J52,4,0))</f>
        <v/>
      </c>
      <c r="S50" s="25" t="str">
        <f t="shared" si="11"/>
        <v/>
      </c>
      <c r="T50" s="25" t="str">
        <f t="shared" si="12"/>
        <v/>
      </c>
    </row>
    <row r="51" spans="1:20" s="5" customFormat="1" ht="18.75" customHeight="1" x14ac:dyDescent="0.3">
      <c r="B51" s="26"/>
      <c r="C51" s="22" t="str">
        <f>IF(B51="","",VLOOKUP(B51,LISTAS!$F$5:$I$1000,2,0))</f>
        <v/>
      </c>
      <c r="D51" s="22" t="str">
        <f>IF(B51="","",VLOOKUP(B51,LISTAS!$F$5:$I$204,4,0))</f>
        <v/>
      </c>
      <c r="E51" s="38"/>
      <c r="G51" s="34"/>
      <c r="H51" s="35"/>
      <c r="I51" s="35"/>
      <c r="J51" s="34"/>
      <c r="K51" s="34"/>
      <c r="L51" s="34" t="str">
        <f>IF(K51="","",LARGE(G33:G52,M51))</f>
        <v/>
      </c>
      <c r="M51" s="46">
        <v>19</v>
      </c>
      <c r="N51" s="28"/>
      <c r="O51" s="47" t="str">
        <f>IF(R51&lt;&gt;"",_xlfn.RANK.EQ(R51,R33:R52,0),"")</f>
        <v/>
      </c>
      <c r="P51" s="24" t="str">
        <f>IF(K51="","",VLOOKUP(L51,G33:J52,2,0))</f>
        <v/>
      </c>
      <c r="Q51" s="24" t="str">
        <f>IF(K51="","",VLOOKUP(P51,LISTAS!$F$5:$G$407,2,0))</f>
        <v/>
      </c>
      <c r="R51" s="39" t="str">
        <f>IF(K51="","",VLOOKUP(L51,G33:J52,4,0))</f>
        <v/>
      </c>
      <c r="S51" s="25" t="str">
        <f t="shared" si="11"/>
        <v/>
      </c>
      <c r="T51" s="25" t="str">
        <f t="shared" si="12"/>
        <v/>
      </c>
    </row>
    <row r="52" spans="1:20" s="5" customFormat="1" ht="18.75" customHeight="1" x14ac:dyDescent="0.3">
      <c r="B52" s="26"/>
      <c r="C52" s="22" t="str">
        <f>IF(B52="","",VLOOKUP(B52,LISTAS!$F$5:$I$1000,2,0))</f>
        <v/>
      </c>
      <c r="D52" s="22" t="str">
        <f>IF(B52="","",VLOOKUP(B52,LISTAS!$F$5:$I$204,4,0))</f>
        <v/>
      </c>
      <c r="E52" s="38"/>
      <c r="G52" s="34" t="str">
        <f t="shared" si="7"/>
        <v/>
      </c>
      <c r="H52" s="35" t="str">
        <f t="shared" si="13"/>
        <v/>
      </c>
      <c r="I52" s="35" t="str">
        <f t="shared" si="13"/>
        <v/>
      </c>
      <c r="J52" s="34" t="str">
        <f t="shared" si="9"/>
        <v/>
      </c>
      <c r="K52" s="34" t="str">
        <f t="shared" si="10"/>
        <v/>
      </c>
      <c r="L52" s="34" t="str">
        <f>IF(K52="","",LARGE(G33:G52,M52))</f>
        <v/>
      </c>
      <c r="M52" s="46">
        <v>20</v>
      </c>
      <c r="N52" s="28"/>
      <c r="O52" s="47" t="str">
        <f>IF(R52&lt;&gt;"",_xlfn.RANK.EQ(R52,R33:R52,0),"")</f>
        <v/>
      </c>
      <c r="P52" s="24" t="str">
        <f>IF(K52="","",VLOOKUP(L52,G33:J52,2,0))</f>
        <v/>
      </c>
      <c r="Q52" s="24" t="str">
        <f>IF(K52="","",VLOOKUP(P52,LISTAS!$F$5:$G$407,2,0))</f>
        <v/>
      </c>
      <c r="R52" s="39" t="str">
        <f>IF(K52="","",VLOOKUP(L52,G33:J52,4,0))</f>
        <v/>
      </c>
      <c r="S52" s="25" t="str">
        <f t="shared" si="11"/>
        <v/>
      </c>
      <c r="T52" s="25" t="str">
        <f t="shared" si="12"/>
        <v/>
      </c>
    </row>
    <row r="53" spans="1:20" ht="20.25" customHeight="1" x14ac:dyDescent="0.25"/>
    <row r="54" spans="1:20" ht="20.25" customHeight="1" x14ac:dyDescent="0.25">
      <c r="A54" s="2"/>
      <c r="B54" s="71" t="s">
        <v>25</v>
      </c>
      <c r="C54" s="72"/>
      <c r="E54" s="36"/>
      <c r="F54" s="37"/>
      <c r="G54" s="11"/>
      <c r="H54" s="12"/>
      <c r="I54" s="12"/>
      <c r="J54" s="12"/>
      <c r="K54" s="13"/>
      <c r="L54" s="12"/>
      <c r="M54" s="14"/>
      <c r="N54" s="45"/>
      <c r="O54" s="73" t="s">
        <v>15</v>
      </c>
      <c r="P54" s="74"/>
      <c r="Q54" s="74"/>
      <c r="R54" s="74"/>
      <c r="S54" s="74"/>
      <c r="T54" s="75"/>
    </row>
    <row r="55" spans="1:20" ht="20.25" hidden="1" customHeight="1" x14ac:dyDescent="0.25">
      <c r="A55" s="2"/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70"/>
    </row>
    <row r="56" spans="1:20" s="15" customFormat="1" ht="28.5" customHeight="1" x14ac:dyDescent="0.25">
      <c r="B56" s="16" t="s">
        <v>16</v>
      </c>
      <c r="C56" s="16" t="s">
        <v>1</v>
      </c>
      <c r="D56" s="16" t="s">
        <v>17</v>
      </c>
      <c r="E56" s="16" t="s">
        <v>2</v>
      </c>
      <c r="F56" s="17"/>
      <c r="G56" s="18"/>
      <c r="H56" s="19"/>
      <c r="I56" s="19"/>
      <c r="J56" s="19"/>
      <c r="K56" s="20"/>
      <c r="L56" s="19"/>
      <c r="M56" s="18"/>
      <c r="N56" s="18"/>
      <c r="O56" s="29" t="s">
        <v>4</v>
      </c>
      <c r="P56" s="29" t="s">
        <v>16</v>
      </c>
      <c r="Q56" s="29" t="s">
        <v>1</v>
      </c>
      <c r="R56" s="29" t="s">
        <v>18</v>
      </c>
      <c r="S56" s="21" t="s">
        <v>19</v>
      </c>
      <c r="T56" s="21" t="s">
        <v>20</v>
      </c>
    </row>
    <row r="57" spans="1:20" s="5" customFormat="1" ht="18.75" customHeight="1" x14ac:dyDescent="0.25">
      <c r="B57" s="22" t="s">
        <v>192</v>
      </c>
      <c r="C57" s="22" t="str">
        <f>IF(B57="","",VLOOKUP(B57,LISTAS!$F$5:$I$1000,2,0))</f>
        <v>LICEU JARDIM</v>
      </c>
      <c r="D57" s="22" t="e">
        <f>IF(B57="","",VLOOKUP(B57,LISTAS!$F$5:$I$204,4,0))</f>
        <v>#N/A</v>
      </c>
      <c r="E57" s="38">
        <v>8.6</v>
      </c>
      <c r="G57" s="34">
        <f t="shared" ref="G57:G76" si="14">IF(E57="","",E57+(ROW(E57)/10000))</f>
        <v>8.6056999999999988</v>
      </c>
      <c r="H57" s="35" t="str">
        <f t="shared" ref="H57:I63" si="15">IF($K57="","",IF(B57="","",B57))</f>
        <v>TARSILA GARCIA DE CARVALHO</v>
      </c>
      <c r="I57" s="35" t="str">
        <f t="shared" si="15"/>
        <v>LICEU JARDIM</v>
      </c>
      <c r="J57" s="34">
        <f t="shared" ref="J57:J76" si="16">IF($K57="","",E57)</f>
        <v>8.6</v>
      </c>
      <c r="K57" s="34">
        <f t="shared" ref="K57:K76" si="17">G57</f>
        <v>8.6056999999999988</v>
      </c>
      <c r="L57" s="34">
        <f>IF(K57="","",LARGE(G57:G76,M57))</f>
        <v>8.6056999999999988</v>
      </c>
      <c r="M57" s="46">
        <v>1</v>
      </c>
      <c r="N57" s="23"/>
      <c r="O57" s="47">
        <f>IF(R57&lt;&gt;"",_xlfn.RANK.EQ(R57,R57:R76,0),"")</f>
        <v>1</v>
      </c>
      <c r="P57" s="24" t="str">
        <f>IF(K57="","",VLOOKUP(L57,G57:J76,2,0))</f>
        <v>TARSILA GARCIA DE CARVALHO</v>
      </c>
      <c r="Q57" s="24" t="str">
        <f>IF(K57="","",VLOOKUP(P57,LISTAS!$F$5:$G$407,2,0))</f>
        <v>LICEU JARDIM</v>
      </c>
      <c r="R57" s="39">
        <f>IF(K57="","",VLOOKUP(L57,G57:J76,4,0))</f>
        <v>8.6</v>
      </c>
      <c r="S57" s="25">
        <f>IF($O57="","",IF($O57=1,400,IF($O57=2,340,IF($O57=3,300,IF($O57=4,280,IF($O57=5,270,IF($O57=6,260,IF($O57=7,250,IF($O57=8,240,IF($O57=9,200,IF($O57=10,200,IF($O57=11,200,IF($O57=12,200,IF($O57=13,200,IF($O57=14,200,IF($O57=15,200,IF($O57=16,200,IF($O57&gt;16,"",""))))))))))))))))))</f>
        <v>400</v>
      </c>
      <c r="T57" s="25">
        <f>IF(O57="","",IF($F$7="NÃO","",IF(O57=1,400,IF(O57=2,340,IF(O57=3,300,IF(O57=4,280,IF(O57=5,270,IF(O57=6,260,IF(O57=7,250,IF(O57=8,240,IF(O57=9,200,IF(O57=10,200,IF(O57=11,200,IF(O57=12,200,IF(O57=13,200,IF(O57=14,200,IF(O57=15,200,IF(O57=16,200,IF(O57&gt;16,"","")))))))))))))))))))</f>
        <v>400</v>
      </c>
    </row>
    <row r="58" spans="1:20" s="5" customFormat="1" ht="18.75" customHeight="1" x14ac:dyDescent="0.25">
      <c r="B58" s="26"/>
      <c r="C58" s="22" t="str">
        <f>IF(B58="","",VLOOKUP(B58,LISTAS!$F$5:$I$1000,2,0))</f>
        <v/>
      </c>
      <c r="D58" s="22" t="str">
        <f>IF(B58="","",VLOOKUP(B58,LISTAS!$F$5:$I$204,4,0))</f>
        <v/>
      </c>
      <c r="E58" s="38"/>
      <c r="G58" s="34" t="str">
        <f t="shared" si="14"/>
        <v/>
      </c>
      <c r="H58" s="35" t="str">
        <f t="shared" si="15"/>
        <v/>
      </c>
      <c r="I58" s="35" t="str">
        <f t="shared" si="15"/>
        <v/>
      </c>
      <c r="J58" s="34" t="str">
        <f t="shared" si="16"/>
        <v/>
      </c>
      <c r="K58" s="34" t="str">
        <f t="shared" si="17"/>
        <v/>
      </c>
      <c r="L58" s="34" t="str">
        <f>IF(K58="","",LARGE(G57:G76,M58))</f>
        <v/>
      </c>
      <c r="M58" s="46">
        <v>2</v>
      </c>
      <c r="N58" s="27"/>
      <c r="O58" s="47" t="str">
        <f>IF(R58&lt;&gt;"",_xlfn.RANK.EQ(R58,R57:R76,0),"")</f>
        <v/>
      </c>
      <c r="P58" s="24" t="str">
        <f>IF(K58="","",VLOOKUP(L58,G57:J76,2,0))</f>
        <v/>
      </c>
      <c r="Q58" s="24" t="str">
        <f>IF(K58="","",VLOOKUP(P58,LISTAS!$F$5:$G$407,2,0))</f>
        <v/>
      </c>
      <c r="R58" s="39" t="str">
        <f>IF(K58="","",VLOOKUP(L58,G57:J76,4,0))</f>
        <v/>
      </c>
      <c r="S58" s="25" t="str">
        <f t="shared" ref="S58:S76" si="18">IF($O58="","",IF($O58=1,400,IF($O58=2,340,IF($O58=3,300,IF($O58=4,280,IF($O58=5,270,IF($O58=6,260,IF($O58=7,250,IF($O58=8,240,IF($O58=9,200,IF($O58=10,200,IF($O58=11,200,IF($O58=12,200,IF($O58=13,200,IF($O58=14,200,IF($O58=15,200,IF($O58=16,200,IF($O58&gt;16,"",""))))))))))))))))))</f>
        <v/>
      </c>
      <c r="T58" s="25" t="str">
        <f t="shared" ref="T58:T76" si="19">IF(O58="","",IF($F$7="NÃO","",IF(O58=1,400,IF(O58=2,340,IF(O58=3,300,IF(O58=4,280,IF(O58=5,270,IF(O58=6,260,IF(O58=7,250,IF(O58=8,240,IF(O58=9,200,IF(O58=10,200,IF(O58=11,200,IF(O58=12,200,IF(O58=13,200,IF(O58=14,200,IF(O58=15,200,IF(O58=16,200,IF(O58&gt;16,"","")))))))))))))))))))</f>
        <v/>
      </c>
    </row>
    <row r="59" spans="1:20" s="5" customFormat="1" ht="18.75" customHeight="1" x14ac:dyDescent="0.3">
      <c r="B59" s="26"/>
      <c r="C59" s="22" t="str">
        <f>IF(B59="","",VLOOKUP(B59,LISTAS!$F$5:$I$1000,2,0))</f>
        <v/>
      </c>
      <c r="D59" s="22" t="str">
        <f>IF(B59="","",VLOOKUP(B59,LISTAS!$F$5:$I$204,4,0))</f>
        <v/>
      </c>
      <c r="E59" s="38"/>
      <c r="G59" s="34" t="str">
        <f t="shared" si="14"/>
        <v/>
      </c>
      <c r="H59" s="35" t="str">
        <f t="shared" si="15"/>
        <v/>
      </c>
      <c r="I59" s="35" t="str">
        <f t="shared" si="15"/>
        <v/>
      </c>
      <c r="J59" s="34" t="str">
        <f t="shared" si="16"/>
        <v/>
      </c>
      <c r="K59" s="34" t="str">
        <f t="shared" si="17"/>
        <v/>
      </c>
      <c r="L59" s="34" t="str">
        <f>IF(K59="","",LARGE(G57:G76,M59))</f>
        <v/>
      </c>
      <c r="M59" s="46">
        <v>3</v>
      </c>
      <c r="N59" s="28"/>
      <c r="O59" s="47" t="str">
        <f>IF(R59&lt;&gt;"",_xlfn.RANK.EQ(R59,R57:R76,0),"")</f>
        <v/>
      </c>
      <c r="P59" s="24" t="str">
        <f>IF(K59="","",VLOOKUP(L59,G57:J76,2,0))</f>
        <v/>
      </c>
      <c r="Q59" s="24" t="str">
        <f>IF(K59="","",VLOOKUP(P59,LISTAS!$F$5:$G$407,2,0))</f>
        <v/>
      </c>
      <c r="R59" s="39" t="str">
        <f>IF(K59="","",VLOOKUP(L59,G57:J76,4,0))</f>
        <v/>
      </c>
      <c r="S59" s="25" t="str">
        <f t="shared" si="18"/>
        <v/>
      </c>
      <c r="T59" s="25" t="str">
        <f t="shared" si="19"/>
        <v/>
      </c>
    </row>
    <row r="60" spans="1:20" s="5" customFormat="1" ht="18.75" customHeight="1" x14ac:dyDescent="0.3">
      <c r="B60" s="26"/>
      <c r="C60" s="22" t="str">
        <f>IF(B60="","",VLOOKUP(B60,LISTAS!$F$5:$I$1000,2,0))</f>
        <v/>
      </c>
      <c r="D60" s="22" t="str">
        <f>IF(B60="","",VLOOKUP(B60,LISTAS!$F$5:$I$204,4,0))</f>
        <v/>
      </c>
      <c r="E60" s="38"/>
      <c r="G60" s="34" t="str">
        <f t="shared" si="14"/>
        <v/>
      </c>
      <c r="H60" s="35" t="str">
        <f t="shared" si="15"/>
        <v/>
      </c>
      <c r="I60" s="35" t="str">
        <f t="shared" si="15"/>
        <v/>
      </c>
      <c r="J60" s="34" t="str">
        <f t="shared" si="16"/>
        <v/>
      </c>
      <c r="K60" s="34" t="str">
        <f t="shared" si="17"/>
        <v/>
      </c>
      <c r="L60" s="34" t="str">
        <f>IF(K60="","",LARGE(G57:G76,M60))</f>
        <v/>
      </c>
      <c r="M60" s="46">
        <v>4</v>
      </c>
      <c r="N60" s="28"/>
      <c r="O60" s="47" t="str">
        <f>IF(R60&lt;&gt;"",_xlfn.RANK.EQ(R60,R57:R76,0),"")</f>
        <v/>
      </c>
      <c r="P60" s="24" t="str">
        <f>IF(K60="","",VLOOKUP(L60,G57:J76,2,0))</f>
        <v/>
      </c>
      <c r="Q60" s="24" t="str">
        <f>IF(K60="","",VLOOKUP(P60,LISTAS!$F$5:$G$407,2,0))</f>
        <v/>
      </c>
      <c r="R60" s="39" t="str">
        <f>IF(K60="","",VLOOKUP(L60,G57:J76,4,0))</f>
        <v/>
      </c>
      <c r="S60" s="25" t="str">
        <f t="shared" si="18"/>
        <v/>
      </c>
      <c r="T60" s="25" t="str">
        <f t="shared" si="19"/>
        <v/>
      </c>
    </row>
    <row r="61" spans="1:20" s="5" customFormat="1" ht="18.75" customHeight="1" x14ac:dyDescent="0.3">
      <c r="B61" s="26"/>
      <c r="C61" s="22" t="str">
        <f>IF(B61="","",VLOOKUP(B61,LISTAS!$F$5:$I$1000,2,0))</f>
        <v/>
      </c>
      <c r="D61" s="22" t="str">
        <f>IF(B61="","",VLOOKUP(B61,LISTAS!$F$5:$I$204,4,0))</f>
        <v/>
      </c>
      <c r="E61" s="38"/>
      <c r="G61" s="34" t="str">
        <f t="shared" si="14"/>
        <v/>
      </c>
      <c r="H61" s="35" t="str">
        <f t="shared" si="15"/>
        <v/>
      </c>
      <c r="I61" s="35" t="str">
        <f t="shared" si="15"/>
        <v/>
      </c>
      <c r="J61" s="34" t="str">
        <f t="shared" si="16"/>
        <v/>
      </c>
      <c r="K61" s="34" t="str">
        <f t="shared" si="17"/>
        <v/>
      </c>
      <c r="L61" s="34" t="str">
        <f>IF(K61="","",LARGE(G57:G76,M61))</f>
        <v/>
      </c>
      <c r="M61" s="46">
        <v>5</v>
      </c>
      <c r="N61" s="28"/>
      <c r="O61" s="47" t="str">
        <f>IF(R61&lt;&gt;"",_xlfn.RANK.EQ(R61,R57:R76,0),"")</f>
        <v/>
      </c>
      <c r="P61" s="24" t="str">
        <f>IF(K61="","",VLOOKUP(L61,G57:J76,2,0))</f>
        <v/>
      </c>
      <c r="Q61" s="24" t="str">
        <f>IF(K61="","",VLOOKUP(P61,LISTAS!$F$5:$G$407,2,0))</f>
        <v/>
      </c>
      <c r="R61" s="39" t="str">
        <f>IF(K61="","",VLOOKUP(L61,G57:J76,4,0))</f>
        <v/>
      </c>
      <c r="S61" s="25" t="str">
        <f t="shared" si="18"/>
        <v/>
      </c>
      <c r="T61" s="25" t="str">
        <f t="shared" si="19"/>
        <v/>
      </c>
    </row>
    <row r="62" spans="1:20" s="5" customFormat="1" ht="18.75" customHeight="1" x14ac:dyDescent="0.3">
      <c r="B62" s="26"/>
      <c r="C62" s="22" t="str">
        <f>IF(B62="","",VLOOKUP(B62,LISTAS!$F$5:$I$1000,2,0))</f>
        <v/>
      </c>
      <c r="D62" s="22" t="str">
        <f>IF(B62="","",VLOOKUP(B62,LISTAS!$F$5:$I$204,4,0))</f>
        <v/>
      </c>
      <c r="E62" s="38"/>
      <c r="G62" s="34" t="str">
        <f t="shared" si="14"/>
        <v/>
      </c>
      <c r="H62" s="35" t="str">
        <f t="shared" si="15"/>
        <v/>
      </c>
      <c r="I62" s="35" t="str">
        <f t="shared" si="15"/>
        <v/>
      </c>
      <c r="J62" s="34" t="str">
        <f t="shared" si="16"/>
        <v/>
      </c>
      <c r="K62" s="34" t="str">
        <f t="shared" si="17"/>
        <v/>
      </c>
      <c r="L62" s="34" t="str">
        <f>IF(K62="","",LARGE(G57:G76,M62))</f>
        <v/>
      </c>
      <c r="M62" s="46">
        <v>6</v>
      </c>
      <c r="N62" s="28"/>
      <c r="O62" s="47" t="str">
        <f>IF(R62&lt;&gt;"",_xlfn.RANK.EQ(R62,R57:R76,0),"")</f>
        <v/>
      </c>
      <c r="P62" s="24" t="str">
        <f>IF(K62="","",VLOOKUP(L62,G57:J76,2,0))</f>
        <v/>
      </c>
      <c r="Q62" s="24" t="str">
        <f>IF(K62="","",VLOOKUP(P62,LISTAS!$F$5:$G$407,2,0))</f>
        <v/>
      </c>
      <c r="R62" s="39" t="str">
        <f>IF(K62="","",VLOOKUP(L62,G57:J76,4,0))</f>
        <v/>
      </c>
      <c r="S62" s="25" t="str">
        <f t="shared" si="18"/>
        <v/>
      </c>
      <c r="T62" s="25" t="str">
        <f t="shared" si="19"/>
        <v/>
      </c>
    </row>
    <row r="63" spans="1:20" s="5" customFormat="1" ht="18.75" customHeight="1" x14ac:dyDescent="0.3">
      <c r="B63" s="26"/>
      <c r="C63" s="22" t="str">
        <f>IF(B63="","",VLOOKUP(B63,LISTAS!$F$5:$I$1000,2,0))</f>
        <v/>
      </c>
      <c r="D63" s="22" t="str">
        <f>IF(B63="","",VLOOKUP(B63,LISTAS!$F$5:$I$204,4,0))</f>
        <v/>
      </c>
      <c r="E63" s="38"/>
      <c r="G63" s="34" t="str">
        <f t="shared" si="14"/>
        <v/>
      </c>
      <c r="H63" s="35" t="str">
        <f t="shared" si="15"/>
        <v/>
      </c>
      <c r="I63" s="35" t="str">
        <f t="shared" si="15"/>
        <v/>
      </c>
      <c r="J63" s="34" t="str">
        <f t="shared" si="16"/>
        <v/>
      </c>
      <c r="K63" s="34" t="str">
        <f t="shared" si="17"/>
        <v/>
      </c>
      <c r="L63" s="34" t="str">
        <f>IF(K63="","",LARGE(G57:G76,M63))</f>
        <v/>
      </c>
      <c r="M63" s="46">
        <v>7</v>
      </c>
      <c r="N63" s="28"/>
      <c r="O63" s="47" t="str">
        <f>IF(R63&lt;&gt;"",_xlfn.RANK.EQ(R63,R57:R76,0),"")</f>
        <v/>
      </c>
      <c r="P63" s="24" t="str">
        <f>IF(K63="","",VLOOKUP(L63,G57:J76,2,0))</f>
        <v/>
      </c>
      <c r="Q63" s="24" t="str">
        <f>IF(K63="","",VLOOKUP(P63,LISTAS!$F$5:$G$407,2,0))</f>
        <v/>
      </c>
      <c r="R63" s="39" t="str">
        <f>IF(K63="","",VLOOKUP(L63,G57:J76,4,0))</f>
        <v/>
      </c>
      <c r="S63" s="25" t="str">
        <f t="shared" si="18"/>
        <v/>
      </c>
      <c r="T63" s="25" t="str">
        <f t="shared" si="19"/>
        <v/>
      </c>
    </row>
    <row r="64" spans="1:20" s="5" customFormat="1" ht="18.75" customHeight="1" x14ac:dyDescent="0.3">
      <c r="B64" s="26"/>
      <c r="C64" s="22" t="str">
        <f>IF(B64="","",VLOOKUP(B64,LISTAS!$F$5:$I$204,2,0))</f>
        <v/>
      </c>
      <c r="D64" s="22" t="str">
        <f>IF(B64="","",VLOOKUP(B64,LISTAS!$F$5:$I$204,4,0))</f>
        <v/>
      </c>
      <c r="E64" s="38"/>
      <c r="G64" s="34"/>
      <c r="H64" s="35"/>
      <c r="I64" s="35"/>
      <c r="J64" s="34"/>
      <c r="K64" s="34"/>
      <c r="L64" s="34" t="str">
        <f>IF(K64="","",LARGE(G57:G76,M64))</f>
        <v/>
      </c>
      <c r="M64" s="46">
        <v>8</v>
      </c>
      <c r="N64" s="28"/>
      <c r="O64" s="47" t="str">
        <f>IF(R64&lt;&gt;"",_xlfn.RANK.EQ(R64,R57:R76,0),"")</f>
        <v/>
      </c>
      <c r="P64" s="24" t="str">
        <f>IF(K64="","",VLOOKUP(L64,G57:J76,2,0))</f>
        <v/>
      </c>
      <c r="Q64" s="24" t="str">
        <f>IF(K64="","",VLOOKUP(P64,LISTAS!$F$5:$G$407,2,0))</f>
        <v/>
      </c>
      <c r="R64" s="39" t="str">
        <f>IF(K64="","",VLOOKUP(L64,G57:J76,4,0))</f>
        <v/>
      </c>
      <c r="S64" s="25" t="str">
        <f t="shared" si="18"/>
        <v/>
      </c>
      <c r="T64" s="25" t="str">
        <f t="shared" si="19"/>
        <v/>
      </c>
    </row>
    <row r="65" spans="1:20" s="5" customFormat="1" ht="18.75" customHeight="1" x14ac:dyDescent="0.3">
      <c r="B65" s="26"/>
      <c r="C65" s="22" t="str">
        <f>IF(B65="","",VLOOKUP(B65,LISTAS!$F$5:$I$204,2,0))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 t="str">
        <f>IF(K65="","",LARGE(G57:G76,M65))</f>
        <v/>
      </c>
      <c r="M65" s="46">
        <v>9</v>
      </c>
      <c r="N65" s="28"/>
      <c r="O65" s="47" t="str">
        <f>IF(R65&lt;&gt;"",_xlfn.RANK.EQ(R65,R57:R76,0),"")</f>
        <v/>
      </c>
      <c r="P65" s="24" t="str">
        <f>IF(K65="","",VLOOKUP(L65,G57:J76,2,0))</f>
        <v/>
      </c>
      <c r="Q65" s="24" t="str">
        <f>IF(K65="","",VLOOKUP(P65,LISTAS!$F$5:$G$407,2,0))</f>
        <v/>
      </c>
      <c r="R65" s="39" t="str">
        <f>IF(K65="","",VLOOKUP(L65,G57:J76,4,0))</f>
        <v/>
      </c>
      <c r="S65" s="25" t="str">
        <f t="shared" si="18"/>
        <v/>
      </c>
      <c r="T65" s="25" t="str">
        <f t="shared" si="19"/>
        <v/>
      </c>
    </row>
    <row r="66" spans="1:20" s="5" customFormat="1" ht="18.75" customHeight="1" x14ac:dyDescent="0.3">
      <c r="B66" s="26"/>
      <c r="C66" s="22" t="str">
        <f>IF(B66="","",VLOOKUP(B66,LISTAS!$F$5:$I$204,2,0))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 t="str">
        <f>IF(K66="","",LARGE(G57:G76,M66))</f>
        <v/>
      </c>
      <c r="M66" s="46">
        <v>10</v>
      </c>
      <c r="N66" s="28"/>
      <c r="O66" s="47" t="str">
        <f>IF(R66&lt;&gt;"",_xlfn.RANK.EQ(R66,R57:R76,0),"")</f>
        <v/>
      </c>
      <c r="P66" s="24" t="str">
        <f>IF(K66="","",VLOOKUP(L66,G57:J76,2,0))</f>
        <v/>
      </c>
      <c r="Q66" s="24" t="str">
        <f>IF(K66="","",VLOOKUP(P66,LISTAS!$F$5:$G$407,2,0))</f>
        <v/>
      </c>
      <c r="R66" s="39" t="str">
        <f>IF(K66="","",VLOOKUP(L66,G57:J76,4,0))</f>
        <v/>
      </c>
      <c r="S66" s="25" t="str">
        <f t="shared" si="18"/>
        <v/>
      </c>
      <c r="T66" s="25" t="str">
        <f t="shared" si="19"/>
        <v/>
      </c>
    </row>
    <row r="67" spans="1:20" s="5" customFormat="1" ht="18.75" customHeight="1" x14ac:dyDescent="0.3">
      <c r="B67" s="26"/>
      <c r="C67" s="22" t="str">
        <f>IF(B67="","",VLOOKUP(B67,LISTAS!$F$5:$I$204,2,0))</f>
        <v/>
      </c>
      <c r="D67" s="22" t="str">
        <f>IF(B67="","",VLOOKUP(B67,LISTAS!$F$5:$I$204,4,0))</f>
        <v/>
      </c>
      <c r="E67" s="38"/>
      <c r="G67" s="34"/>
      <c r="H67" s="35"/>
      <c r="I67" s="35"/>
      <c r="J67" s="34"/>
      <c r="K67" s="34"/>
      <c r="L67" s="34" t="str">
        <f>IF(K67="","",LARGE(G57:G76,M67))</f>
        <v/>
      </c>
      <c r="M67" s="46">
        <v>11</v>
      </c>
      <c r="N67" s="28"/>
      <c r="O67" s="47" t="str">
        <f>IF(R67&lt;&gt;"",_xlfn.RANK.EQ(R67,R57:R76,0),"")</f>
        <v/>
      </c>
      <c r="P67" s="24" t="str">
        <f>IF(K67="","",VLOOKUP(L67,G57:J76,2,0))</f>
        <v/>
      </c>
      <c r="Q67" s="24" t="str">
        <f>IF(K67="","",VLOOKUP(P67,LISTAS!$F$5:$G$407,2,0))</f>
        <v/>
      </c>
      <c r="R67" s="39" t="str">
        <f>IF(K67="","",VLOOKUP(L67,G57:J76,4,0))</f>
        <v/>
      </c>
      <c r="S67" s="25" t="str">
        <f t="shared" si="18"/>
        <v/>
      </c>
      <c r="T67" s="25" t="str">
        <f t="shared" si="19"/>
        <v/>
      </c>
    </row>
    <row r="68" spans="1:20" s="5" customFormat="1" ht="18.75" customHeight="1" x14ac:dyDescent="0.3">
      <c r="B68" s="26"/>
      <c r="C68" s="22" t="str">
        <f>IF(B68="","",VLOOKUP(B68,LISTAS!$F$5:$I$204,2,0))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 t="str">
        <f>IF(K68="","",LARGE(G57:G76,M68))</f>
        <v/>
      </c>
      <c r="M68" s="46">
        <v>12</v>
      </c>
      <c r="N68" s="28"/>
      <c r="O68" s="47" t="str">
        <f>IF(R68&lt;&gt;"",_xlfn.RANK.EQ(R68,R57:R76,0),"")</f>
        <v/>
      </c>
      <c r="P68" s="24" t="str">
        <f>IF(K68="","",VLOOKUP(L68,G57:J76,2,0))</f>
        <v/>
      </c>
      <c r="Q68" s="24" t="str">
        <f>IF(K68="","",VLOOKUP(P68,LISTAS!$F$5:$G$407,2,0))</f>
        <v/>
      </c>
      <c r="R68" s="39" t="str">
        <f>IF(K68="","",VLOOKUP(L68,G57:J76,4,0))</f>
        <v/>
      </c>
      <c r="S68" s="25" t="str">
        <f t="shared" si="18"/>
        <v/>
      </c>
      <c r="T68" s="25" t="str">
        <f t="shared" si="19"/>
        <v/>
      </c>
    </row>
    <row r="69" spans="1:20" s="5" customFormat="1" ht="18.75" customHeight="1" x14ac:dyDescent="0.3">
      <c r="B69" s="26"/>
      <c r="C69" s="22" t="str">
        <f>IF(B69="","",VLOOKUP(B69,LISTAS!$F$5:$I$204,2,0))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 t="str">
        <f>IF(K69="","",LARGE(G57:G76,M69))</f>
        <v/>
      </c>
      <c r="M69" s="46">
        <v>13</v>
      </c>
      <c r="N69" s="28"/>
      <c r="O69" s="47" t="str">
        <f>IF(R69&lt;&gt;"",_xlfn.RANK.EQ(R69,R57:R76,0),"")</f>
        <v/>
      </c>
      <c r="P69" s="24" t="str">
        <f>IF(K69="","",VLOOKUP(L69,G57:J76,2,0))</f>
        <v/>
      </c>
      <c r="Q69" s="24" t="str">
        <f>IF(K69="","",VLOOKUP(P69,LISTAS!$F$5:$G$407,2,0))</f>
        <v/>
      </c>
      <c r="R69" s="39" t="str">
        <f>IF(K69="","",VLOOKUP(L69,G57:J76,4,0))</f>
        <v/>
      </c>
      <c r="S69" s="25" t="str">
        <f t="shared" si="18"/>
        <v/>
      </c>
      <c r="T69" s="25" t="str">
        <f t="shared" si="19"/>
        <v/>
      </c>
    </row>
    <row r="70" spans="1:20" s="5" customFormat="1" ht="18.75" customHeight="1" x14ac:dyDescent="0.3">
      <c r="B70" s="26"/>
      <c r="C70" s="22" t="str">
        <f>IF(B70="","",VLOOKUP(B70,LISTAS!$F$5:$I$204,2,0))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 t="str">
        <f>IF(K70="","",LARGE(G57:G76,M70))</f>
        <v/>
      </c>
      <c r="M70" s="46">
        <v>14</v>
      </c>
      <c r="N70" s="28"/>
      <c r="O70" s="47" t="str">
        <f>IF(R70&lt;&gt;"",_xlfn.RANK.EQ(R70,R57:R76,0),"")</f>
        <v/>
      </c>
      <c r="P70" s="24" t="str">
        <f>IF(K70="","",VLOOKUP(L70,G57:J76,2,0))</f>
        <v/>
      </c>
      <c r="Q70" s="24" t="str">
        <f>IF(K70="","",VLOOKUP(P70,LISTAS!$F$5:$G$407,2,0))</f>
        <v/>
      </c>
      <c r="R70" s="39" t="str">
        <f>IF(K70="","",VLOOKUP(L70,G57:J76,4,0))</f>
        <v/>
      </c>
      <c r="S70" s="25" t="str">
        <f t="shared" si="18"/>
        <v/>
      </c>
      <c r="T70" s="25" t="str">
        <f t="shared" si="19"/>
        <v/>
      </c>
    </row>
    <row r="71" spans="1:20" s="5" customFormat="1" ht="18.75" customHeight="1" x14ac:dyDescent="0.3">
      <c r="B71" s="26"/>
      <c r="C71" s="22" t="str">
        <f>IF(B71="","",VLOOKUP(B71,LISTAS!$F$5:$I$204,2,0))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 t="str">
        <f>IF(K71="","",LARGE(G57:G76,M71))</f>
        <v/>
      </c>
      <c r="M71" s="46">
        <v>15</v>
      </c>
      <c r="N71" s="28"/>
      <c r="O71" s="47" t="str">
        <f>IF(R71&lt;&gt;"",_xlfn.RANK.EQ(R71,R57:R76,0),"")</f>
        <v/>
      </c>
      <c r="P71" s="24" t="str">
        <f>IF(K71="","",VLOOKUP(L71,G57:J76,2,0))</f>
        <v/>
      </c>
      <c r="Q71" s="24" t="str">
        <f>IF(K71="","",VLOOKUP(P71,LISTAS!$F$5:$G$407,2,0))</f>
        <v/>
      </c>
      <c r="R71" s="39" t="str">
        <f>IF(K71="","",VLOOKUP(L71,G57:J76,4,0))</f>
        <v/>
      </c>
      <c r="S71" s="25" t="str">
        <f t="shared" si="18"/>
        <v/>
      </c>
      <c r="T71" s="25" t="str">
        <f t="shared" si="19"/>
        <v/>
      </c>
    </row>
    <row r="72" spans="1:20" s="5" customFormat="1" ht="18.75" customHeight="1" x14ac:dyDescent="0.3">
      <c r="B72" s="26"/>
      <c r="C72" s="22" t="str">
        <f>IF(B72="","",VLOOKUP(B72,LISTAS!$F$5:$I$204,2,0))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 t="str">
        <f>IF(K72="","",LARGE(G57:G76,M72))</f>
        <v/>
      </c>
      <c r="M72" s="46">
        <v>16</v>
      </c>
      <c r="N72" s="28"/>
      <c r="O72" s="47" t="str">
        <f>IF(R72&lt;&gt;"",_xlfn.RANK.EQ(R72,R57:R76,0),"")</f>
        <v/>
      </c>
      <c r="P72" s="24" t="str">
        <f>IF(K72="","",VLOOKUP(L72,G57:J76,2,0))</f>
        <v/>
      </c>
      <c r="Q72" s="24" t="str">
        <f>IF(K72="","",VLOOKUP(P72,LISTAS!$F$5:$G$407,2,0))</f>
        <v/>
      </c>
      <c r="R72" s="39" t="str">
        <f>IF(K72="","",VLOOKUP(L72,G57:J76,4,0))</f>
        <v/>
      </c>
      <c r="S72" s="25" t="str">
        <f t="shared" si="18"/>
        <v/>
      </c>
      <c r="T72" s="25" t="str">
        <f t="shared" si="19"/>
        <v/>
      </c>
    </row>
    <row r="73" spans="1:20" s="5" customFormat="1" ht="18.75" customHeight="1" x14ac:dyDescent="0.3">
      <c r="B73" s="26"/>
      <c r="C73" s="22" t="str">
        <f>IF(B73="","",VLOOKUP(B73,LISTAS!$F$5:$I$204,2,0))</f>
        <v/>
      </c>
      <c r="D73" s="22" t="str">
        <f>IF(B73="","",VLOOKUP(B73,LISTAS!$F$5:$I$204,4,0))</f>
        <v/>
      </c>
      <c r="E73" s="38"/>
      <c r="G73" s="34" t="str">
        <f t="shared" si="14"/>
        <v/>
      </c>
      <c r="H73" s="35" t="str">
        <f t="shared" ref="H73:I76" si="20">IF($K73="","",IF(B73="","",B73))</f>
        <v/>
      </c>
      <c r="I73" s="35" t="str">
        <f t="shared" si="20"/>
        <v/>
      </c>
      <c r="J73" s="34" t="str">
        <f t="shared" si="16"/>
        <v/>
      </c>
      <c r="K73" s="34" t="str">
        <f t="shared" si="17"/>
        <v/>
      </c>
      <c r="L73" s="34" t="str">
        <f>IF(K73="","",LARGE(G57:G76,M73))</f>
        <v/>
      </c>
      <c r="M73" s="46">
        <v>17</v>
      </c>
      <c r="N73" s="28"/>
      <c r="O73" s="47" t="str">
        <f>IF(R73&lt;&gt;"",_xlfn.RANK.EQ(R73,R57:R76,0),"")</f>
        <v/>
      </c>
      <c r="P73" s="24" t="str">
        <f>IF(K73="","",VLOOKUP(L73,G57:J76,2,0))</f>
        <v/>
      </c>
      <c r="Q73" s="24" t="str">
        <f>IF(K73="","",VLOOKUP(P73,LISTAS!$F$5:$G$407,2,0))</f>
        <v/>
      </c>
      <c r="R73" s="39" t="str">
        <f>IF(K73="","",VLOOKUP(L73,G57:J76,4,0))</f>
        <v/>
      </c>
      <c r="S73" s="25" t="str">
        <f t="shared" si="18"/>
        <v/>
      </c>
      <c r="T73" s="25" t="str">
        <f t="shared" si="19"/>
        <v/>
      </c>
    </row>
    <row r="74" spans="1:20" s="5" customFormat="1" ht="18.75" customHeight="1" x14ac:dyDescent="0.3">
      <c r="B74" s="26"/>
      <c r="C74" s="22" t="str">
        <f>IF(B74="","",VLOOKUP(B74,LISTAS!$F$5:$I$204,2,0))</f>
        <v/>
      </c>
      <c r="D74" s="22" t="str">
        <f>IF(B74="","",VLOOKUP(B74,LISTAS!$F$5:$I$204,4,0))</f>
        <v/>
      </c>
      <c r="E74" s="38"/>
      <c r="G74" s="34" t="str">
        <f t="shared" si="14"/>
        <v/>
      </c>
      <c r="H74" s="35" t="str">
        <f t="shared" si="20"/>
        <v/>
      </c>
      <c r="I74" s="35" t="str">
        <f t="shared" si="20"/>
        <v/>
      </c>
      <c r="J74" s="34" t="str">
        <f t="shared" si="16"/>
        <v/>
      </c>
      <c r="K74" s="34" t="str">
        <f t="shared" si="17"/>
        <v/>
      </c>
      <c r="L74" s="34" t="str">
        <f>IF(K74="","",LARGE(G57:G76,M74))</f>
        <v/>
      </c>
      <c r="M74" s="46">
        <v>18</v>
      </c>
      <c r="N74" s="28"/>
      <c r="O74" s="47" t="str">
        <f>IF(R74&lt;&gt;"",_xlfn.RANK.EQ(R74,R57:R76,0),"")</f>
        <v/>
      </c>
      <c r="P74" s="24" t="str">
        <f>IF(K74="","",VLOOKUP(L74,G57:J76,2,0))</f>
        <v/>
      </c>
      <c r="Q74" s="24" t="str">
        <f>IF(K74="","",VLOOKUP(P74,LISTAS!$F$5:$G$407,2,0))</f>
        <v/>
      </c>
      <c r="R74" s="39" t="str">
        <f>IF(K74="","",VLOOKUP(L74,G57:J76,4,0))</f>
        <v/>
      </c>
      <c r="S74" s="25" t="str">
        <f t="shared" si="18"/>
        <v/>
      </c>
      <c r="T74" s="25" t="str">
        <f t="shared" si="19"/>
        <v/>
      </c>
    </row>
    <row r="75" spans="1:20" s="5" customFormat="1" ht="18.75" customHeight="1" x14ac:dyDescent="0.3">
      <c r="B75" s="26"/>
      <c r="C75" s="22" t="str">
        <f>IF(B75="","",VLOOKUP(B75,LISTAS!$F$5:$I$204,2,0))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 t="str">
        <f>IF(K75="","",LARGE(G57:G76,M75))</f>
        <v/>
      </c>
      <c r="M75" s="46">
        <v>19</v>
      </c>
      <c r="N75" s="28"/>
      <c r="O75" s="47" t="str">
        <f>IF(R75&lt;&gt;"",_xlfn.RANK.EQ(R75,R57:R76,0),"")</f>
        <v/>
      </c>
      <c r="P75" s="24" t="str">
        <f>IF(K75="","",VLOOKUP(L75,G57:J76,2,0))</f>
        <v/>
      </c>
      <c r="Q75" s="24" t="str">
        <f>IF(K75="","",VLOOKUP(P75,LISTAS!$F$5:$G$407,2,0))</f>
        <v/>
      </c>
      <c r="R75" s="39" t="str">
        <f>IF(K75="","",VLOOKUP(L75,G57:J76,4,0))</f>
        <v/>
      </c>
      <c r="S75" s="25" t="str">
        <f t="shared" si="18"/>
        <v/>
      </c>
      <c r="T75" s="25" t="str">
        <f t="shared" si="19"/>
        <v/>
      </c>
    </row>
    <row r="76" spans="1:20" s="5" customFormat="1" ht="18.75" customHeight="1" x14ac:dyDescent="0.3">
      <c r="B76" s="26"/>
      <c r="C76" s="22" t="str">
        <f>IF(B76="","",VLOOKUP(B76,LISTAS!$F$5:$I$204,2,0))</f>
        <v/>
      </c>
      <c r="D76" s="22" t="str">
        <f>IF(B76="","",VLOOKUP(B76,LISTAS!$F$5:$I$204,4,0))</f>
        <v/>
      </c>
      <c r="E76" s="38"/>
      <c r="G76" s="34" t="str">
        <f t="shared" si="14"/>
        <v/>
      </c>
      <c r="H76" s="35" t="str">
        <f t="shared" si="20"/>
        <v/>
      </c>
      <c r="I76" s="35" t="str">
        <f t="shared" si="20"/>
        <v/>
      </c>
      <c r="J76" s="34" t="str">
        <f t="shared" si="16"/>
        <v/>
      </c>
      <c r="K76" s="34" t="str">
        <f t="shared" si="17"/>
        <v/>
      </c>
      <c r="L76" s="34" t="str">
        <f>IF(K76="","",LARGE(G57:G76,M76))</f>
        <v/>
      </c>
      <c r="M76" s="46">
        <v>20</v>
      </c>
      <c r="N76" s="28"/>
      <c r="O76" s="47" t="str">
        <f>IF(R76&lt;&gt;"",_xlfn.RANK.EQ(R76,R57:R76,0),"")</f>
        <v/>
      </c>
      <c r="P76" s="24" t="str">
        <f>IF(K76="","",VLOOKUP(L76,G57:J76,2,0))</f>
        <v/>
      </c>
      <c r="Q76" s="24" t="str">
        <f>IF(K76="","",VLOOKUP(P76,LISTAS!$F$5:$G$407,2,0))</f>
        <v/>
      </c>
      <c r="R76" s="39" t="str">
        <f>IF(K76="","",VLOOKUP(L76,G57:J76,4,0))</f>
        <v/>
      </c>
      <c r="S76" s="25" t="str">
        <f t="shared" si="18"/>
        <v/>
      </c>
      <c r="T76" s="25" t="str">
        <f t="shared" si="19"/>
        <v/>
      </c>
    </row>
    <row r="77" spans="1:20" ht="20.25" customHeight="1" x14ac:dyDescent="0.25"/>
    <row r="78" spans="1:20" ht="20.25" customHeight="1" x14ac:dyDescent="0.25">
      <c r="A78" s="2"/>
      <c r="B78" s="71" t="s">
        <v>26</v>
      </c>
      <c r="C78" s="72"/>
      <c r="E78" s="36"/>
      <c r="F78" s="37"/>
      <c r="G78" s="11"/>
      <c r="H78" s="12"/>
      <c r="I78" s="12"/>
      <c r="J78" s="12"/>
      <c r="K78" s="13"/>
      <c r="L78" s="12"/>
      <c r="M78" s="14"/>
      <c r="N78" s="45"/>
      <c r="O78" s="73" t="s">
        <v>15</v>
      </c>
      <c r="P78" s="74"/>
      <c r="Q78" s="74"/>
      <c r="R78" s="74"/>
      <c r="S78" s="74"/>
      <c r="T78" s="75"/>
    </row>
    <row r="79" spans="1:20" ht="20.25" hidden="1" customHeight="1" x14ac:dyDescent="0.25">
      <c r="A79" s="2"/>
      <c r="B79" s="68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70"/>
    </row>
    <row r="80" spans="1:20" s="15" customFormat="1" ht="28.5" customHeight="1" x14ac:dyDescent="0.25">
      <c r="B80" s="16" t="s">
        <v>16</v>
      </c>
      <c r="C80" s="16" t="s">
        <v>1</v>
      </c>
      <c r="D80" s="16" t="s">
        <v>17</v>
      </c>
      <c r="E80" s="16" t="s">
        <v>2</v>
      </c>
      <c r="F80" s="17"/>
      <c r="G80" s="18"/>
      <c r="H80" s="19"/>
      <c r="I80" s="19"/>
      <c r="J80" s="19"/>
      <c r="K80" s="20"/>
      <c r="L80" s="19"/>
      <c r="M80" s="18"/>
      <c r="N80" s="18"/>
      <c r="O80" s="29" t="s">
        <v>4</v>
      </c>
      <c r="P80" s="29" t="s">
        <v>16</v>
      </c>
      <c r="Q80" s="29" t="s">
        <v>1</v>
      </c>
      <c r="R80" s="29" t="s">
        <v>18</v>
      </c>
      <c r="S80" s="21" t="s">
        <v>19</v>
      </c>
      <c r="T80" s="21" t="s">
        <v>20</v>
      </c>
    </row>
    <row r="81" spans="2:20" s="5" customFormat="1" ht="18.75" customHeight="1" x14ac:dyDescent="0.25">
      <c r="B81" s="22" t="s">
        <v>193</v>
      </c>
      <c r="C81" s="22" t="str">
        <f>IF(B81="","",VLOOKUP(B81,LISTAS!$F$5:$I$204,2,0))</f>
        <v>LICEU JARDIM</v>
      </c>
      <c r="D81" s="22" t="str">
        <f>IF(B81="","",VLOOKUP(B81,LISTAS!$F$5:$I$204,4,0))</f>
        <v>SUB 15</v>
      </c>
      <c r="E81" s="38">
        <v>0</v>
      </c>
      <c r="G81" s="34">
        <f t="shared" ref="G81:G100" si="21">IF(E81="","",E81+(ROW(E81)/10000))</f>
        <v>8.0999999999999996E-3</v>
      </c>
      <c r="H81" s="35" t="str">
        <f t="shared" ref="H81:I87" si="22">IF($K81="","",IF(B81="","",B81))</f>
        <v>BEATRIZ SOUSA OLIVEIRA</v>
      </c>
      <c r="I81" s="35" t="str">
        <f t="shared" si="22"/>
        <v>LICEU JARDIM</v>
      </c>
      <c r="J81" s="34">
        <f t="shared" ref="J81:J100" si="23">IF($K81="","",E81)</f>
        <v>0</v>
      </c>
      <c r="K81" s="34">
        <f t="shared" ref="K81:K100" si="24">G81</f>
        <v>8.0999999999999996E-3</v>
      </c>
      <c r="L81" s="34">
        <f>IF(K81="","",LARGE(G81:G100,M81))</f>
        <v>7.5082000000000004</v>
      </c>
      <c r="M81" s="46">
        <v>1</v>
      </c>
      <c r="N81" s="23"/>
      <c r="O81" s="47">
        <f>IF(R81&lt;&gt;"",_xlfn.RANK.EQ(R81,R81:R100,0),"")</f>
        <v>1</v>
      </c>
      <c r="P81" s="24" t="str">
        <f>IF(K81="","",VLOOKUP(L81,G81:J100,2,0))</f>
        <v>GIOVANA G. SANTANA</v>
      </c>
      <c r="Q81" s="24" t="str">
        <f>IF(K81="","",VLOOKUP(P81,LISTAS!$F$5:$G$407,2,0))</f>
        <v>LICEU JARDIM</v>
      </c>
      <c r="R81" s="39">
        <f>IF(K81="","",VLOOKUP(L81,G81:J100,4,0))</f>
        <v>7.5</v>
      </c>
      <c r="S81" s="25">
        <f>IF($O81="","",IF($O81=1,400,IF($O81=2,340,IF($O81=3,300,IF($O81=4,280,IF($O81=5,270,IF($O81=6,260,IF($O81=7,250,IF($O81=8,240,IF($O81=9,200,IF($O81=10,200,IF($O81=11,200,IF($O81=12,200,IF($O81=13,200,IF($O81=14,200,IF($O81=15,200,IF($O81=16,200,IF($O81&gt;16,"",""))))))))))))))))))</f>
        <v>400</v>
      </c>
      <c r="T81" s="25">
        <f>IF(O81="","",IF($F$7="NÃO","",IF(O81=1,400,IF(O81=2,340,IF(O81=3,300,IF(O81=4,280,IF(O81=5,270,IF(O81=6,260,IF(O81=7,250,IF(O81=8,240,IF(O81=9,200,IF(O81=10,200,IF(O81=11,200,IF(O81=12,200,IF(O81=13,200,IF(O81=14,200,IF(O81=15,200,IF(O81=16,200,IF(O81&gt;16,"","")))))))))))))))))))</f>
        <v>400</v>
      </c>
    </row>
    <row r="82" spans="2:20" s="5" customFormat="1" ht="18.75" customHeight="1" x14ac:dyDescent="0.25">
      <c r="B82" s="26" t="s">
        <v>409</v>
      </c>
      <c r="C82" s="22" t="str">
        <f>IF(B82="","",VLOOKUP(B82,LISTAS!$F$5:$I$204,2,0))</f>
        <v>LICEU JARDIM</v>
      </c>
      <c r="D82" s="22" t="str">
        <f>IF(B82="","",VLOOKUP(B82,LISTAS!$F$5:$I$204,4,0))</f>
        <v>SUB 15</v>
      </c>
      <c r="E82" s="38">
        <v>7.5</v>
      </c>
      <c r="G82" s="34">
        <f t="shared" si="21"/>
        <v>7.5082000000000004</v>
      </c>
      <c r="H82" s="35" t="str">
        <f t="shared" si="22"/>
        <v>GIOVANA G. SANTANA</v>
      </c>
      <c r="I82" s="35" t="str">
        <f t="shared" si="22"/>
        <v>LICEU JARDIM</v>
      </c>
      <c r="J82" s="34">
        <f t="shared" si="23"/>
        <v>7.5</v>
      </c>
      <c r="K82" s="34">
        <f t="shared" si="24"/>
        <v>7.5082000000000004</v>
      </c>
      <c r="L82" s="34">
        <f>IF(K82="","",LARGE(G81:G100,M82))</f>
        <v>8.0999999999999996E-3</v>
      </c>
      <c r="M82" s="46">
        <v>2</v>
      </c>
      <c r="N82" s="27"/>
      <c r="O82" s="47">
        <f>IF(R82&lt;&gt;"",_xlfn.RANK.EQ(R82,R81:R100,0),"")</f>
        <v>2</v>
      </c>
      <c r="P82" s="24" t="str">
        <f>IF(K82="","",VLOOKUP(L82,G81:J100,2,0))</f>
        <v>BEATRIZ SOUSA OLIVEIRA</v>
      </c>
      <c r="Q82" s="24" t="str">
        <f>IF(K82="","",VLOOKUP(P82,LISTAS!$F$5:$G$407,2,0))</f>
        <v>LICEU JARDIM</v>
      </c>
      <c r="R82" s="39">
        <f>IF(K82="","",VLOOKUP(L82,G81:J100,4,0))</f>
        <v>0</v>
      </c>
      <c r="S82" s="25">
        <f t="shared" ref="S82:S100" si="25">IF($O82="","",IF($O82=1,400,IF($O82=2,340,IF($O82=3,300,IF($O82=4,280,IF($O82=5,270,IF($O82=6,260,IF($O82=7,250,IF($O82=8,240,IF($O82=9,200,IF($O82=10,200,IF($O82=11,200,IF($O82=12,200,IF($O82=13,200,IF($O82=14,200,IF($O82=15,200,IF($O82=16,200,IF($O82&gt;16,"",""))))))))))))))))))</f>
        <v>340</v>
      </c>
      <c r="T82" s="25"/>
    </row>
    <row r="83" spans="2:20" s="5" customFormat="1" ht="18.75" customHeight="1" x14ac:dyDescent="0.3">
      <c r="B83" s="26"/>
      <c r="C83" s="22" t="str">
        <f>IF(B83="","",VLOOKUP(B83,LISTAS!$F$5:$I$204,2,0))</f>
        <v/>
      </c>
      <c r="D83" s="22" t="str">
        <f>IF(B83="","",VLOOKUP(B83,LISTAS!$F$5:$I$204,4,0))</f>
        <v/>
      </c>
      <c r="E83" s="38"/>
      <c r="G83" s="34" t="str">
        <f t="shared" si="21"/>
        <v/>
      </c>
      <c r="H83" s="35" t="str">
        <f t="shared" si="22"/>
        <v/>
      </c>
      <c r="I83" s="35" t="str">
        <f t="shared" si="22"/>
        <v/>
      </c>
      <c r="J83" s="34" t="str">
        <f t="shared" si="23"/>
        <v/>
      </c>
      <c r="K83" s="34" t="str">
        <f t="shared" si="24"/>
        <v/>
      </c>
      <c r="L83" s="34" t="str">
        <f>IF(K83="","",LARGE(G81:G100,M83))</f>
        <v/>
      </c>
      <c r="M83" s="46">
        <v>3</v>
      </c>
      <c r="N83" s="28"/>
      <c r="O83" s="47" t="str">
        <f>IF(R83&lt;&gt;"",_xlfn.RANK.EQ(R83,R81:R100,0),"")</f>
        <v/>
      </c>
      <c r="P83" s="24" t="str">
        <f>IF(K83="","",VLOOKUP(L83,G81:J100,2,0))</f>
        <v/>
      </c>
      <c r="Q83" s="24" t="str">
        <f>IF(K83="","",VLOOKUP(P83,LISTAS!$F$5:$G$407,2,0))</f>
        <v/>
      </c>
      <c r="R83" s="39" t="str">
        <f>IF(K83="","",VLOOKUP(L83,G81:J100,4,0))</f>
        <v/>
      </c>
      <c r="S83" s="25" t="str">
        <f t="shared" si="25"/>
        <v/>
      </c>
      <c r="T83" s="25" t="str">
        <f t="shared" ref="T83:T100" si="26">IF(O83="","",IF($F$7="NÃO","",IF(O83=1,400,IF(O83=2,340,IF(O83=3,300,IF(O83=4,280,IF(O83=5,270,IF(O83=6,260,IF(O83=7,250,IF(O83=8,240,IF(O83=9,200,IF(O83=10,200,IF(O83=11,200,IF(O83=12,200,IF(O83=13,200,IF(O83=14,200,IF(O83=15,200,IF(O83=16,200,IF(O83&gt;16,"","")))))))))))))))))))</f>
        <v/>
      </c>
    </row>
    <row r="84" spans="2:20" s="5" customFormat="1" ht="18.75" customHeight="1" x14ac:dyDescent="0.3">
      <c r="B84" s="26"/>
      <c r="C84" s="22" t="str">
        <f>IF(B84="","",VLOOKUP(B84,LISTAS!$F$5:$I$204,2,0))</f>
        <v/>
      </c>
      <c r="D84" s="22" t="str">
        <f>IF(B84="","",VLOOKUP(B84,LISTAS!$F$5:$I$204,4,0))</f>
        <v/>
      </c>
      <c r="E84" s="38"/>
      <c r="G84" s="34" t="str">
        <f t="shared" si="21"/>
        <v/>
      </c>
      <c r="H84" s="35" t="str">
        <f t="shared" si="22"/>
        <v/>
      </c>
      <c r="I84" s="35" t="str">
        <f t="shared" si="22"/>
        <v/>
      </c>
      <c r="J84" s="34" t="str">
        <f t="shared" si="23"/>
        <v/>
      </c>
      <c r="K84" s="34" t="str">
        <f t="shared" si="24"/>
        <v/>
      </c>
      <c r="L84" s="34" t="str">
        <f>IF(K84="","",LARGE(G81:G100,M84))</f>
        <v/>
      </c>
      <c r="M84" s="46">
        <v>4</v>
      </c>
      <c r="N84" s="28"/>
      <c r="O84" s="47" t="str">
        <f>IF(R84&lt;&gt;"",_xlfn.RANK.EQ(R84,R81:R100,0),"")</f>
        <v/>
      </c>
      <c r="P84" s="24" t="str">
        <f>IF(K84="","",VLOOKUP(L84,G81:J100,2,0))</f>
        <v/>
      </c>
      <c r="Q84" s="24" t="str">
        <f>IF(K84="","",VLOOKUP(P84,LISTAS!$F$5:$G$407,2,0))</f>
        <v/>
      </c>
      <c r="R84" s="39" t="str">
        <f>IF(K84="","",VLOOKUP(L84,G81:J100,4,0))</f>
        <v/>
      </c>
      <c r="S84" s="25" t="str">
        <f t="shared" si="25"/>
        <v/>
      </c>
      <c r="T84" s="25" t="str">
        <f t="shared" si="26"/>
        <v/>
      </c>
    </row>
    <row r="85" spans="2:20" s="5" customFormat="1" ht="18.75" customHeight="1" x14ac:dyDescent="0.3">
      <c r="B85" s="26"/>
      <c r="C85" s="22" t="str">
        <f>IF(B85="","",VLOOKUP(B85,LISTAS!$F$5:$I$204,2,0))</f>
        <v/>
      </c>
      <c r="D85" s="22" t="str">
        <f>IF(B85="","",VLOOKUP(B85,LISTAS!$F$5:$I$204,4,0))</f>
        <v/>
      </c>
      <c r="E85" s="38"/>
      <c r="G85" s="34" t="str">
        <f t="shared" si="21"/>
        <v/>
      </c>
      <c r="H85" s="35" t="str">
        <f t="shared" si="22"/>
        <v/>
      </c>
      <c r="I85" s="35" t="str">
        <f t="shared" si="22"/>
        <v/>
      </c>
      <c r="J85" s="34" t="str">
        <f t="shared" si="23"/>
        <v/>
      </c>
      <c r="K85" s="34" t="str">
        <f t="shared" si="24"/>
        <v/>
      </c>
      <c r="L85" s="34" t="str">
        <f>IF(K85="","",LARGE(G81:G100,M85))</f>
        <v/>
      </c>
      <c r="M85" s="46">
        <v>5</v>
      </c>
      <c r="N85" s="28"/>
      <c r="O85" s="47" t="str">
        <f>IF(R85&lt;&gt;"",_xlfn.RANK.EQ(R85,R81:R100,0),"")</f>
        <v/>
      </c>
      <c r="P85" s="24" t="str">
        <f>IF(K85="","",VLOOKUP(L85,G81:J100,2,0))</f>
        <v/>
      </c>
      <c r="Q85" s="24" t="str">
        <f>IF(K85="","",VLOOKUP(P85,LISTAS!$F$5:$G$407,2,0))</f>
        <v/>
      </c>
      <c r="R85" s="39" t="str">
        <f>IF(K85="","",VLOOKUP(L85,G81:J100,4,0))</f>
        <v/>
      </c>
      <c r="S85" s="25" t="str">
        <f t="shared" si="25"/>
        <v/>
      </c>
      <c r="T85" s="25" t="str">
        <f t="shared" si="26"/>
        <v/>
      </c>
    </row>
    <row r="86" spans="2:20" s="5" customFormat="1" ht="18.75" customHeight="1" x14ac:dyDescent="0.3">
      <c r="B86" s="26"/>
      <c r="C86" s="22" t="str">
        <f>IF(B86="","",VLOOKUP(B86,LISTAS!$F$5:$I$204,2,0))</f>
        <v/>
      </c>
      <c r="D86" s="22" t="str">
        <f>IF(B86="","",VLOOKUP(B86,LISTAS!$F$5:$I$204,4,0))</f>
        <v/>
      </c>
      <c r="E86" s="38"/>
      <c r="G86" s="34" t="str">
        <f t="shared" si="21"/>
        <v/>
      </c>
      <c r="H86" s="35" t="str">
        <f t="shared" si="22"/>
        <v/>
      </c>
      <c r="I86" s="35" t="str">
        <f t="shared" si="22"/>
        <v/>
      </c>
      <c r="J86" s="34" t="str">
        <f t="shared" si="23"/>
        <v/>
      </c>
      <c r="K86" s="34" t="str">
        <f t="shared" si="24"/>
        <v/>
      </c>
      <c r="L86" s="34" t="str">
        <f>IF(K86="","",LARGE(G81:G100,M86))</f>
        <v/>
      </c>
      <c r="M86" s="46">
        <v>6</v>
      </c>
      <c r="N86" s="28"/>
      <c r="O86" s="47" t="str">
        <f>IF(R86&lt;&gt;"",_xlfn.RANK.EQ(R86,R81:R100,0),"")</f>
        <v/>
      </c>
      <c r="P86" s="24" t="str">
        <f>IF(K86="","",VLOOKUP(L86,G81:J100,2,0))</f>
        <v/>
      </c>
      <c r="Q86" s="24" t="str">
        <f>IF(K86="","",VLOOKUP(P86,LISTAS!$F$5:$G$407,2,0))</f>
        <v/>
      </c>
      <c r="R86" s="39" t="str">
        <f>IF(K86="","",VLOOKUP(L86,G81:J100,4,0))</f>
        <v/>
      </c>
      <c r="S86" s="25" t="str">
        <f t="shared" si="25"/>
        <v/>
      </c>
      <c r="T86" s="25" t="str">
        <f t="shared" si="26"/>
        <v/>
      </c>
    </row>
    <row r="87" spans="2:20" s="5" customFormat="1" ht="18.75" customHeight="1" x14ac:dyDescent="0.3">
      <c r="B87" s="26"/>
      <c r="C87" s="22" t="str">
        <f>IF(B87="","",VLOOKUP(B87,LISTAS!$F$5:$I$204,2,0))</f>
        <v/>
      </c>
      <c r="D87" s="22" t="str">
        <f>IF(B87="","",VLOOKUP(B87,LISTAS!$F$5:$I$204,4,0))</f>
        <v/>
      </c>
      <c r="E87" s="38"/>
      <c r="G87" s="34" t="str">
        <f t="shared" si="21"/>
        <v/>
      </c>
      <c r="H87" s="35" t="str">
        <f t="shared" si="22"/>
        <v/>
      </c>
      <c r="I87" s="35" t="str">
        <f t="shared" si="22"/>
        <v/>
      </c>
      <c r="J87" s="34" t="str">
        <f t="shared" si="23"/>
        <v/>
      </c>
      <c r="K87" s="34" t="str">
        <f t="shared" si="24"/>
        <v/>
      </c>
      <c r="L87" s="34" t="str">
        <f>IF(K87="","",LARGE(G81:G100,M87))</f>
        <v/>
      </c>
      <c r="M87" s="46">
        <v>7</v>
      </c>
      <c r="N87" s="28"/>
      <c r="O87" s="47" t="str">
        <f>IF(R87&lt;&gt;"",_xlfn.RANK.EQ(R87,R81:R100,0),"")</f>
        <v/>
      </c>
      <c r="P87" s="24" t="str">
        <f>IF(K87="","",VLOOKUP(L87,G81:J100,2,0))</f>
        <v/>
      </c>
      <c r="Q87" s="24" t="str">
        <f>IF(K87="","",VLOOKUP(P87,LISTAS!$F$5:$G$407,2,0))</f>
        <v/>
      </c>
      <c r="R87" s="39" t="str">
        <f>IF(K87="","",VLOOKUP(L87,G81:J100,4,0))</f>
        <v/>
      </c>
      <c r="S87" s="25" t="str">
        <f t="shared" si="25"/>
        <v/>
      </c>
      <c r="T87" s="25" t="str">
        <f t="shared" si="26"/>
        <v/>
      </c>
    </row>
    <row r="88" spans="2:20" s="5" customFormat="1" ht="18.75" customHeight="1" x14ac:dyDescent="0.3">
      <c r="B88" s="26"/>
      <c r="C88" s="22" t="str">
        <f>IF(B88="","",VLOOKUP(B88,LISTAS!$F$5:$I$204,2,0))</f>
        <v/>
      </c>
      <c r="D88" s="22" t="str">
        <f>IF(B88="","",VLOOKUP(B88,LISTAS!$F$5:$I$204,4,0))</f>
        <v/>
      </c>
      <c r="E88" s="38"/>
      <c r="G88" s="34"/>
      <c r="H88" s="35"/>
      <c r="I88" s="35"/>
      <c r="J88" s="34"/>
      <c r="K88" s="34"/>
      <c r="L88" s="34" t="str">
        <f>IF(K88="","",LARGE(G81:G100,M88))</f>
        <v/>
      </c>
      <c r="M88" s="46">
        <v>8</v>
      </c>
      <c r="N88" s="28"/>
      <c r="O88" s="47" t="str">
        <f>IF(R88&lt;&gt;"",_xlfn.RANK.EQ(R88,R81:R100,0),"")</f>
        <v/>
      </c>
      <c r="P88" s="24" t="str">
        <f>IF(K88="","",VLOOKUP(L88,G81:J100,2,0))</f>
        <v/>
      </c>
      <c r="Q88" s="24" t="str">
        <f>IF(K88="","",VLOOKUP(P88,LISTAS!$F$5:$G$407,2,0))</f>
        <v/>
      </c>
      <c r="R88" s="39" t="str">
        <f>IF(K88="","",VLOOKUP(L88,G81:J100,4,0))</f>
        <v/>
      </c>
      <c r="S88" s="25" t="str">
        <f t="shared" si="25"/>
        <v/>
      </c>
      <c r="T88" s="25" t="str">
        <f t="shared" si="26"/>
        <v/>
      </c>
    </row>
    <row r="89" spans="2:20" s="5" customFormat="1" ht="18.75" customHeight="1" x14ac:dyDescent="0.3">
      <c r="B89" s="26"/>
      <c r="C89" s="22" t="str">
        <f>IF(B89="","",VLOOKUP(B89,LISTAS!$F$5:$I$204,2,0))</f>
        <v/>
      </c>
      <c r="D89" s="22" t="str">
        <f>IF(B89="","",VLOOKUP(B89,LISTAS!$F$5:$I$204,4,0))</f>
        <v/>
      </c>
      <c r="E89" s="38"/>
      <c r="G89" s="34"/>
      <c r="H89" s="35"/>
      <c r="I89" s="35"/>
      <c r="J89" s="34"/>
      <c r="K89" s="34"/>
      <c r="L89" s="34" t="str">
        <f>IF(K89="","",LARGE(G81:G100,M89))</f>
        <v/>
      </c>
      <c r="M89" s="46">
        <v>9</v>
      </c>
      <c r="N89" s="28"/>
      <c r="O89" s="47" t="str">
        <f>IF(R89&lt;&gt;"",_xlfn.RANK.EQ(R89,R81:R100,0),"")</f>
        <v/>
      </c>
      <c r="P89" s="24" t="str">
        <f>IF(K89="","",VLOOKUP(L89,G81:J100,2,0))</f>
        <v/>
      </c>
      <c r="Q89" s="24" t="str">
        <f>IF(K89="","",VLOOKUP(P89,LISTAS!$F$5:$G$407,2,0))</f>
        <v/>
      </c>
      <c r="R89" s="39" t="str">
        <f>IF(K89="","",VLOOKUP(L89,G81:J100,4,0))</f>
        <v/>
      </c>
      <c r="S89" s="25" t="str">
        <f t="shared" si="25"/>
        <v/>
      </c>
      <c r="T89" s="25" t="str">
        <f t="shared" si="26"/>
        <v/>
      </c>
    </row>
    <row r="90" spans="2:20" s="5" customFormat="1" ht="18.75" customHeight="1" x14ac:dyDescent="0.3">
      <c r="B90" s="26"/>
      <c r="C90" s="22" t="str">
        <f>IF(B90="","",VLOOKUP(B90,LISTAS!$F$5:$I$204,2,0))</f>
        <v/>
      </c>
      <c r="D90" s="22" t="str">
        <f>IF(B90="","",VLOOKUP(B90,LISTAS!$F$5:$I$204,4,0))</f>
        <v/>
      </c>
      <c r="E90" s="38"/>
      <c r="G90" s="34"/>
      <c r="H90" s="35"/>
      <c r="I90" s="35"/>
      <c r="J90" s="34"/>
      <c r="K90" s="34"/>
      <c r="L90" s="34" t="str">
        <f>IF(K90="","",LARGE(G81:G100,M90))</f>
        <v/>
      </c>
      <c r="M90" s="46">
        <v>10</v>
      </c>
      <c r="N90" s="28"/>
      <c r="O90" s="47" t="str">
        <f>IF(R90&lt;&gt;"",_xlfn.RANK.EQ(R90,R81:R100,0),"")</f>
        <v/>
      </c>
      <c r="P90" s="24" t="str">
        <f>IF(K90="","",VLOOKUP(L90,G81:J100,2,0))</f>
        <v/>
      </c>
      <c r="Q90" s="24" t="str">
        <f>IF(K90="","",VLOOKUP(P90,LISTAS!$F$5:$G$407,2,0))</f>
        <v/>
      </c>
      <c r="R90" s="39" t="str">
        <f>IF(K90="","",VLOOKUP(L90,G81:J100,4,0))</f>
        <v/>
      </c>
      <c r="S90" s="25" t="str">
        <f t="shared" si="25"/>
        <v/>
      </c>
      <c r="T90" s="25" t="str">
        <f t="shared" si="26"/>
        <v/>
      </c>
    </row>
    <row r="91" spans="2:20" s="5" customFormat="1" ht="18.75" customHeight="1" x14ac:dyDescent="0.3">
      <c r="B91" s="26"/>
      <c r="C91" s="22" t="str">
        <f>IF(B91="","",VLOOKUP(B91,LISTAS!$F$5:$I$204,2,0))</f>
        <v/>
      </c>
      <c r="D91" s="22" t="str">
        <f>IF(B91="","",VLOOKUP(B91,LISTAS!$F$5:$I$204,4,0))</f>
        <v/>
      </c>
      <c r="E91" s="38"/>
      <c r="G91" s="34"/>
      <c r="H91" s="35"/>
      <c r="I91" s="35"/>
      <c r="J91" s="34"/>
      <c r="K91" s="34"/>
      <c r="L91" s="34" t="str">
        <f>IF(K91="","",LARGE(G81:G100,M91))</f>
        <v/>
      </c>
      <c r="M91" s="46">
        <v>11</v>
      </c>
      <c r="N91" s="28"/>
      <c r="O91" s="47" t="str">
        <f>IF(R91&lt;&gt;"",_xlfn.RANK.EQ(R91,R81:R100,0),"")</f>
        <v/>
      </c>
      <c r="P91" s="24" t="str">
        <f>IF(K91="","",VLOOKUP(L91,G81:J100,2,0))</f>
        <v/>
      </c>
      <c r="Q91" s="24" t="str">
        <f>IF(K91="","",VLOOKUP(P91,LISTAS!$F$5:$G$407,2,0))</f>
        <v/>
      </c>
      <c r="R91" s="39" t="str">
        <f>IF(K91="","",VLOOKUP(L91,G81:J100,4,0))</f>
        <v/>
      </c>
      <c r="S91" s="25" t="str">
        <f t="shared" si="25"/>
        <v/>
      </c>
      <c r="T91" s="25" t="str">
        <f t="shared" si="26"/>
        <v/>
      </c>
    </row>
    <row r="92" spans="2:20" s="5" customFormat="1" ht="18.75" customHeight="1" x14ac:dyDescent="0.3">
      <c r="B92" s="26"/>
      <c r="C92" s="22" t="str">
        <f>IF(B92="","",VLOOKUP(B92,LISTAS!$F$5:$I$204,2,0))</f>
        <v/>
      </c>
      <c r="D92" s="22" t="str">
        <f>IF(B92="","",VLOOKUP(B92,LISTAS!$F$5:$I$204,4,0))</f>
        <v/>
      </c>
      <c r="E92" s="38"/>
      <c r="G92" s="34"/>
      <c r="H92" s="35"/>
      <c r="I92" s="35"/>
      <c r="J92" s="34"/>
      <c r="K92" s="34"/>
      <c r="L92" s="34" t="str">
        <f>IF(K92="","",LARGE(G81:G100,M92))</f>
        <v/>
      </c>
      <c r="M92" s="46">
        <v>12</v>
      </c>
      <c r="N92" s="28"/>
      <c r="O92" s="47" t="str">
        <f>IF(R92&lt;&gt;"",_xlfn.RANK.EQ(R92,R81:R100,0),"")</f>
        <v/>
      </c>
      <c r="P92" s="24" t="str">
        <f>IF(K92="","",VLOOKUP(L92,G81:J100,2,0))</f>
        <v/>
      </c>
      <c r="Q92" s="24" t="str">
        <f>IF(K92="","",VLOOKUP(P92,LISTAS!$F$5:$G$407,2,0))</f>
        <v/>
      </c>
      <c r="R92" s="39" t="str">
        <f>IF(K92="","",VLOOKUP(L92,G81:J100,4,0))</f>
        <v/>
      </c>
      <c r="S92" s="25" t="str">
        <f t="shared" si="25"/>
        <v/>
      </c>
      <c r="T92" s="25" t="str">
        <f t="shared" si="26"/>
        <v/>
      </c>
    </row>
    <row r="93" spans="2:20" s="5" customFormat="1" ht="18.75" customHeight="1" x14ac:dyDescent="0.3">
      <c r="B93" s="26"/>
      <c r="C93" s="22" t="str">
        <f>IF(B93="","",VLOOKUP(B93,LISTAS!$F$5:$I$204,2,0))</f>
        <v/>
      </c>
      <c r="D93" s="22" t="str">
        <f>IF(B93="","",VLOOKUP(B93,LISTAS!$F$5:$I$204,4,0))</f>
        <v/>
      </c>
      <c r="E93" s="38"/>
      <c r="G93" s="34"/>
      <c r="H93" s="35"/>
      <c r="I93" s="35"/>
      <c r="J93" s="34"/>
      <c r="K93" s="34"/>
      <c r="L93" s="34" t="str">
        <f>IF(K93="","",LARGE(G81:G100,M93))</f>
        <v/>
      </c>
      <c r="M93" s="46">
        <v>13</v>
      </c>
      <c r="N93" s="28"/>
      <c r="O93" s="47" t="str">
        <f>IF(R93&lt;&gt;"",_xlfn.RANK.EQ(R93,R81:R100,0),"")</f>
        <v/>
      </c>
      <c r="P93" s="24" t="str">
        <f>IF(K93="","",VLOOKUP(L93,G81:J100,2,0))</f>
        <v/>
      </c>
      <c r="Q93" s="24" t="str">
        <f>IF(K93="","",VLOOKUP(P93,LISTAS!$F$5:$G$407,2,0))</f>
        <v/>
      </c>
      <c r="R93" s="39" t="str">
        <f>IF(K93="","",VLOOKUP(L93,G81:J100,4,0))</f>
        <v/>
      </c>
      <c r="S93" s="25" t="str">
        <f t="shared" si="25"/>
        <v/>
      </c>
      <c r="T93" s="25" t="str">
        <f t="shared" si="26"/>
        <v/>
      </c>
    </row>
    <row r="94" spans="2:20" s="5" customFormat="1" ht="18.75" customHeight="1" x14ac:dyDescent="0.3">
      <c r="B94" s="26"/>
      <c r="C94" s="22" t="str">
        <f>IF(B94="","",VLOOKUP(B94,LISTAS!$F$5:$I$204,2,0))</f>
        <v/>
      </c>
      <c r="D94" s="22" t="str">
        <f>IF(B94="","",VLOOKUP(B94,LISTAS!$F$5:$I$204,4,0))</f>
        <v/>
      </c>
      <c r="E94" s="38"/>
      <c r="G94" s="34"/>
      <c r="H94" s="35"/>
      <c r="I94" s="35"/>
      <c r="J94" s="34"/>
      <c r="K94" s="34"/>
      <c r="L94" s="34" t="str">
        <f>IF(K94="","",LARGE(G81:G100,M94))</f>
        <v/>
      </c>
      <c r="M94" s="46">
        <v>14</v>
      </c>
      <c r="N94" s="28"/>
      <c r="O94" s="47" t="str">
        <f>IF(R94&lt;&gt;"",_xlfn.RANK.EQ(R94,R81:R100,0),"")</f>
        <v/>
      </c>
      <c r="P94" s="24" t="str">
        <f>IF(K94="","",VLOOKUP(L94,G81:J100,2,0))</f>
        <v/>
      </c>
      <c r="Q94" s="24" t="str">
        <f>IF(K94="","",VLOOKUP(P94,LISTAS!$F$5:$G$407,2,0))</f>
        <v/>
      </c>
      <c r="R94" s="39" t="str">
        <f>IF(K94="","",VLOOKUP(L94,G81:J100,4,0))</f>
        <v/>
      </c>
      <c r="S94" s="25" t="str">
        <f t="shared" si="25"/>
        <v/>
      </c>
      <c r="T94" s="25" t="str">
        <f t="shared" si="26"/>
        <v/>
      </c>
    </row>
    <row r="95" spans="2:20" s="5" customFormat="1" ht="18.75" customHeight="1" x14ac:dyDescent="0.3">
      <c r="B95" s="26"/>
      <c r="C95" s="22" t="str">
        <f>IF(B95="","",VLOOKUP(B95,LISTAS!$F$5:$I$204,2,0))</f>
        <v/>
      </c>
      <c r="D95" s="22" t="str">
        <f>IF(B95="","",VLOOKUP(B95,LISTAS!$F$5:$I$204,4,0))</f>
        <v/>
      </c>
      <c r="E95" s="38"/>
      <c r="G95" s="34"/>
      <c r="H95" s="35"/>
      <c r="I95" s="35"/>
      <c r="J95" s="34"/>
      <c r="K95" s="34"/>
      <c r="L95" s="34" t="str">
        <f>IF(K95="","",LARGE(G81:G100,M95))</f>
        <v/>
      </c>
      <c r="M95" s="46">
        <v>15</v>
      </c>
      <c r="N95" s="28"/>
      <c r="O95" s="47" t="str">
        <f>IF(R95&lt;&gt;"",_xlfn.RANK.EQ(R95,R81:R100,0),"")</f>
        <v/>
      </c>
      <c r="P95" s="24" t="str">
        <f>IF(K95="","",VLOOKUP(L95,G81:J100,2,0))</f>
        <v/>
      </c>
      <c r="Q95" s="24" t="str">
        <f>IF(K95="","",VLOOKUP(P95,LISTAS!$F$5:$G$407,2,0))</f>
        <v/>
      </c>
      <c r="R95" s="39" t="str">
        <f>IF(K95="","",VLOOKUP(L95,G81:J100,4,0))</f>
        <v/>
      </c>
      <c r="S95" s="25" t="str">
        <f t="shared" si="25"/>
        <v/>
      </c>
      <c r="T95" s="25" t="str">
        <f t="shared" si="26"/>
        <v/>
      </c>
    </row>
    <row r="96" spans="2:20" s="5" customFormat="1" ht="18.75" customHeight="1" x14ac:dyDescent="0.3">
      <c r="B96" s="26"/>
      <c r="C96" s="22" t="str">
        <f>IF(B96="","",VLOOKUP(B96,LISTAS!$F$5:$I$204,2,0))</f>
        <v/>
      </c>
      <c r="D96" s="22" t="str">
        <f>IF(B96="","",VLOOKUP(B96,LISTAS!$F$5:$I$204,4,0))</f>
        <v/>
      </c>
      <c r="E96" s="38"/>
      <c r="G96" s="34"/>
      <c r="H96" s="35"/>
      <c r="I96" s="35"/>
      <c r="J96" s="34"/>
      <c r="K96" s="34"/>
      <c r="L96" s="34" t="str">
        <f>IF(K96="","",LARGE(G81:G100,M96))</f>
        <v/>
      </c>
      <c r="M96" s="46">
        <v>16</v>
      </c>
      <c r="N96" s="28"/>
      <c r="O96" s="47" t="str">
        <f>IF(R96&lt;&gt;"",_xlfn.RANK.EQ(R96,R81:R100,0),"")</f>
        <v/>
      </c>
      <c r="P96" s="24" t="str">
        <f>IF(K96="","",VLOOKUP(L96,G81:J100,2,0))</f>
        <v/>
      </c>
      <c r="Q96" s="24" t="str">
        <f>IF(K96="","",VLOOKUP(P96,LISTAS!$F$5:$G$407,2,0))</f>
        <v/>
      </c>
      <c r="R96" s="39" t="str">
        <f>IF(K96="","",VLOOKUP(L96,G81:J100,4,0))</f>
        <v/>
      </c>
      <c r="S96" s="25" t="str">
        <f t="shared" si="25"/>
        <v/>
      </c>
      <c r="T96" s="25" t="str">
        <f t="shared" si="26"/>
        <v/>
      </c>
    </row>
    <row r="97" spans="1:20" s="5" customFormat="1" ht="18.75" customHeight="1" x14ac:dyDescent="0.3">
      <c r="B97" s="26"/>
      <c r="C97" s="22" t="str">
        <f>IF(B97="","",VLOOKUP(B97,LISTAS!$F$5:$I$204,2,0))</f>
        <v/>
      </c>
      <c r="D97" s="22" t="str">
        <f>IF(B97="","",VLOOKUP(B97,LISTAS!$F$5:$I$204,4,0))</f>
        <v/>
      </c>
      <c r="E97" s="38"/>
      <c r="G97" s="34" t="str">
        <f t="shared" si="21"/>
        <v/>
      </c>
      <c r="H97" s="35" t="str">
        <f t="shared" ref="H97:I100" si="27">IF($K97="","",IF(B97="","",B97))</f>
        <v/>
      </c>
      <c r="I97" s="35" t="str">
        <f t="shared" si="27"/>
        <v/>
      </c>
      <c r="J97" s="34" t="str">
        <f t="shared" si="23"/>
        <v/>
      </c>
      <c r="K97" s="34" t="str">
        <f t="shared" si="24"/>
        <v/>
      </c>
      <c r="L97" s="34" t="str">
        <f>IF(K97="","",LARGE(G81:G100,M97))</f>
        <v/>
      </c>
      <c r="M97" s="46">
        <v>17</v>
      </c>
      <c r="N97" s="28"/>
      <c r="O97" s="47" t="str">
        <f>IF(R97&lt;&gt;"",_xlfn.RANK.EQ(R97,R81:R100,0),"")</f>
        <v/>
      </c>
      <c r="P97" s="24" t="str">
        <f>IF(K97="","",VLOOKUP(L97,G81:J100,2,0))</f>
        <v/>
      </c>
      <c r="Q97" s="24" t="str">
        <f>IF(K97="","",VLOOKUP(P97,LISTAS!$F$5:$G$407,2,0))</f>
        <v/>
      </c>
      <c r="R97" s="39" t="str">
        <f>IF(K97="","",VLOOKUP(L97,G81:J100,4,0))</f>
        <v/>
      </c>
      <c r="S97" s="25" t="str">
        <f t="shared" si="25"/>
        <v/>
      </c>
      <c r="T97" s="25" t="str">
        <f t="shared" si="26"/>
        <v/>
      </c>
    </row>
    <row r="98" spans="1:20" s="5" customFormat="1" ht="18.75" customHeight="1" x14ac:dyDescent="0.3">
      <c r="B98" s="26"/>
      <c r="C98" s="22" t="str">
        <f>IF(B98="","",VLOOKUP(B98,LISTAS!$F$5:$I$204,2,0))</f>
        <v/>
      </c>
      <c r="D98" s="22" t="str">
        <f>IF(B98="","",VLOOKUP(B98,LISTAS!$F$5:$I$204,4,0))</f>
        <v/>
      </c>
      <c r="E98" s="38"/>
      <c r="G98" s="34" t="str">
        <f t="shared" si="21"/>
        <v/>
      </c>
      <c r="H98" s="35" t="str">
        <f t="shared" si="27"/>
        <v/>
      </c>
      <c r="I98" s="35" t="str">
        <f t="shared" si="27"/>
        <v/>
      </c>
      <c r="J98" s="34" t="str">
        <f t="shared" si="23"/>
        <v/>
      </c>
      <c r="K98" s="34" t="str">
        <f t="shared" si="24"/>
        <v/>
      </c>
      <c r="L98" s="34" t="str">
        <f>IF(K98="","",LARGE(G81:G100,M98))</f>
        <v/>
      </c>
      <c r="M98" s="46">
        <v>18</v>
      </c>
      <c r="N98" s="28"/>
      <c r="O98" s="47" t="str">
        <f>IF(R98&lt;&gt;"",_xlfn.RANK.EQ(R98,R81:R100,0),"")</f>
        <v/>
      </c>
      <c r="P98" s="24" t="str">
        <f>IF(K98="","",VLOOKUP(L98,G81:J100,2,0))</f>
        <v/>
      </c>
      <c r="Q98" s="24" t="str">
        <f>IF(K98="","",VLOOKUP(P98,LISTAS!$F$5:$G$407,2,0))</f>
        <v/>
      </c>
      <c r="R98" s="39" t="str">
        <f>IF(K98="","",VLOOKUP(L98,G81:J100,4,0))</f>
        <v/>
      </c>
      <c r="S98" s="25" t="str">
        <f t="shared" si="25"/>
        <v/>
      </c>
      <c r="T98" s="25" t="str">
        <f t="shared" si="26"/>
        <v/>
      </c>
    </row>
    <row r="99" spans="1:20" s="5" customFormat="1" ht="18.75" customHeight="1" x14ac:dyDescent="0.3">
      <c r="B99" s="26"/>
      <c r="C99" s="22" t="str">
        <f>IF(B99="","",VLOOKUP(B99,LISTAS!$F$5:$I$204,2,0))</f>
        <v/>
      </c>
      <c r="D99" s="22" t="str">
        <f>IF(B99="","",VLOOKUP(B99,LISTAS!$F$5:$I$204,4,0))</f>
        <v/>
      </c>
      <c r="E99" s="38"/>
      <c r="G99" s="34"/>
      <c r="H99" s="35"/>
      <c r="I99" s="35"/>
      <c r="J99" s="34"/>
      <c r="K99" s="34"/>
      <c r="L99" s="34" t="str">
        <f>IF(K99="","",LARGE(G81:G100,M99))</f>
        <v/>
      </c>
      <c r="M99" s="46">
        <v>19</v>
      </c>
      <c r="N99" s="28"/>
      <c r="O99" s="47" t="str">
        <f>IF(R99&lt;&gt;"",_xlfn.RANK.EQ(R99,R81:R100,0),"")</f>
        <v/>
      </c>
      <c r="P99" s="24" t="str">
        <f>IF(K99="","",VLOOKUP(L99,G81:J100,2,0))</f>
        <v/>
      </c>
      <c r="Q99" s="24" t="str">
        <f>IF(K99="","",VLOOKUP(P99,LISTAS!$F$5:$G$407,2,0))</f>
        <v/>
      </c>
      <c r="R99" s="39" t="str">
        <f>IF(K99="","",VLOOKUP(L99,G81:J100,4,0))</f>
        <v/>
      </c>
      <c r="S99" s="25" t="str">
        <f t="shared" si="25"/>
        <v/>
      </c>
      <c r="T99" s="25" t="str">
        <f t="shared" si="26"/>
        <v/>
      </c>
    </row>
    <row r="100" spans="1:20" s="5" customFormat="1" ht="18.75" customHeight="1" x14ac:dyDescent="0.3">
      <c r="B100" s="26"/>
      <c r="C100" s="22" t="str">
        <f>IF(B100="","",VLOOKUP(B100,LISTAS!$F$5:$I$204,2,0))</f>
        <v/>
      </c>
      <c r="D100" s="22" t="str">
        <f>IF(B100="","",VLOOKUP(B100,LISTAS!$F$5:$I$204,4,0))</f>
        <v/>
      </c>
      <c r="E100" s="38"/>
      <c r="G100" s="34" t="str">
        <f t="shared" si="21"/>
        <v/>
      </c>
      <c r="H100" s="35" t="str">
        <f t="shared" si="27"/>
        <v/>
      </c>
      <c r="I100" s="35" t="str">
        <f t="shared" si="27"/>
        <v/>
      </c>
      <c r="J100" s="34" t="str">
        <f t="shared" si="23"/>
        <v/>
      </c>
      <c r="K100" s="34" t="str">
        <f t="shared" si="24"/>
        <v/>
      </c>
      <c r="L100" s="34" t="str">
        <f>IF(K100="","",LARGE(G81:G100,M100))</f>
        <v/>
      </c>
      <c r="M100" s="46">
        <v>20</v>
      </c>
      <c r="N100" s="28"/>
      <c r="O100" s="47" t="str">
        <f>IF(R100&lt;&gt;"",_xlfn.RANK.EQ(R100,R81:R100,0),"")</f>
        <v/>
      </c>
      <c r="P100" s="24" t="str">
        <f>IF(K100="","",VLOOKUP(L100,G81:J100,2,0))</f>
        <v/>
      </c>
      <c r="Q100" s="24" t="str">
        <f>IF(K100="","",VLOOKUP(P100,LISTAS!$F$5:$G$407,2,0))</f>
        <v/>
      </c>
      <c r="R100" s="39" t="str">
        <f>IF(K100="","",VLOOKUP(L100,G81:J100,4,0))</f>
        <v/>
      </c>
      <c r="S100" s="25" t="str">
        <f t="shared" si="25"/>
        <v/>
      </c>
      <c r="T100" s="25" t="str">
        <f t="shared" si="26"/>
        <v/>
      </c>
    </row>
    <row r="101" spans="1:20" ht="20.25" customHeight="1" x14ac:dyDescent="0.25"/>
    <row r="102" spans="1:20" ht="20.25" customHeight="1" x14ac:dyDescent="0.25">
      <c r="A102" s="2"/>
      <c r="B102" s="71" t="s">
        <v>27</v>
      </c>
      <c r="C102" s="72"/>
      <c r="E102" s="36"/>
      <c r="F102" s="37"/>
      <c r="G102" s="11"/>
      <c r="H102" s="12"/>
      <c r="I102" s="12"/>
      <c r="J102" s="12"/>
      <c r="K102" s="13"/>
      <c r="L102" s="12"/>
      <c r="M102" s="14"/>
      <c r="N102" s="45"/>
      <c r="O102" s="73" t="s">
        <v>15</v>
      </c>
      <c r="P102" s="74"/>
      <c r="Q102" s="74"/>
      <c r="R102" s="74"/>
      <c r="S102" s="74"/>
      <c r="T102" s="75"/>
    </row>
    <row r="103" spans="1:20" ht="20.25" hidden="1" customHeight="1" x14ac:dyDescent="0.25">
      <c r="A103" s="2"/>
      <c r="B103" s="68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70"/>
    </row>
    <row r="104" spans="1:20" s="15" customFormat="1" ht="28.5" customHeight="1" x14ac:dyDescent="0.25">
      <c r="B104" s="16" t="s">
        <v>16</v>
      </c>
      <c r="C104" s="16" t="s">
        <v>1</v>
      </c>
      <c r="D104" s="16" t="s">
        <v>17</v>
      </c>
      <c r="E104" s="16" t="s">
        <v>2</v>
      </c>
      <c r="F104" s="17"/>
      <c r="G104" s="18"/>
      <c r="H104" s="19"/>
      <c r="I104" s="19"/>
      <c r="J104" s="19"/>
      <c r="K104" s="20"/>
      <c r="L104" s="19"/>
      <c r="M104" s="18"/>
      <c r="N104" s="18"/>
      <c r="O104" s="29" t="s">
        <v>4</v>
      </c>
      <c r="P104" s="29" t="s">
        <v>16</v>
      </c>
      <c r="Q104" s="29" t="s">
        <v>1</v>
      </c>
      <c r="R104" s="29" t="s">
        <v>18</v>
      </c>
      <c r="S104" s="21" t="s">
        <v>19</v>
      </c>
      <c r="T104" s="21" t="s">
        <v>20</v>
      </c>
    </row>
    <row r="105" spans="1:20" s="5" customFormat="1" ht="18.75" customHeight="1" x14ac:dyDescent="0.25">
      <c r="B105" s="22" t="s">
        <v>109</v>
      </c>
      <c r="C105" s="22" t="str">
        <f>IF(B105="","",VLOOKUP(B105,LISTAS!$F$5:$I$1000,2,0))</f>
        <v>COLEGIO AMORIM</v>
      </c>
      <c r="D105" s="22" t="e">
        <f>IF(B105="","",VLOOKUP(B105,LISTAS!$F$5:$I$204,4,0))</f>
        <v>#N/A</v>
      </c>
      <c r="E105" s="38">
        <v>0</v>
      </c>
      <c r="G105" s="34">
        <f t="shared" ref="G105:G124" si="28">IF(E105="","",E105+(ROW(E105)/10000))</f>
        <v>1.0500000000000001E-2</v>
      </c>
      <c r="H105" s="35" t="str">
        <f t="shared" ref="H105:I111" si="29">IF($K105="","",IF(B105="","",B105))</f>
        <v>LUIZA ROCHA SPIRIM</v>
      </c>
      <c r="I105" s="35" t="str">
        <f t="shared" si="29"/>
        <v>COLEGIO AMORIM</v>
      </c>
      <c r="J105" s="34">
        <f t="shared" ref="J105:J124" si="30">IF($K105="","",E105)</f>
        <v>0</v>
      </c>
      <c r="K105" s="34">
        <f t="shared" ref="K105:K124" si="31">G105</f>
        <v>1.0500000000000001E-2</v>
      </c>
      <c r="L105" s="34">
        <f>IF(K105="","",LARGE(G105:G124,M105))</f>
        <v>1.0500000000000001E-2</v>
      </c>
      <c r="M105" s="46">
        <v>1</v>
      </c>
      <c r="N105" s="23"/>
      <c r="O105" s="47" t="str">
        <f>IF(R105&lt;&gt;"",_xlfn.RANK.EQ(R105,R105:R124,0),"")</f>
        <v/>
      </c>
      <c r="P105" s="24" t="str">
        <f>IF(K105="","",VLOOKUP(L105,G105:J124,2,0))</f>
        <v>LUIZA ROCHA SPIRIM</v>
      </c>
      <c r="Q105" s="24" t="str">
        <f>IF(K105="","",VLOOKUP(P105,LISTAS!$F$5:$G$407,2,0))</f>
        <v>COLEGIO AMORIM</v>
      </c>
      <c r="R105" s="39"/>
      <c r="S105" s="25" t="str">
        <f>IF($O105="","",IF($O105=1,400,IF($O105=2,340,IF($O105=3,300,IF($O105=4,280,IF($O105=5,270,IF($O105=6,260,IF($O105=7,250,IF($O105=8,240,IF($O105=9,200,IF($O105=10,200,IF($O105=11,200,IF($O105=12,200,IF($O105=13,200,IF($O105=14,200,IF($O105=15,200,IF($O105=16,200,IF($O105&gt;16,"",""))))))))))))))))))</f>
        <v/>
      </c>
      <c r="T105" s="25"/>
    </row>
    <row r="106" spans="1:20" s="5" customFormat="1" ht="18.75" customHeight="1" x14ac:dyDescent="0.25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 t="str">
        <f t="shared" si="28"/>
        <v/>
      </c>
      <c r="H106" s="35" t="str">
        <f t="shared" si="29"/>
        <v/>
      </c>
      <c r="I106" s="35" t="str">
        <f t="shared" si="29"/>
        <v/>
      </c>
      <c r="J106" s="34" t="str">
        <f t="shared" si="30"/>
        <v/>
      </c>
      <c r="K106" s="34" t="str">
        <f t="shared" si="31"/>
        <v/>
      </c>
      <c r="L106" s="34" t="str">
        <f>IF(K106="","",LARGE(G105:G124,M106))</f>
        <v/>
      </c>
      <c r="M106" s="46">
        <v>2</v>
      </c>
      <c r="N106" s="27"/>
      <c r="O106" s="47" t="str">
        <f>IF(R106&lt;&gt;"",_xlfn.RANK.EQ(R106,R105:R124,0),"")</f>
        <v/>
      </c>
      <c r="P106" s="24" t="str">
        <f>IF(K106="","",VLOOKUP(L106,G105:J124,2,0))</f>
        <v/>
      </c>
      <c r="Q106" s="24" t="str">
        <f>IF(K106="","",VLOOKUP(P106,LISTAS!$F$5:$G$407,2,0))</f>
        <v/>
      </c>
      <c r="R106" s="39" t="str">
        <f>IF(K106="","",VLOOKUP(L106,G105:J124,4,0))</f>
        <v/>
      </c>
      <c r="S106" s="25" t="str">
        <f t="shared" ref="S106:S124" si="32">IF($O106="","",IF($O106=1,400,IF($O106=2,340,IF($O106=3,300,IF($O106=4,280,IF($O106=5,270,IF($O106=6,260,IF($O106=7,250,IF($O106=8,240,IF($O106=9,200,IF($O106=10,200,IF($O106=11,200,IF($O106=12,200,IF($O106=13,200,IF($O106=14,200,IF($O106=15,200,IF($O106=16,200,IF($O106&gt;16,"",""))))))))))))))))))</f>
        <v/>
      </c>
      <c r="T106" s="25" t="str">
        <f t="shared" ref="T106:T124" si="33">IF(O106="","",IF($F$7="NÃO","",IF(O106=1,400,IF(O106=2,340,IF(O106=3,300,IF(O106=4,280,IF(O106=5,270,IF(O106=6,260,IF(O106=7,250,IF(O106=8,240,IF(O106=9,200,IF(O106=10,200,IF(O106=11,200,IF(O106=12,200,IF(O106=13,200,IF(O106=14,200,IF(O106=15,200,IF(O106=16,200,IF(O106&gt;16,"","")))))))))))))))))))</f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si="28"/>
        <v/>
      </c>
      <c r="H107" s="35" t="str">
        <f t="shared" si="29"/>
        <v/>
      </c>
      <c r="I107" s="35" t="str">
        <f t="shared" si="29"/>
        <v/>
      </c>
      <c r="J107" s="34" t="str">
        <f t="shared" si="30"/>
        <v/>
      </c>
      <c r="K107" s="34" t="str">
        <f t="shared" si="31"/>
        <v/>
      </c>
      <c r="L107" s="34" t="str">
        <f>IF(K107="","",LARGE(G105:G124,M107))</f>
        <v/>
      </c>
      <c r="M107" s="46">
        <v>3</v>
      </c>
      <c r="N107" s="28"/>
      <c r="O107" s="47" t="str">
        <f>IF(R107&lt;&gt;"",_xlfn.RANK.EQ(R107,R105:R124,0),"")</f>
        <v/>
      </c>
      <c r="P107" s="24" t="str">
        <f>IF(K107="","",VLOOKUP(L107,G105:J124,2,0))</f>
        <v/>
      </c>
      <c r="Q107" s="24" t="str">
        <f>IF(K107="","",VLOOKUP(P107,LISTAS!$F$5:$G$407,2,0))</f>
        <v/>
      </c>
      <c r="R107" s="39" t="str">
        <f>IF(K107="","",VLOOKUP(L107,G105:J124,4,0))</f>
        <v/>
      </c>
      <c r="S107" s="25" t="str">
        <f t="shared" si="32"/>
        <v/>
      </c>
      <c r="T107" s="25" t="str">
        <f t="shared" si="33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28"/>
        <v/>
      </c>
      <c r="H108" s="35" t="str">
        <f t="shared" si="29"/>
        <v/>
      </c>
      <c r="I108" s="35" t="str">
        <f t="shared" si="29"/>
        <v/>
      </c>
      <c r="J108" s="34" t="str">
        <f t="shared" si="30"/>
        <v/>
      </c>
      <c r="K108" s="34" t="str">
        <f t="shared" si="31"/>
        <v/>
      </c>
      <c r="L108" s="34" t="str">
        <f>IF(K108="","",LARGE(G105:G124,M108))</f>
        <v/>
      </c>
      <c r="M108" s="46">
        <v>4</v>
      </c>
      <c r="N108" s="28"/>
      <c r="O108" s="47" t="str">
        <f>IF(R108&lt;&gt;"",_xlfn.RANK.EQ(R108,R105:R124,0),"")</f>
        <v/>
      </c>
      <c r="P108" s="24" t="str">
        <f>IF(K108="","",VLOOKUP(L108,G105:J124,2,0))</f>
        <v/>
      </c>
      <c r="Q108" s="24" t="str">
        <f>IF(K108="","",VLOOKUP(P108,LISTAS!$F$5:$G$407,2,0))</f>
        <v/>
      </c>
      <c r="R108" s="39" t="str">
        <f>IF(K108="","",VLOOKUP(L108,G105:J124,4,0))</f>
        <v/>
      </c>
      <c r="S108" s="25" t="str">
        <f t="shared" si="32"/>
        <v/>
      </c>
      <c r="T108" s="25" t="str">
        <f t="shared" si="33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 t="str">
        <f t="shared" si="28"/>
        <v/>
      </c>
      <c r="H109" s="35" t="str">
        <f t="shared" si="29"/>
        <v/>
      </c>
      <c r="I109" s="35" t="str">
        <f t="shared" si="29"/>
        <v/>
      </c>
      <c r="J109" s="34" t="str">
        <f t="shared" si="30"/>
        <v/>
      </c>
      <c r="K109" s="34" t="str">
        <f t="shared" si="31"/>
        <v/>
      </c>
      <c r="L109" s="34" t="str">
        <f>IF(K109="","",LARGE(G105:G124,M109))</f>
        <v/>
      </c>
      <c r="M109" s="46">
        <v>5</v>
      </c>
      <c r="N109" s="28"/>
      <c r="O109" s="47" t="str">
        <f>IF(R109&lt;&gt;"",_xlfn.RANK.EQ(R109,R105:R124,0),"")</f>
        <v/>
      </c>
      <c r="P109" s="24" t="str">
        <f>IF(K109="","",VLOOKUP(L109,G105:J124,2,0))</f>
        <v/>
      </c>
      <c r="Q109" s="24" t="str">
        <f>IF(K109="","",VLOOKUP(P109,LISTAS!$F$5:$G$407,2,0))</f>
        <v/>
      </c>
      <c r="R109" s="39" t="str">
        <f>IF(K109="","",VLOOKUP(L109,G105:J124,4,0))</f>
        <v/>
      </c>
      <c r="S109" s="25" t="str">
        <f t="shared" si="32"/>
        <v/>
      </c>
      <c r="T109" s="25" t="str">
        <f t="shared" si="33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si="28"/>
        <v/>
      </c>
      <c r="H110" s="35" t="str">
        <f t="shared" si="29"/>
        <v/>
      </c>
      <c r="I110" s="35" t="str">
        <f t="shared" si="29"/>
        <v/>
      </c>
      <c r="J110" s="34" t="str">
        <f t="shared" si="30"/>
        <v/>
      </c>
      <c r="K110" s="34" t="str">
        <f t="shared" si="31"/>
        <v/>
      </c>
      <c r="L110" s="34" t="str">
        <f>IF(K110="","",LARGE(G105:G124,M110))</f>
        <v/>
      </c>
      <c r="M110" s="46">
        <v>6</v>
      </c>
      <c r="N110" s="28"/>
      <c r="O110" s="47" t="str">
        <f>IF(R110&lt;&gt;"",_xlfn.RANK.EQ(R110,R105:R124,0),"")</f>
        <v/>
      </c>
      <c r="P110" s="24" t="str">
        <f>IF(K110="","",VLOOKUP(L110,G105:J124,2,0))</f>
        <v/>
      </c>
      <c r="Q110" s="24" t="str">
        <f>IF(K110="","",VLOOKUP(P110,LISTAS!$F$5:$G$407,2,0))</f>
        <v/>
      </c>
      <c r="R110" s="39" t="str">
        <f>IF(K110="","",VLOOKUP(L110,G105:J124,4,0))</f>
        <v/>
      </c>
      <c r="S110" s="25" t="str">
        <f t="shared" si="32"/>
        <v/>
      </c>
      <c r="T110" s="25" t="str">
        <f t="shared" si="33"/>
        <v/>
      </c>
    </row>
    <row r="111" spans="1:20" s="5" customFormat="1" ht="18.75" customHeight="1" x14ac:dyDescent="0.3">
      <c r="B111" s="26"/>
      <c r="C111" s="22" t="str">
        <f>IF(B111="","",VLOOKUP(B111,LISTAS!$F$5:$I$1000,2,0))</f>
        <v/>
      </c>
      <c r="D111" s="22" t="str">
        <f>IF(B111="","",VLOOKUP(B111,LISTAS!$F$5:$I$204,4,0))</f>
        <v/>
      </c>
      <c r="E111" s="38"/>
      <c r="G111" s="34" t="str">
        <f t="shared" si="28"/>
        <v/>
      </c>
      <c r="H111" s="35" t="str">
        <f t="shared" si="29"/>
        <v/>
      </c>
      <c r="I111" s="35" t="str">
        <f t="shared" si="29"/>
        <v/>
      </c>
      <c r="J111" s="34" t="str">
        <f t="shared" si="30"/>
        <v/>
      </c>
      <c r="K111" s="34" t="str">
        <f t="shared" si="31"/>
        <v/>
      </c>
      <c r="L111" s="34" t="str">
        <f>IF(K111="","",LARGE(G105:G124,M111))</f>
        <v/>
      </c>
      <c r="M111" s="46">
        <v>7</v>
      </c>
      <c r="N111" s="28"/>
      <c r="O111" s="47" t="str">
        <f>IF(R111&lt;&gt;"",_xlfn.RANK.EQ(R111,R105:R124,0),"")</f>
        <v/>
      </c>
      <c r="P111" s="24" t="str">
        <f>IF(K111="","",VLOOKUP(L111,G105:J124,2,0))</f>
        <v/>
      </c>
      <c r="Q111" s="24" t="str">
        <f>IF(K111="","",VLOOKUP(P111,LISTAS!$F$5:$G$407,2,0))</f>
        <v/>
      </c>
      <c r="R111" s="39" t="str">
        <f>IF(K111="","",VLOOKUP(L111,G105:J124,4,0))</f>
        <v/>
      </c>
      <c r="S111" s="25" t="str">
        <f t="shared" si="32"/>
        <v/>
      </c>
      <c r="T111" s="25" t="str">
        <f t="shared" si="33"/>
        <v/>
      </c>
    </row>
    <row r="112" spans="1:20" s="5" customFormat="1" ht="18.75" customHeight="1" x14ac:dyDescent="0.3">
      <c r="B112" s="26"/>
      <c r="C112" s="22" t="str">
        <f>IF(B112="","",VLOOKUP(B112,LISTAS!$F$5:$I$1000,2,0))</f>
        <v/>
      </c>
      <c r="D112" s="22" t="str">
        <f>IF(B112="","",VLOOKUP(B112,LISTAS!$F$5:$I$204,4,0))</f>
        <v/>
      </c>
      <c r="E112" s="38"/>
      <c r="G112" s="34"/>
      <c r="H112" s="35"/>
      <c r="I112" s="35"/>
      <c r="J112" s="34"/>
      <c r="K112" s="34"/>
      <c r="L112" s="34" t="str">
        <f>IF(K112="","",LARGE(G105:G124,M112))</f>
        <v/>
      </c>
      <c r="M112" s="46">
        <v>8</v>
      </c>
      <c r="N112" s="28"/>
      <c r="O112" s="47" t="str">
        <f>IF(R112&lt;&gt;"",_xlfn.RANK.EQ(R112,R105:R124,0),"")</f>
        <v/>
      </c>
      <c r="P112" s="24" t="str">
        <f>IF(K112="","",VLOOKUP(L112,G105:J124,2,0))</f>
        <v/>
      </c>
      <c r="Q112" s="24" t="str">
        <f>IF(K112="","",VLOOKUP(P112,LISTAS!$F$5:$G$407,2,0))</f>
        <v/>
      </c>
      <c r="R112" s="39" t="str">
        <f>IF(K112="","",VLOOKUP(L112,G105:J124,4,0))</f>
        <v/>
      </c>
      <c r="S112" s="25" t="str">
        <f t="shared" si="32"/>
        <v/>
      </c>
      <c r="T112" s="25" t="str">
        <f t="shared" si="33"/>
        <v/>
      </c>
    </row>
    <row r="113" spans="1:20" s="5" customFormat="1" ht="18.75" customHeight="1" x14ac:dyDescent="0.3">
      <c r="B113" s="26"/>
      <c r="C113" s="22" t="str">
        <f>IF(B113="","",VLOOKUP(B113,LISTAS!$F$5:$I$1000,2,0))</f>
        <v/>
      </c>
      <c r="D113" s="22" t="str">
        <f>IF(B113="","",VLOOKUP(B113,LISTAS!$F$5:$I$204,4,0))</f>
        <v/>
      </c>
      <c r="E113" s="38"/>
      <c r="G113" s="34"/>
      <c r="H113" s="35"/>
      <c r="I113" s="35"/>
      <c r="J113" s="34"/>
      <c r="K113" s="34"/>
      <c r="L113" s="34" t="str">
        <f>IF(K113="","",LARGE(G105:G124,M113))</f>
        <v/>
      </c>
      <c r="M113" s="46">
        <v>9</v>
      </c>
      <c r="N113" s="28"/>
      <c r="O113" s="47" t="str">
        <f>IF(R113&lt;&gt;"",_xlfn.RANK.EQ(R113,R105:R124,0),"")</f>
        <v/>
      </c>
      <c r="P113" s="24" t="str">
        <f>IF(K113="","",VLOOKUP(L113,G105:J124,2,0))</f>
        <v/>
      </c>
      <c r="Q113" s="24" t="str">
        <f>IF(K113="","",VLOOKUP(P113,LISTAS!$F$5:$G$407,2,0))</f>
        <v/>
      </c>
      <c r="R113" s="39" t="str">
        <f>IF(K113="","",VLOOKUP(L113,G105:J124,4,0))</f>
        <v/>
      </c>
      <c r="S113" s="25" t="str">
        <f t="shared" si="32"/>
        <v/>
      </c>
      <c r="T113" s="25" t="str">
        <f t="shared" si="33"/>
        <v/>
      </c>
    </row>
    <row r="114" spans="1:20" s="5" customFormat="1" ht="18.75" customHeight="1" x14ac:dyDescent="0.3">
      <c r="B114" s="26"/>
      <c r="C114" s="22" t="str">
        <f>IF(B114="","",VLOOKUP(B114,LISTAS!$F$5:$I$1000,2,0))</f>
        <v/>
      </c>
      <c r="D114" s="22" t="str">
        <f>IF(B114="","",VLOOKUP(B114,LISTAS!$F$5:$I$204,4,0))</f>
        <v/>
      </c>
      <c r="E114" s="38"/>
      <c r="G114" s="34"/>
      <c r="H114" s="35"/>
      <c r="I114" s="35"/>
      <c r="J114" s="34"/>
      <c r="K114" s="34"/>
      <c r="L114" s="34" t="str">
        <f>IF(K114="","",LARGE(G105:G124,M114))</f>
        <v/>
      </c>
      <c r="M114" s="46">
        <v>10</v>
      </c>
      <c r="N114" s="28"/>
      <c r="O114" s="47" t="str">
        <f>IF(R114&lt;&gt;"",_xlfn.RANK.EQ(R114,R105:R124,0),"")</f>
        <v/>
      </c>
      <c r="P114" s="24" t="str">
        <f>IF(K114="","",VLOOKUP(L114,G105:J124,2,0))</f>
        <v/>
      </c>
      <c r="Q114" s="24" t="str">
        <f>IF(K114="","",VLOOKUP(P114,LISTAS!$F$5:$G$407,2,0))</f>
        <v/>
      </c>
      <c r="R114" s="39" t="str">
        <f>IF(K114="","",VLOOKUP(L114,G105:J124,4,0))</f>
        <v/>
      </c>
      <c r="S114" s="25" t="str">
        <f t="shared" si="32"/>
        <v/>
      </c>
      <c r="T114" s="25" t="str">
        <f t="shared" si="33"/>
        <v/>
      </c>
    </row>
    <row r="115" spans="1:20" s="5" customFormat="1" ht="18.75" customHeight="1" x14ac:dyDescent="0.3">
      <c r="B115" s="26"/>
      <c r="C115" s="22" t="str">
        <f>IF(B115="","",VLOOKUP(B115,LISTAS!$F$5:$I$1000,2,0))</f>
        <v/>
      </c>
      <c r="D115" s="22" t="str">
        <f>IF(B115="","",VLOOKUP(B115,LISTAS!$F$5:$I$204,4,0))</f>
        <v/>
      </c>
      <c r="E115" s="38"/>
      <c r="G115" s="34"/>
      <c r="H115" s="35"/>
      <c r="I115" s="35"/>
      <c r="J115" s="34"/>
      <c r="K115" s="34"/>
      <c r="L115" s="34" t="str">
        <f>IF(K115="","",LARGE(G105:G124,M115))</f>
        <v/>
      </c>
      <c r="M115" s="46">
        <v>11</v>
      </c>
      <c r="N115" s="28"/>
      <c r="O115" s="47" t="str">
        <f>IF(R115&lt;&gt;"",_xlfn.RANK.EQ(R115,R105:R124,0),"")</f>
        <v/>
      </c>
      <c r="P115" s="24" t="str">
        <f>IF(K115="","",VLOOKUP(L115,G105:J124,2,0))</f>
        <v/>
      </c>
      <c r="Q115" s="24" t="str">
        <f>IF(K115="","",VLOOKUP(P115,LISTAS!$F$5:$G$407,2,0))</f>
        <v/>
      </c>
      <c r="R115" s="39" t="str">
        <f>IF(K115="","",VLOOKUP(L115,G105:J124,4,0))</f>
        <v/>
      </c>
      <c r="S115" s="25" t="str">
        <f t="shared" si="32"/>
        <v/>
      </c>
      <c r="T115" s="25" t="str">
        <f t="shared" si="33"/>
        <v/>
      </c>
    </row>
    <row r="116" spans="1:20" s="5" customFormat="1" ht="18.75" customHeight="1" x14ac:dyDescent="0.3">
      <c r="B116" s="26"/>
      <c r="C116" s="22" t="str">
        <f>IF(B116="","",VLOOKUP(B116,LISTAS!$F$5:$I$1000,2,0))</f>
        <v/>
      </c>
      <c r="D116" s="22" t="str">
        <f>IF(B116="","",VLOOKUP(B116,LISTAS!$F$5:$I$204,4,0))</f>
        <v/>
      </c>
      <c r="E116" s="38"/>
      <c r="G116" s="34"/>
      <c r="H116" s="35"/>
      <c r="I116" s="35"/>
      <c r="J116" s="34"/>
      <c r="K116" s="34"/>
      <c r="L116" s="34" t="str">
        <f>IF(K116="","",LARGE(G105:G124,M116))</f>
        <v/>
      </c>
      <c r="M116" s="46">
        <v>12</v>
      </c>
      <c r="N116" s="28"/>
      <c r="O116" s="47" t="str">
        <f>IF(R116&lt;&gt;"",_xlfn.RANK.EQ(R116,R105:R124,0),"")</f>
        <v/>
      </c>
      <c r="P116" s="24" t="str">
        <f>IF(K116="","",VLOOKUP(L116,G105:J124,2,0))</f>
        <v/>
      </c>
      <c r="Q116" s="24" t="str">
        <f>IF(K116="","",VLOOKUP(P116,LISTAS!$F$5:$G$407,2,0))</f>
        <v/>
      </c>
      <c r="R116" s="39" t="str">
        <f>IF(K116="","",VLOOKUP(L116,G105:J124,4,0))</f>
        <v/>
      </c>
      <c r="S116" s="25" t="str">
        <f t="shared" si="32"/>
        <v/>
      </c>
      <c r="T116" s="25" t="str">
        <f t="shared" si="33"/>
        <v/>
      </c>
    </row>
    <row r="117" spans="1:20" s="5" customFormat="1" ht="18.75" customHeight="1" x14ac:dyDescent="0.3">
      <c r="B117" s="26"/>
      <c r="C117" s="22" t="str">
        <f>IF(B117="","",VLOOKUP(B117,LISTAS!$F$5:$I$1000,2,0))</f>
        <v/>
      </c>
      <c r="D117" s="22" t="str">
        <f>IF(B117="","",VLOOKUP(B117,LISTAS!$F$5:$I$204,4,0))</f>
        <v/>
      </c>
      <c r="E117" s="38"/>
      <c r="G117" s="34"/>
      <c r="H117" s="35"/>
      <c r="I117" s="35"/>
      <c r="J117" s="34"/>
      <c r="K117" s="34"/>
      <c r="L117" s="34" t="str">
        <f>IF(K117="","",LARGE(G105:G124,M117))</f>
        <v/>
      </c>
      <c r="M117" s="46">
        <v>13</v>
      </c>
      <c r="N117" s="28"/>
      <c r="O117" s="47" t="str">
        <f>IF(R117&lt;&gt;"",_xlfn.RANK.EQ(R117,R105:R124,0),"")</f>
        <v/>
      </c>
      <c r="P117" s="24" t="str">
        <f>IF(K117="","",VLOOKUP(L117,G105:J124,2,0))</f>
        <v/>
      </c>
      <c r="Q117" s="24" t="str">
        <f>IF(K117="","",VLOOKUP(P117,LISTAS!$F$5:$G$407,2,0))</f>
        <v/>
      </c>
      <c r="R117" s="39" t="str">
        <f>IF(K117="","",VLOOKUP(L117,G105:J124,4,0))</f>
        <v/>
      </c>
      <c r="S117" s="25" t="str">
        <f t="shared" si="32"/>
        <v/>
      </c>
      <c r="T117" s="25" t="str">
        <f t="shared" si="33"/>
        <v/>
      </c>
    </row>
    <row r="118" spans="1:20" s="5" customFormat="1" ht="18.75" customHeight="1" x14ac:dyDescent="0.3">
      <c r="B118" s="26"/>
      <c r="C118" s="22" t="str">
        <f>IF(B118="","",VLOOKUP(B118,LISTAS!$F$5:$I$1000,2,0))</f>
        <v/>
      </c>
      <c r="D118" s="22" t="str">
        <f>IF(B118="","",VLOOKUP(B118,LISTAS!$F$5:$I$204,4,0))</f>
        <v/>
      </c>
      <c r="E118" s="38"/>
      <c r="G118" s="34"/>
      <c r="H118" s="35"/>
      <c r="I118" s="35"/>
      <c r="J118" s="34"/>
      <c r="K118" s="34"/>
      <c r="L118" s="34" t="str">
        <f>IF(K118="","",LARGE(G105:G124,M118))</f>
        <v/>
      </c>
      <c r="M118" s="46">
        <v>14</v>
      </c>
      <c r="N118" s="28"/>
      <c r="O118" s="47" t="str">
        <f>IF(R118&lt;&gt;"",_xlfn.RANK.EQ(R118,R105:R124,0),"")</f>
        <v/>
      </c>
      <c r="P118" s="24" t="str">
        <f>IF(K118="","",VLOOKUP(L118,G105:J124,2,0))</f>
        <v/>
      </c>
      <c r="Q118" s="24" t="str">
        <f>IF(K118="","",VLOOKUP(P118,LISTAS!$F$5:$G$407,2,0))</f>
        <v/>
      </c>
      <c r="R118" s="39" t="str">
        <f>IF(K118="","",VLOOKUP(L118,G105:J124,4,0))</f>
        <v/>
      </c>
      <c r="S118" s="25" t="str">
        <f t="shared" si="32"/>
        <v/>
      </c>
      <c r="T118" s="25" t="str">
        <f t="shared" si="33"/>
        <v/>
      </c>
    </row>
    <row r="119" spans="1:20" s="5" customFormat="1" ht="18.75" customHeight="1" x14ac:dyDescent="0.3">
      <c r="B119" s="26"/>
      <c r="C119" s="22" t="str">
        <f>IF(B119="","",VLOOKUP(B119,LISTAS!$F$5:$I$1000,2,0))</f>
        <v/>
      </c>
      <c r="D119" s="22" t="str">
        <f>IF(B119="","",VLOOKUP(B119,LISTAS!$F$5:$I$204,4,0))</f>
        <v/>
      </c>
      <c r="E119" s="38"/>
      <c r="G119" s="34"/>
      <c r="H119" s="35"/>
      <c r="I119" s="35"/>
      <c r="J119" s="34"/>
      <c r="K119" s="34"/>
      <c r="L119" s="34" t="str">
        <f>IF(K119="","",LARGE(G105:G124,M119))</f>
        <v/>
      </c>
      <c r="M119" s="46">
        <v>15</v>
      </c>
      <c r="N119" s="28"/>
      <c r="O119" s="47" t="str">
        <f>IF(R119&lt;&gt;"",_xlfn.RANK.EQ(R119,R105:R124,0),"")</f>
        <v/>
      </c>
      <c r="P119" s="24" t="str">
        <f>IF(K119="","",VLOOKUP(L119,G105:J124,2,0))</f>
        <v/>
      </c>
      <c r="Q119" s="24" t="str">
        <f>IF(K119="","",VLOOKUP(P119,LISTAS!$F$5:$G$407,2,0))</f>
        <v/>
      </c>
      <c r="R119" s="39" t="str">
        <f>IF(K119="","",VLOOKUP(L119,G105:J124,4,0))</f>
        <v/>
      </c>
      <c r="S119" s="25" t="str">
        <f t="shared" si="32"/>
        <v/>
      </c>
      <c r="T119" s="25" t="str">
        <f t="shared" si="33"/>
        <v/>
      </c>
    </row>
    <row r="120" spans="1:20" s="5" customFormat="1" ht="18.75" customHeight="1" x14ac:dyDescent="0.3">
      <c r="B120" s="26"/>
      <c r="C120" s="22" t="str">
        <f>IF(B120="","",VLOOKUP(B120,LISTAS!$F$5:$I$1000,2,0))</f>
        <v/>
      </c>
      <c r="D120" s="22" t="str">
        <f>IF(B120="","",VLOOKUP(B120,LISTAS!$F$5:$I$204,4,0))</f>
        <v/>
      </c>
      <c r="E120" s="38"/>
      <c r="G120" s="34"/>
      <c r="H120" s="35"/>
      <c r="I120" s="35"/>
      <c r="J120" s="34"/>
      <c r="K120" s="34"/>
      <c r="L120" s="34" t="str">
        <f>IF(K120="","",LARGE(G105:G124,M120))</f>
        <v/>
      </c>
      <c r="M120" s="46">
        <v>16</v>
      </c>
      <c r="N120" s="28"/>
      <c r="O120" s="47" t="str">
        <f>IF(R120&lt;&gt;"",_xlfn.RANK.EQ(R120,R105:R124,0),"")</f>
        <v/>
      </c>
      <c r="P120" s="24" t="str">
        <f>IF(K120="","",VLOOKUP(L120,G105:J124,2,0))</f>
        <v/>
      </c>
      <c r="Q120" s="24" t="str">
        <f>IF(K120="","",VLOOKUP(P120,LISTAS!$F$5:$G$407,2,0))</f>
        <v/>
      </c>
      <c r="R120" s="39" t="str">
        <f>IF(K120="","",VLOOKUP(L120,G105:J124,4,0))</f>
        <v/>
      </c>
      <c r="S120" s="25" t="str">
        <f t="shared" si="32"/>
        <v/>
      </c>
      <c r="T120" s="25" t="str">
        <f t="shared" si="33"/>
        <v/>
      </c>
    </row>
    <row r="121" spans="1:20" s="5" customFormat="1" ht="18.75" customHeight="1" x14ac:dyDescent="0.3">
      <c r="B121" s="26"/>
      <c r="C121" s="22" t="str">
        <f>IF(B121="","",VLOOKUP(B121,LISTAS!$F$5:$I$1000,2,0))</f>
        <v/>
      </c>
      <c r="D121" s="22" t="str">
        <f>IF(B121="","",VLOOKUP(B121,LISTAS!$F$5:$I$204,4,0))</f>
        <v/>
      </c>
      <c r="E121" s="38"/>
      <c r="G121" s="34" t="str">
        <f t="shared" si="28"/>
        <v/>
      </c>
      <c r="H121" s="35" t="str">
        <f t="shared" ref="H121:I124" si="34">IF($K121="","",IF(B121="","",B121))</f>
        <v/>
      </c>
      <c r="I121" s="35" t="str">
        <f t="shared" si="34"/>
        <v/>
      </c>
      <c r="J121" s="34" t="str">
        <f t="shared" si="30"/>
        <v/>
      </c>
      <c r="K121" s="34" t="str">
        <f t="shared" si="31"/>
        <v/>
      </c>
      <c r="L121" s="34" t="str">
        <f>IF(K121="","",LARGE(G105:G124,M121))</f>
        <v/>
      </c>
      <c r="M121" s="46">
        <v>17</v>
      </c>
      <c r="N121" s="28"/>
      <c r="O121" s="47" t="str">
        <f>IF(R121&lt;&gt;"",_xlfn.RANK.EQ(R121,R105:R124,0),"")</f>
        <v/>
      </c>
      <c r="P121" s="24" t="str">
        <f>IF(K121="","",VLOOKUP(L121,G105:J124,2,0))</f>
        <v/>
      </c>
      <c r="Q121" s="24" t="str">
        <f>IF(K121="","",VLOOKUP(P121,LISTAS!$F$5:$G$407,2,0))</f>
        <v/>
      </c>
      <c r="R121" s="39" t="str">
        <f>IF(K121="","",VLOOKUP(L121,G105:J124,4,0))</f>
        <v/>
      </c>
      <c r="S121" s="25" t="str">
        <f t="shared" si="32"/>
        <v/>
      </c>
      <c r="T121" s="25" t="str">
        <f t="shared" si="33"/>
        <v/>
      </c>
    </row>
    <row r="122" spans="1:20" s="5" customFormat="1" ht="18.75" customHeight="1" x14ac:dyDescent="0.3">
      <c r="B122" s="26"/>
      <c r="C122" s="22" t="str">
        <f>IF(B122="","",VLOOKUP(B122,LISTAS!$F$5:$I$1000,2,0))</f>
        <v/>
      </c>
      <c r="D122" s="22" t="str">
        <f>IF(B122="","",VLOOKUP(B122,LISTAS!$F$5:$I$204,4,0))</f>
        <v/>
      </c>
      <c r="E122" s="38"/>
      <c r="G122" s="34" t="str">
        <f t="shared" si="28"/>
        <v/>
      </c>
      <c r="H122" s="35" t="str">
        <f t="shared" si="34"/>
        <v/>
      </c>
      <c r="I122" s="35" t="str">
        <f t="shared" si="34"/>
        <v/>
      </c>
      <c r="J122" s="34" t="str">
        <f t="shared" si="30"/>
        <v/>
      </c>
      <c r="K122" s="34" t="str">
        <f t="shared" si="31"/>
        <v/>
      </c>
      <c r="L122" s="34" t="str">
        <f>IF(K122="","",LARGE(G105:G124,M122))</f>
        <v/>
      </c>
      <c r="M122" s="46">
        <v>18</v>
      </c>
      <c r="N122" s="28"/>
      <c r="O122" s="47" t="str">
        <f>IF(R122&lt;&gt;"",_xlfn.RANK.EQ(R122,R105:R124,0),"")</f>
        <v/>
      </c>
      <c r="P122" s="24" t="str">
        <f>IF(K122="","",VLOOKUP(L122,G105:J124,2,0))</f>
        <v/>
      </c>
      <c r="Q122" s="24" t="str">
        <f>IF(K122="","",VLOOKUP(P122,LISTAS!$F$5:$G$407,2,0))</f>
        <v/>
      </c>
      <c r="R122" s="39" t="str">
        <f>IF(K122="","",VLOOKUP(L122,G105:J124,4,0))</f>
        <v/>
      </c>
      <c r="S122" s="25" t="str">
        <f t="shared" si="32"/>
        <v/>
      </c>
      <c r="T122" s="25" t="str">
        <f t="shared" si="33"/>
        <v/>
      </c>
    </row>
    <row r="123" spans="1:20" s="5" customFormat="1" ht="18.75" customHeight="1" x14ac:dyDescent="0.3">
      <c r="B123" s="26"/>
      <c r="C123" s="22" t="str">
        <f>IF(B123="","",VLOOKUP(B123,LISTAS!$F$5:$I$1000,2,0))</f>
        <v/>
      </c>
      <c r="D123" s="22" t="str">
        <f>IF(B123="","",VLOOKUP(B123,LISTAS!$F$5:$I$204,4,0))</f>
        <v/>
      </c>
      <c r="E123" s="38"/>
      <c r="G123" s="34"/>
      <c r="H123" s="35"/>
      <c r="I123" s="35"/>
      <c r="J123" s="34"/>
      <c r="K123" s="34"/>
      <c r="L123" s="34" t="str">
        <f>IF(K123="","",LARGE(G105:G124,M123))</f>
        <v/>
      </c>
      <c r="M123" s="46">
        <v>19</v>
      </c>
      <c r="N123" s="28"/>
      <c r="O123" s="47" t="str">
        <f>IF(R123&lt;&gt;"",_xlfn.RANK.EQ(R123,R105:R124,0),"")</f>
        <v/>
      </c>
      <c r="P123" s="24" t="str">
        <f>IF(K123="","",VLOOKUP(L123,G105:J124,2,0))</f>
        <v/>
      </c>
      <c r="Q123" s="24" t="str">
        <f>IF(K123="","",VLOOKUP(P123,LISTAS!$F$5:$G$407,2,0))</f>
        <v/>
      </c>
      <c r="R123" s="39" t="str">
        <f>IF(K123="","",VLOOKUP(L123,G105:J124,4,0))</f>
        <v/>
      </c>
      <c r="S123" s="25" t="str">
        <f t="shared" si="32"/>
        <v/>
      </c>
      <c r="T123" s="25" t="str">
        <f t="shared" si="33"/>
        <v/>
      </c>
    </row>
    <row r="124" spans="1:20" s="5" customFormat="1" ht="18.75" customHeight="1" x14ac:dyDescent="0.3">
      <c r="B124" s="26"/>
      <c r="C124" s="22" t="str">
        <f>IF(B124="","",VLOOKUP(B124,LISTAS!$F$5:$I$1000,2,0))</f>
        <v/>
      </c>
      <c r="D124" s="22" t="str">
        <f>IF(B124="","",VLOOKUP(B124,LISTAS!$F$5:$I$204,4,0))</f>
        <v/>
      </c>
      <c r="E124" s="38"/>
      <c r="G124" s="34" t="str">
        <f t="shared" si="28"/>
        <v/>
      </c>
      <c r="H124" s="35" t="str">
        <f t="shared" si="34"/>
        <v/>
      </c>
      <c r="I124" s="35" t="str">
        <f t="shared" si="34"/>
        <v/>
      </c>
      <c r="J124" s="34" t="str">
        <f t="shared" si="30"/>
        <v/>
      </c>
      <c r="K124" s="34" t="str">
        <f t="shared" si="31"/>
        <v/>
      </c>
      <c r="L124" s="34" t="str">
        <f>IF(K124="","",LARGE(G105:G124,M124))</f>
        <v/>
      </c>
      <c r="M124" s="46">
        <v>20</v>
      </c>
      <c r="N124" s="28"/>
      <c r="O124" s="47" t="str">
        <f>IF(R124&lt;&gt;"",_xlfn.RANK.EQ(R124,R105:R124,0),"")</f>
        <v/>
      </c>
      <c r="P124" s="24" t="str">
        <f>IF(K124="","",VLOOKUP(L124,G105:J124,2,0))</f>
        <v/>
      </c>
      <c r="Q124" s="24" t="str">
        <f>IF(K124="","",VLOOKUP(P124,LISTAS!$F$5:$G$407,2,0))</f>
        <v/>
      </c>
      <c r="R124" s="39" t="str">
        <f>IF(K124="","",VLOOKUP(L124,G105:J124,4,0))</f>
        <v/>
      </c>
      <c r="S124" s="25" t="str">
        <f t="shared" si="32"/>
        <v/>
      </c>
      <c r="T124" s="25" t="str">
        <f t="shared" si="33"/>
        <v/>
      </c>
    </row>
    <row r="125" spans="1:20" ht="20.25" customHeight="1" x14ac:dyDescent="0.25"/>
    <row r="126" spans="1:20" ht="20.25" customHeight="1" x14ac:dyDescent="0.25"/>
    <row r="127" spans="1:20" ht="32.25" customHeight="1" x14ac:dyDescent="0.25">
      <c r="A127" s="2"/>
      <c r="B127" s="76" t="s">
        <v>39</v>
      </c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8"/>
    </row>
    <row r="128" spans="1:20" ht="20.25" customHeight="1" x14ac:dyDescent="0.25">
      <c r="A128" s="2"/>
      <c r="B128" s="71" t="s">
        <v>12</v>
      </c>
      <c r="C128" s="72"/>
      <c r="E128" s="36"/>
      <c r="F128" s="37"/>
      <c r="G128" s="11"/>
      <c r="H128" s="12"/>
      <c r="I128" s="12"/>
      <c r="J128" s="12"/>
      <c r="K128" s="13"/>
      <c r="L128" s="12"/>
      <c r="M128" s="14"/>
      <c r="N128" s="45"/>
      <c r="O128" s="73" t="s">
        <v>15</v>
      </c>
      <c r="P128" s="74"/>
      <c r="Q128" s="74"/>
      <c r="R128" s="74"/>
      <c r="S128" s="74"/>
      <c r="T128" s="75"/>
    </row>
    <row r="129" spans="2:20" s="15" customFormat="1" ht="28.5" customHeight="1" x14ac:dyDescent="0.25">
      <c r="B129" s="16" t="s">
        <v>16</v>
      </c>
      <c r="C129" s="16" t="s">
        <v>1</v>
      </c>
      <c r="D129" s="16" t="s">
        <v>17</v>
      </c>
      <c r="E129" s="16" t="s">
        <v>2</v>
      </c>
      <c r="F129" s="17"/>
      <c r="G129" s="18"/>
      <c r="H129" s="19"/>
      <c r="I129" s="19"/>
      <c r="J129" s="19"/>
      <c r="K129" s="20"/>
      <c r="L129" s="19"/>
      <c r="M129" s="18"/>
      <c r="N129" s="18"/>
      <c r="O129" s="29" t="s">
        <v>4</v>
      </c>
      <c r="P129" s="29" t="s">
        <v>16</v>
      </c>
      <c r="Q129" s="29" t="s">
        <v>1</v>
      </c>
      <c r="R129" s="29" t="s">
        <v>18</v>
      </c>
      <c r="S129" s="21" t="s">
        <v>19</v>
      </c>
      <c r="T129" s="21" t="s">
        <v>20</v>
      </c>
    </row>
    <row r="130" spans="2:20" s="5" customFormat="1" ht="18.75" customHeight="1" x14ac:dyDescent="0.25">
      <c r="B130" s="22"/>
      <c r="C130" s="22" t="str">
        <f>IF(B130="","",VLOOKUP(B130,LISTAS!$F$5:$I$204,2,0))</f>
        <v/>
      </c>
      <c r="D130" s="22" t="str">
        <f>IF(B130="","",VLOOKUP(B130,LISTAS!$F$5:$I$204,4,0))</f>
        <v/>
      </c>
      <c r="E130" s="38"/>
      <c r="G130" s="34" t="str">
        <f t="shared" ref="G130:G149" si="35">IF(E130="","",E130+(ROW(E130)/10000))</f>
        <v/>
      </c>
      <c r="H130" s="35" t="str">
        <f t="shared" ref="H130:I136" si="36">IF($K130="","",IF(B130="","",B130))</f>
        <v/>
      </c>
      <c r="I130" s="35" t="str">
        <f t="shared" si="36"/>
        <v/>
      </c>
      <c r="J130" s="34" t="str">
        <f t="shared" ref="J130:J149" si="37">IF($K130="","",E130)</f>
        <v/>
      </c>
      <c r="K130" s="34" t="str">
        <f t="shared" ref="K130:K149" si="38">G130</f>
        <v/>
      </c>
      <c r="L130" s="34" t="str">
        <f>IF(K130="","",LARGE(G130:G149,M130))</f>
        <v/>
      </c>
      <c r="M130" s="46">
        <v>1</v>
      </c>
      <c r="N130" s="23"/>
      <c r="O130" s="47" t="str">
        <f>IF(R130&lt;&gt;"",_xlfn.RANK.EQ(R130,R130:R149,0),"")</f>
        <v/>
      </c>
      <c r="P130" s="24" t="str">
        <f>IF(K130="","",VLOOKUP(L130,G130:J149,2,0))</f>
        <v/>
      </c>
      <c r="Q130" s="24" t="str">
        <f>IF(K130="","",VLOOKUP(P130,LISTAS!$F$5:$G$407,2,0))</f>
        <v/>
      </c>
      <c r="R130" s="39" t="str">
        <f>IF(K130="","",VLOOKUP(L130,G130:J149,4,0))</f>
        <v/>
      </c>
      <c r="S130" s="25" t="str">
        <f>IF($O130="","",IF($O130=1,400,IF($O130=2,340,IF($O130=3,300,IF($O130=4,280,IF($O130=5,270,IF($O130=6,260,IF($O130=7,250,IF($O130=8,240,IF($O130=9,200,IF($O130=10,200,IF($O130=11,200,IF($O130=12,200,IF($O130=13,200,IF($O130=14,200,IF($O130=15,200,IF($O130=16,200,IF($O130&gt;16,"",""))))))))))))))))))</f>
        <v/>
      </c>
      <c r="T130" s="25" t="str">
        <f>IF(O130="","",IF($F$7="NÃO","",IF(O130=1,400,IF(O130=2,340,IF(O130=3,300,IF(O130=4,280,IF(O130=5,270,IF(O130=6,260,IF(O130=7,250,IF(O130=8,240,IF(O130=9,200,IF(O130=10,200,IF(O130=11,200,IF(O130=12,200,IF(O130=13,200,IF(O130=14,200,IF(O130=15,200,IF(O130=16,200,IF(O130&gt;16,"","")))))))))))))))))))</f>
        <v/>
      </c>
    </row>
    <row r="131" spans="2:20" s="5" customFormat="1" ht="18.75" customHeight="1" x14ac:dyDescent="0.25">
      <c r="B131" s="26"/>
      <c r="C131" s="22" t="str">
        <f>IF(B131="","",VLOOKUP(B131,LISTAS!$F$5:$I$204,2,0))</f>
        <v/>
      </c>
      <c r="D131" s="22" t="str">
        <f>IF(B131="","",VLOOKUP(B131,LISTAS!$F$5:$I$204,4,0))</f>
        <v/>
      </c>
      <c r="E131" s="38"/>
      <c r="G131" s="34" t="str">
        <f t="shared" si="35"/>
        <v/>
      </c>
      <c r="H131" s="35" t="str">
        <f t="shared" si="36"/>
        <v/>
      </c>
      <c r="I131" s="35" t="str">
        <f t="shared" si="36"/>
        <v/>
      </c>
      <c r="J131" s="34" t="str">
        <f t="shared" si="37"/>
        <v/>
      </c>
      <c r="K131" s="34" t="str">
        <f t="shared" si="38"/>
        <v/>
      </c>
      <c r="L131" s="34" t="str">
        <f>IF(K131="","",LARGE(G130:G149,M131))</f>
        <v/>
      </c>
      <c r="M131" s="46">
        <v>2</v>
      </c>
      <c r="N131" s="27"/>
      <c r="O131" s="47" t="str">
        <f>IF(R131&lt;&gt;"",_xlfn.RANK.EQ(R131,R130:R149,0),"")</f>
        <v/>
      </c>
      <c r="P131" s="24" t="str">
        <f>IF(K131="","",VLOOKUP(L131,G130:J149,2,0))</f>
        <v/>
      </c>
      <c r="Q131" s="24" t="str">
        <f>IF(K131="","",VLOOKUP(P131,LISTAS!$F$5:$G$407,2,0))</f>
        <v/>
      </c>
      <c r="R131" s="39" t="str">
        <f>IF(K131="","",VLOOKUP(L131,G130:J149,4,0))</f>
        <v/>
      </c>
      <c r="S131" s="25" t="str">
        <f t="shared" ref="S131:S149" si="39">IF($O131="","",IF($O131=1,400,IF($O131=2,340,IF($O131=3,300,IF($O131=4,280,IF($O131=5,270,IF($O131=6,260,IF($O131=7,250,IF($O131=8,240,IF($O131=9,200,IF($O131=10,200,IF($O131=11,200,IF($O131=12,200,IF($O131=13,200,IF($O131=14,200,IF($O131=15,200,IF($O131=16,200,IF($O131&gt;16,"",""))))))))))))))))))</f>
        <v/>
      </c>
      <c r="T131" s="25" t="str">
        <f t="shared" ref="T131:T149" si="40">IF(O131="","",IF($F$7="NÃO","",IF(O131=1,400,IF(O131=2,340,IF(O131=3,300,IF(O131=4,280,IF(O131=5,270,IF(O131=6,260,IF(O131=7,250,IF(O131=8,240,IF(O131=9,200,IF(O131=10,200,IF(O131=11,200,IF(O131=12,200,IF(O131=13,200,IF(O131=14,200,IF(O131=15,200,IF(O131=16,200,IF(O131&gt;16,"","")))))))))))))))))))</f>
        <v/>
      </c>
    </row>
    <row r="132" spans="2:20" s="5" customFormat="1" ht="18.75" customHeight="1" x14ac:dyDescent="0.3">
      <c r="B132" s="26"/>
      <c r="C132" s="22" t="str">
        <f>IF(B132="","",VLOOKUP(B132,LISTAS!$F$5:$I$204,2,0))</f>
        <v/>
      </c>
      <c r="D132" s="22" t="str">
        <f>IF(B132="","",VLOOKUP(B132,LISTAS!$F$5:$I$204,4,0))</f>
        <v/>
      </c>
      <c r="E132" s="38"/>
      <c r="G132" s="34" t="str">
        <f t="shared" si="35"/>
        <v/>
      </c>
      <c r="H132" s="35" t="str">
        <f t="shared" si="36"/>
        <v/>
      </c>
      <c r="I132" s="35" t="str">
        <f t="shared" si="36"/>
        <v/>
      </c>
      <c r="J132" s="34" t="str">
        <f t="shared" si="37"/>
        <v/>
      </c>
      <c r="K132" s="34" t="str">
        <f t="shared" si="38"/>
        <v/>
      </c>
      <c r="L132" s="34" t="str">
        <f>IF(K132="","",LARGE(G130:G149,M132))</f>
        <v/>
      </c>
      <c r="M132" s="46">
        <v>3</v>
      </c>
      <c r="N132" s="28"/>
      <c r="O132" s="47" t="str">
        <f>IF(R132&lt;&gt;"",_xlfn.RANK.EQ(R132,R130:R149,0),"")</f>
        <v/>
      </c>
      <c r="P132" s="24" t="str">
        <f>IF(K132="","",VLOOKUP(L132,G130:J149,2,0))</f>
        <v/>
      </c>
      <c r="Q132" s="24" t="str">
        <f>IF(K132="","",VLOOKUP(P132,LISTAS!$F$5:$G$407,2,0))</f>
        <v/>
      </c>
      <c r="R132" s="39" t="str">
        <f>IF(K132="","",VLOOKUP(L132,G130:J149,4,0))</f>
        <v/>
      </c>
      <c r="S132" s="25" t="str">
        <f t="shared" si="39"/>
        <v/>
      </c>
      <c r="T132" s="25" t="str">
        <f t="shared" si="40"/>
        <v/>
      </c>
    </row>
    <row r="133" spans="2:20" s="5" customFormat="1" ht="18.75" customHeight="1" x14ac:dyDescent="0.3">
      <c r="B133" s="26"/>
      <c r="C133" s="22" t="str">
        <f>IF(B133="","",VLOOKUP(B133,LISTAS!$F$5:$I$204,2,0))</f>
        <v/>
      </c>
      <c r="D133" s="22" t="str">
        <f>IF(B133="","",VLOOKUP(B133,LISTAS!$F$5:$I$204,4,0))</f>
        <v/>
      </c>
      <c r="E133" s="38"/>
      <c r="G133" s="34" t="str">
        <f t="shared" si="35"/>
        <v/>
      </c>
      <c r="H133" s="35" t="str">
        <f t="shared" si="36"/>
        <v/>
      </c>
      <c r="I133" s="35" t="str">
        <f t="shared" si="36"/>
        <v/>
      </c>
      <c r="J133" s="34" t="str">
        <f t="shared" si="37"/>
        <v/>
      </c>
      <c r="K133" s="34" t="str">
        <f t="shared" si="38"/>
        <v/>
      </c>
      <c r="L133" s="34" t="str">
        <f>IF(K133="","",LARGE(G130:G149,M133))</f>
        <v/>
      </c>
      <c r="M133" s="46">
        <v>4</v>
      </c>
      <c r="N133" s="28"/>
      <c r="O133" s="47" t="str">
        <f>IF(R133&lt;&gt;"",_xlfn.RANK.EQ(R133,R130:R149,0),"")</f>
        <v/>
      </c>
      <c r="P133" s="24" t="str">
        <f>IF(K133="","",VLOOKUP(L133,G130:J149,2,0))</f>
        <v/>
      </c>
      <c r="Q133" s="24" t="str">
        <f>IF(K133="","",VLOOKUP(P133,LISTAS!$F$5:$G$407,2,0))</f>
        <v/>
      </c>
      <c r="R133" s="39" t="str">
        <f>IF(K133="","",VLOOKUP(L133,G130:J149,4,0))</f>
        <v/>
      </c>
      <c r="S133" s="25" t="str">
        <f t="shared" si="39"/>
        <v/>
      </c>
      <c r="T133" s="25" t="str">
        <f t="shared" si="40"/>
        <v/>
      </c>
    </row>
    <row r="134" spans="2:20" s="5" customFormat="1" ht="18.75" customHeight="1" x14ac:dyDescent="0.3">
      <c r="B134" s="26"/>
      <c r="C134" s="22" t="str">
        <f>IF(B134="","",VLOOKUP(B134,LISTAS!$F$5:$I$204,2,0))</f>
        <v/>
      </c>
      <c r="D134" s="22" t="str">
        <f>IF(B134="","",VLOOKUP(B134,LISTAS!$F$5:$I$204,4,0))</f>
        <v/>
      </c>
      <c r="E134" s="38"/>
      <c r="G134" s="34" t="str">
        <f t="shared" si="35"/>
        <v/>
      </c>
      <c r="H134" s="35" t="str">
        <f t="shared" si="36"/>
        <v/>
      </c>
      <c r="I134" s="35" t="str">
        <f t="shared" si="36"/>
        <v/>
      </c>
      <c r="J134" s="34" t="str">
        <f t="shared" si="37"/>
        <v/>
      </c>
      <c r="K134" s="34" t="str">
        <f t="shared" si="38"/>
        <v/>
      </c>
      <c r="L134" s="34" t="str">
        <f>IF(K134="","",LARGE(G130:G149,M134))</f>
        <v/>
      </c>
      <c r="M134" s="46">
        <v>5</v>
      </c>
      <c r="N134" s="28"/>
      <c r="O134" s="47" t="str">
        <f>IF(R134&lt;&gt;"",_xlfn.RANK.EQ(R134,R130:R149,0),"")</f>
        <v/>
      </c>
      <c r="P134" s="24" t="str">
        <f>IF(K134="","",VLOOKUP(L134,G130:J149,2,0))</f>
        <v/>
      </c>
      <c r="Q134" s="24" t="str">
        <f>IF(K134="","",VLOOKUP(P134,LISTAS!$F$5:$G$407,2,0))</f>
        <v/>
      </c>
      <c r="R134" s="39" t="str">
        <f>IF(K134="","",VLOOKUP(L134,G130:J149,4,0))</f>
        <v/>
      </c>
      <c r="S134" s="25" t="str">
        <f t="shared" si="39"/>
        <v/>
      </c>
      <c r="T134" s="25" t="str">
        <f t="shared" si="40"/>
        <v/>
      </c>
    </row>
    <row r="135" spans="2:20" s="5" customFormat="1" ht="18.75" customHeight="1" x14ac:dyDescent="0.3">
      <c r="B135" s="26"/>
      <c r="C135" s="22" t="str">
        <f>IF(B135="","",VLOOKUP(B135,LISTAS!$F$5:$I$204,2,0))</f>
        <v/>
      </c>
      <c r="D135" s="22" t="str">
        <f>IF(B135="","",VLOOKUP(B135,LISTAS!$F$5:$I$204,4,0))</f>
        <v/>
      </c>
      <c r="E135" s="38"/>
      <c r="G135" s="34" t="str">
        <f t="shared" si="35"/>
        <v/>
      </c>
      <c r="H135" s="35" t="str">
        <f t="shared" si="36"/>
        <v/>
      </c>
      <c r="I135" s="35" t="str">
        <f t="shared" si="36"/>
        <v/>
      </c>
      <c r="J135" s="34" t="str">
        <f t="shared" si="37"/>
        <v/>
      </c>
      <c r="K135" s="34" t="str">
        <f t="shared" si="38"/>
        <v/>
      </c>
      <c r="L135" s="34" t="str">
        <f>IF(K135="","",LARGE(G130:G149,M135))</f>
        <v/>
      </c>
      <c r="M135" s="46">
        <v>6</v>
      </c>
      <c r="N135" s="28"/>
      <c r="O135" s="47" t="str">
        <f>IF(R135&lt;&gt;"",_xlfn.RANK.EQ(R135,R130:R149,0),"")</f>
        <v/>
      </c>
      <c r="P135" s="24" t="str">
        <f>IF(K135="","",VLOOKUP(L135,G130:J149,2,0))</f>
        <v/>
      </c>
      <c r="Q135" s="24" t="str">
        <f>IF(K135="","",VLOOKUP(P135,LISTAS!$F$5:$G$407,2,0))</f>
        <v/>
      </c>
      <c r="R135" s="39" t="str">
        <f>IF(K135="","",VLOOKUP(L135,G130:J149,4,0))</f>
        <v/>
      </c>
      <c r="S135" s="25" t="str">
        <f t="shared" si="39"/>
        <v/>
      </c>
      <c r="T135" s="25" t="str">
        <f t="shared" si="40"/>
        <v/>
      </c>
    </row>
    <row r="136" spans="2:20" s="5" customFormat="1" ht="18.75" customHeight="1" x14ac:dyDescent="0.3">
      <c r="B136" s="26"/>
      <c r="C136" s="22" t="str">
        <f>IF(B136="","",VLOOKUP(B136,LISTAS!$F$5:$I$204,2,0))</f>
        <v/>
      </c>
      <c r="D136" s="22" t="str">
        <f>IF(B136="","",VLOOKUP(B136,LISTAS!$F$5:$I$204,4,0))</f>
        <v/>
      </c>
      <c r="E136" s="38"/>
      <c r="G136" s="34" t="str">
        <f t="shared" si="35"/>
        <v/>
      </c>
      <c r="H136" s="35" t="str">
        <f t="shared" si="36"/>
        <v/>
      </c>
      <c r="I136" s="35" t="str">
        <f t="shared" si="36"/>
        <v/>
      </c>
      <c r="J136" s="34" t="str">
        <f t="shared" si="37"/>
        <v/>
      </c>
      <c r="K136" s="34" t="str">
        <f t="shared" si="38"/>
        <v/>
      </c>
      <c r="L136" s="34" t="str">
        <f>IF(K136="","",LARGE(G130:G149,M136))</f>
        <v/>
      </c>
      <c r="M136" s="46">
        <v>7</v>
      </c>
      <c r="N136" s="28"/>
      <c r="O136" s="47" t="str">
        <f>IF(R136&lt;&gt;"",_xlfn.RANK.EQ(R136,R130:R149,0),"")</f>
        <v/>
      </c>
      <c r="P136" s="24" t="str">
        <f>IF(K136="","",VLOOKUP(L136,G130:J149,2,0))</f>
        <v/>
      </c>
      <c r="Q136" s="24" t="str">
        <f>IF(K136="","",VLOOKUP(P136,LISTAS!$F$5:$G$407,2,0))</f>
        <v/>
      </c>
      <c r="R136" s="39" t="str">
        <f>IF(K136="","",VLOOKUP(L136,G130:J149,4,0))</f>
        <v/>
      </c>
      <c r="S136" s="25" t="str">
        <f t="shared" si="39"/>
        <v/>
      </c>
      <c r="T136" s="25" t="str">
        <f t="shared" si="40"/>
        <v/>
      </c>
    </row>
    <row r="137" spans="2:20" s="5" customFormat="1" ht="18.75" customHeight="1" x14ac:dyDescent="0.3">
      <c r="B137" s="26"/>
      <c r="C137" s="22" t="str">
        <f>IF(B137="","",VLOOKUP(B137,LISTAS!$F$5:$I$204,2,0))</f>
        <v/>
      </c>
      <c r="D137" s="22" t="str">
        <f>IF(B137="","",VLOOKUP(B137,LISTAS!$F$5:$I$204,4,0))</f>
        <v/>
      </c>
      <c r="E137" s="38"/>
      <c r="G137" s="34"/>
      <c r="H137" s="35"/>
      <c r="I137" s="35"/>
      <c r="J137" s="34"/>
      <c r="K137" s="34"/>
      <c r="L137" s="34" t="str">
        <f>IF(K137="","",LARGE(G130:G149,M137))</f>
        <v/>
      </c>
      <c r="M137" s="46">
        <v>8</v>
      </c>
      <c r="N137" s="28"/>
      <c r="O137" s="47" t="str">
        <f>IF(R137&lt;&gt;"",_xlfn.RANK.EQ(R137,R130:R149,0),"")</f>
        <v/>
      </c>
      <c r="P137" s="24" t="str">
        <f>IF(K137="","",VLOOKUP(L137,G130:J149,2,0))</f>
        <v/>
      </c>
      <c r="Q137" s="24" t="str">
        <f>IF(K137="","",VLOOKUP(P137,LISTAS!$F$5:$G$407,2,0))</f>
        <v/>
      </c>
      <c r="R137" s="39" t="str">
        <f>IF(K137="","",VLOOKUP(L137,G130:J149,4,0))</f>
        <v/>
      </c>
      <c r="S137" s="25" t="str">
        <f t="shared" si="39"/>
        <v/>
      </c>
      <c r="T137" s="25" t="str">
        <f t="shared" si="40"/>
        <v/>
      </c>
    </row>
    <row r="138" spans="2:20" s="5" customFormat="1" ht="18.75" customHeight="1" x14ac:dyDescent="0.3">
      <c r="B138" s="26"/>
      <c r="C138" s="22" t="str">
        <f>IF(B138="","",VLOOKUP(B138,LISTAS!$F$5:$I$204,2,0))</f>
        <v/>
      </c>
      <c r="D138" s="22" t="str">
        <f>IF(B138="","",VLOOKUP(B138,LISTAS!$F$5:$I$204,4,0))</f>
        <v/>
      </c>
      <c r="E138" s="38"/>
      <c r="G138" s="34"/>
      <c r="H138" s="35"/>
      <c r="I138" s="35"/>
      <c r="J138" s="34"/>
      <c r="K138" s="34"/>
      <c r="L138" s="34" t="str">
        <f>IF(K138="","",LARGE(G130:G149,M138))</f>
        <v/>
      </c>
      <c r="M138" s="46">
        <v>9</v>
      </c>
      <c r="N138" s="28"/>
      <c r="O138" s="47" t="str">
        <f>IF(R138&lt;&gt;"",_xlfn.RANK.EQ(R138,R130:R149,0),"")</f>
        <v/>
      </c>
      <c r="P138" s="24" t="str">
        <f>IF(K138="","",VLOOKUP(L138,G130:J149,2,0))</f>
        <v/>
      </c>
      <c r="Q138" s="24" t="str">
        <f>IF(K138="","",VLOOKUP(P138,LISTAS!$F$5:$G$407,2,0))</f>
        <v/>
      </c>
      <c r="R138" s="39" t="str">
        <f>IF(K138="","",VLOOKUP(L138,G130:J149,4,0))</f>
        <v/>
      </c>
      <c r="S138" s="25" t="str">
        <f t="shared" si="39"/>
        <v/>
      </c>
      <c r="T138" s="25" t="str">
        <f t="shared" si="40"/>
        <v/>
      </c>
    </row>
    <row r="139" spans="2:20" s="5" customFormat="1" ht="18.75" customHeight="1" x14ac:dyDescent="0.3">
      <c r="B139" s="26"/>
      <c r="C139" s="22" t="str">
        <f>IF(B139="","",VLOOKUP(B139,LISTAS!$F$5:$I$204,2,0))</f>
        <v/>
      </c>
      <c r="D139" s="22" t="str">
        <f>IF(B139="","",VLOOKUP(B139,LISTAS!$F$5:$I$204,4,0))</f>
        <v/>
      </c>
      <c r="E139" s="38"/>
      <c r="G139" s="34"/>
      <c r="H139" s="35"/>
      <c r="I139" s="35"/>
      <c r="J139" s="34"/>
      <c r="K139" s="34"/>
      <c r="L139" s="34" t="str">
        <f>IF(K139="","",LARGE(G130:G149,M139))</f>
        <v/>
      </c>
      <c r="M139" s="46">
        <v>10</v>
      </c>
      <c r="N139" s="28"/>
      <c r="O139" s="47" t="str">
        <f>IF(R139&lt;&gt;"",_xlfn.RANK.EQ(R139,R130:R149,0),"")</f>
        <v/>
      </c>
      <c r="P139" s="24" t="str">
        <f>IF(K139="","",VLOOKUP(L139,G130:J149,2,0))</f>
        <v/>
      </c>
      <c r="Q139" s="24" t="str">
        <f>IF(K139="","",VLOOKUP(P139,LISTAS!$F$5:$G$407,2,0))</f>
        <v/>
      </c>
      <c r="R139" s="39" t="str">
        <f>IF(K139="","",VLOOKUP(L139,G130:J149,4,0))</f>
        <v/>
      </c>
      <c r="S139" s="25" t="str">
        <f t="shared" si="39"/>
        <v/>
      </c>
      <c r="T139" s="25" t="str">
        <f t="shared" si="40"/>
        <v/>
      </c>
    </row>
    <row r="140" spans="2:20" s="5" customFormat="1" ht="18.75" customHeight="1" x14ac:dyDescent="0.3">
      <c r="B140" s="26"/>
      <c r="C140" s="22" t="str">
        <f>IF(B140="","",VLOOKUP(B140,LISTAS!$F$5:$I$204,2,0))</f>
        <v/>
      </c>
      <c r="D140" s="22" t="str">
        <f>IF(B140="","",VLOOKUP(B140,LISTAS!$F$5:$I$204,4,0))</f>
        <v/>
      </c>
      <c r="E140" s="38"/>
      <c r="G140" s="34"/>
      <c r="H140" s="35"/>
      <c r="I140" s="35"/>
      <c r="J140" s="34"/>
      <c r="K140" s="34"/>
      <c r="L140" s="34" t="str">
        <f>IF(K140="","",LARGE(G130:G149,M140))</f>
        <v/>
      </c>
      <c r="M140" s="46">
        <v>11</v>
      </c>
      <c r="N140" s="28"/>
      <c r="O140" s="47" t="str">
        <f>IF(R140&lt;&gt;"",_xlfn.RANK.EQ(R140,R130:R149,0),"")</f>
        <v/>
      </c>
      <c r="P140" s="24" t="str">
        <f>IF(K140="","",VLOOKUP(L140,G130:J149,2,0))</f>
        <v/>
      </c>
      <c r="Q140" s="24" t="str">
        <f>IF(K140="","",VLOOKUP(P140,LISTAS!$F$5:$G$407,2,0))</f>
        <v/>
      </c>
      <c r="R140" s="39" t="str">
        <f>IF(K140="","",VLOOKUP(L140,G130:J149,4,0))</f>
        <v/>
      </c>
      <c r="S140" s="25" t="str">
        <f t="shared" si="39"/>
        <v/>
      </c>
      <c r="T140" s="25" t="str">
        <f t="shared" si="40"/>
        <v/>
      </c>
    </row>
    <row r="141" spans="2:20" s="5" customFormat="1" ht="18.75" customHeight="1" x14ac:dyDescent="0.3">
      <c r="B141" s="26"/>
      <c r="C141" s="22" t="str">
        <f>IF(B141="","",VLOOKUP(B141,LISTAS!$F$5:$I$204,2,0))</f>
        <v/>
      </c>
      <c r="D141" s="22" t="str">
        <f>IF(B141="","",VLOOKUP(B141,LISTAS!$F$5:$I$204,4,0))</f>
        <v/>
      </c>
      <c r="E141" s="38"/>
      <c r="G141" s="34"/>
      <c r="H141" s="35"/>
      <c r="I141" s="35"/>
      <c r="J141" s="34"/>
      <c r="K141" s="34"/>
      <c r="L141" s="34" t="str">
        <f>IF(K141="","",LARGE(G130:G149,M141))</f>
        <v/>
      </c>
      <c r="M141" s="46">
        <v>12</v>
      </c>
      <c r="N141" s="28"/>
      <c r="O141" s="47" t="str">
        <f>IF(R141&lt;&gt;"",_xlfn.RANK.EQ(R141,R130:R149,0),"")</f>
        <v/>
      </c>
      <c r="P141" s="24" t="str">
        <f>IF(K141="","",VLOOKUP(L141,G130:J149,2,0))</f>
        <v/>
      </c>
      <c r="Q141" s="24" t="str">
        <f>IF(K141="","",VLOOKUP(P141,LISTAS!$F$5:$G$407,2,0))</f>
        <v/>
      </c>
      <c r="R141" s="39" t="str">
        <f>IF(K141="","",VLOOKUP(L141,G130:J149,4,0))</f>
        <v/>
      </c>
      <c r="S141" s="25" t="str">
        <f t="shared" si="39"/>
        <v/>
      </c>
      <c r="T141" s="25" t="str">
        <f t="shared" si="40"/>
        <v/>
      </c>
    </row>
    <row r="142" spans="2:20" s="5" customFormat="1" ht="18.75" customHeight="1" x14ac:dyDescent="0.3">
      <c r="B142" s="26"/>
      <c r="C142" s="22" t="str">
        <f>IF(B142="","",VLOOKUP(B142,LISTAS!$F$5:$I$204,2,0))</f>
        <v/>
      </c>
      <c r="D142" s="22" t="str">
        <f>IF(B142="","",VLOOKUP(B142,LISTAS!$F$5:$I$204,4,0))</f>
        <v/>
      </c>
      <c r="E142" s="38"/>
      <c r="G142" s="34"/>
      <c r="H142" s="35"/>
      <c r="I142" s="35"/>
      <c r="J142" s="34"/>
      <c r="K142" s="34"/>
      <c r="L142" s="34" t="str">
        <f>IF(K142="","",LARGE(G130:G149,M142))</f>
        <v/>
      </c>
      <c r="M142" s="46">
        <v>13</v>
      </c>
      <c r="N142" s="28"/>
      <c r="O142" s="47" t="str">
        <f>IF(R142&lt;&gt;"",_xlfn.RANK.EQ(R142,R130:R149,0),"")</f>
        <v/>
      </c>
      <c r="P142" s="24" t="str">
        <f>IF(K142="","",VLOOKUP(L142,G130:J149,2,0))</f>
        <v/>
      </c>
      <c r="Q142" s="24" t="str">
        <f>IF(K142="","",VLOOKUP(P142,LISTAS!$F$5:$G$407,2,0))</f>
        <v/>
      </c>
      <c r="R142" s="39" t="str">
        <f>IF(K142="","",VLOOKUP(L142,G130:J149,4,0))</f>
        <v/>
      </c>
      <c r="S142" s="25" t="str">
        <f t="shared" si="39"/>
        <v/>
      </c>
      <c r="T142" s="25" t="str">
        <f t="shared" si="40"/>
        <v/>
      </c>
    </row>
    <row r="143" spans="2:20" s="5" customFormat="1" ht="18.75" customHeight="1" x14ac:dyDescent="0.3">
      <c r="B143" s="26"/>
      <c r="C143" s="22" t="str">
        <f>IF(B143="","",VLOOKUP(B143,LISTAS!$F$5:$I$204,2,0))</f>
        <v/>
      </c>
      <c r="D143" s="22" t="str">
        <f>IF(B143="","",VLOOKUP(B143,LISTAS!$F$5:$I$204,4,0))</f>
        <v/>
      </c>
      <c r="E143" s="38"/>
      <c r="G143" s="34"/>
      <c r="H143" s="35"/>
      <c r="I143" s="35"/>
      <c r="J143" s="34"/>
      <c r="K143" s="34"/>
      <c r="L143" s="34" t="str">
        <f>IF(K143="","",LARGE(G130:G149,M143))</f>
        <v/>
      </c>
      <c r="M143" s="46">
        <v>14</v>
      </c>
      <c r="N143" s="28"/>
      <c r="O143" s="47" t="str">
        <f>IF(R143&lt;&gt;"",_xlfn.RANK.EQ(R143,R130:R149,0),"")</f>
        <v/>
      </c>
      <c r="P143" s="24" t="str">
        <f>IF(K143="","",VLOOKUP(L143,G130:J149,2,0))</f>
        <v/>
      </c>
      <c r="Q143" s="24" t="str">
        <f>IF(K143="","",VLOOKUP(P143,LISTAS!$F$5:$G$407,2,0))</f>
        <v/>
      </c>
      <c r="R143" s="39" t="str">
        <f>IF(K143="","",VLOOKUP(L143,G130:J149,4,0))</f>
        <v/>
      </c>
      <c r="S143" s="25" t="str">
        <f t="shared" si="39"/>
        <v/>
      </c>
      <c r="T143" s="25" t="str">
        <f t="shared" si="40"/>
        <v/>
      </c>
    </row>
    <row r="144" spans="2:20" s="5" customFormat="1" ht="18.75" customHeight="1" x14ac:dyDescent="0.3">
      <c r="B144" s="26"/>
      <c r="C144" s="22" t="str">
        <f>IF(B144="","",VLOOKUP(B144,LISTAS!$F$5:$I$204,2,0))</f>
        <v/>
      </c>
      <c r="D144" s="22" t="str">
        <f>IF(B144="","",VLOOKUP(B144,LISTAS!$F$5:$I$204,4,0))</f>
        <v/>
      </c>
      <c r="E144" s="38"/>
      <c r="G144" s="34"/>
      <c r="H144" s="35"/>
      <c r="I144" s="35"/>
      <c r="J144" s="34"/>
      <c r="K144" s="34"/>
      <c r="L144" s="34" t="str">
        <f>IF(K144="","",LARGE(G130:G149,M144))</f>
        <v/>
      </c>
      <c r="M144" s="46">
        <v>15</v>
      </c>
      <c r="N144" s="28"/>
      <c r="O144" s="47" t="str">
        <f>IF(R144&lt;&gt;"",_xlfn.RANK.EQ(R144,R130:R149,0),"")</f>
        <v/>
      </c>
      <c r="P144" s="24" t="str">
        <f>IF(K144="","",VLOOKUP(L144,G130:J149,2,0))</f>
        <v/>
      </c>
      <c r="Q144" s="24" t="str">
        <f>IF(K144="","",VLOOKUP(P144,LISTAS!$F$5:$G$407,2,0))</f>
        <v/>
      </c>
      <c r="R144" s="39" t="str">
        <f>IF(K144="","",VLOOKUP(L144,G130:J149,4,0))</f>
        <v/>
      </c>
      <c r="S144" s="25" t="str">
        <f t="shared" si="39"/>
        <v/>
      </c>
      <c r="T144" s="25" t="str">
        <f t="shared" si="40"/>
        <v/>
      </c>
    </row>
    <row r="145" spans="1:20" s="5" customFormat="1" ht="18.75" customHeight="1" x14ac:dyDescent="0.3">
      <c r="B145" s="26"/>
      <c r="C145" s="22" t="str">
        <f>IF(B145="","",VLOOKUP(B145,LISTAS!$F$5:$I$204,2,0))</f>
        <v/>
      </c>
      <c r="D145" s="22" t="str">
        <f>IF(B145="","",VLOOKUP(B145,LISTAS!$F$5:$I$204,4,0))</f>
        <v/>
      </c>
      <c r="E145" s="38"/>
      <c r="G145" s="34"/>
      <c r="H145" s="35"/>
      <c r="I145" s="35"/>
      <c r="J145" s="34"/>
      <c r="K145" s="34"/>
      <c r="L145" s="34" t="str">
        <f>IF(K145="","",LARGE(G130:G149,M145))</f>
        <v/>
      </c>
      <c r="M145" s="46">
        <v>16</v>
      </c>
      <c r="N145" s="28"/>
      <c r="O145" s="47" t="str">
        <f>IF(R145&lt;&gt;"",_xlfn.RANK.EQ(R145,R130:R149,0),"")</f>
        <v/>
      </c>
      <c r="P145" s="24" t="str">
        <f>IF(K145="","",VLOOKUP(L145,G130:J149,2,0))</f>
        <v/>
      </c>
      <c r="Q145" s="24" t="str">
        <f>IF(K145="","",VLOOKUP(P145,LISTAS!$F$5:$G$407,2,0))</f>
        <v/>
      </c>
      <c r="R145" s="39" t="str">
        <f>IF(K145="","",VLOOKUP(L145,G130:J149,4,0))</f>
        <v/>
      </c>
      <c r="S145" s="25" t="str">
        <f t="shared" si="39"/>
        <v/>
      </c>
      <c r="T145" s="25" t="str">
        <f t="shared" si="40"/>
        <v/>
      </c>
    </row>
    <row r="146" spans="1:20" s="5" customFormat="1" ht="18.75" customHeight="1" x14ac:dyDescent="0.3">
      <c r="B146" s="26"/>
      <c r="C146" s="22" t="str">
        <f>IF(B146="","",VLOOKUP(B146,LISTAS!$F$5:$I$204,2,0))</f>
        <v/>
      </c>
      <c r="D146" s="22" t="str">
        <f>IF(B146="","",VLOOKUP(B146,LISTAS!$F$5:$I$204,4,0))</f>
        <v/>
      </c>
      <c r="E146" s="38"/>
      <c r="G146" s="34" t="str">
        <f t="shared" si="35"/>
        <v/>
      </c>
      <c r="H146" s="35" t="str">
        <f t="shared" ref="H146:I149" si="41">IF($K146="","",IF(B146="","",B146))</f>
        <v/>
      </c>
      <c r="I146" s="35" t="str">
        <f t="shared" si="41"/>
        <v/>
      </c>
      <c r="J146" s="34" t="str">
        <f t="shared" si="37"/>
        <v/>
      </c>
      <c r="K146" s="34" t="str">
        <f t="shared" si="38"/>
        <v/>
      </c>
      <c r="L146" s="34" t="str">
        <f>IF(K146="","",LARGE(G130:G149,M146))</f>
        <v/>
      </c>
      <c r="M146" s="46">
        <v>17</v>
      </c>
      <c r="N146" s="28"/>
      <c r="O146" s="47" t="str">
        <f>IF(R146&lt;&gt;"",_xlfn.RANK.EQ(R146,R130:R149,0),"")</f>
        <v/>
      </c>
      <c r="P146" s="24" t="str">
        <f>IF(K146="","",VLOOKUP(L146,G130:J149,2,0))</f>
        <v/>
      </c>
      <c r="Q146" s="24" t="str">
        <f>IF(K146="","",VLOOKUP(P146,LISTAS!$F$5:$G$407,2,0))</f>
        <v/>
      </c>
      <c r="R146" s="39" t="str">
        <f>IF(K146="","",VLOOKUP(L146,G130:J149,4,0))</f>
        <v/>
      </c>
      <c r="S146" s="25" t="str">
        <f t="shared" si="39"/>
        <v/>
      </c>
      <c r="T146" s="25" t="str">
        <f t="shared" si="40"/>
        <v/>
      </c>
    </row>
    <row r="147" spans="1:20" s="5" customFormat="1" ht="18.75" customHeight="1" x14ac:dyDescent="0.3">
      <c r="B147" s="26"/>
      <c r="C147" s="22" t="str">
        <f>IF(B147="","",VLOOKUP(B147,LISTAS!$F$5:$I$204,2,0))</f>
        <v/>
      </c>
      <c r="D147" s="22" t="str">
        <f>IF(B147="","",VLOOKUP(B147,LISTAS!$F$5:$I$204,4,0))</f>
        <v/>
      </c>
      <c r="E147" s="38"/>
      <c r="G147" s="34" t="str">
        <f t="shared" si="35"/>
        <v/>
      </c>
      <c r="H147" s="35" t="str">
        <f t="shared" si="41"/>
        <v/>
      </c>
      <c r="I147" s="35" t="str">
        <f t="shared" si="41"/>
        <v/>
      </c>
      <c r="J147" s="34" t="str">
        <f t="shared" si="37"/>
        <v/>
      </c>
      <c r="K147" s="34" t="str">
        <f t="shared" si="38"/>
        <v/>
      </c>
      <c r="L147" s="34" t="str">
        <f>IF(K147="","",LARGE(G130:G149,M147))</f>
        <v/>
      </c>
      <c r="M147" s="46">
        <v>18</v>
      </c>
      <c r="N147" s="28"/>
      <c r="O147" s="47" t="str">
        <f>IF(R147&lt;&gt;"",_xlfn.RANK.EQ(R147,R130:R149,0),"")</f>
        <v/>
      </c>
      <c r="P147" s="24" t="str">
        <f>IF(K147="","",VLOOKUP(L147,G130:J149,2,0))</f>
        <v/>
      </c>
      <c r="Q147" s="24" t="str">
        <f>IF(K147="","",VLOOKUP(P147,LISTAS!$F$5:$G$407,2,0))</f>
        <v/>
      </c>
      <c r="R147" s="39" t="str">
        <f>IF(K147="","",VLOOKUP(L147,G130:J149,4,0))</f>
        <v/>
      </c>
      <c r="S147" s="25" t="str">
        <f t="shared" si="39"/>
        <v/>
      </c>
      <c r="T147" s="25" t="str">
        <f t="shared" si="40"/>
        <v/>
      </c>
    </row>
    <row r="148" spans="1:20" s="5" customFormat="1" ht="18.75" customHeight="1" x14ac:dyDescent="0.3">
      <c r="B148" s="26"/>
      <c r="C148" s="22" t="str">
        <f>IF(B148="","",VLOOKUP(B148,LISTAS!$F$5:$I$204,2,0))</f>
        <v/>
      </c>
      <c r="D148" s="22" t="str">
        <f>IF(B148="","",VLOOKUP(B148,LISTAS!$F$5:$I$204,4,0))</f>
        <v/>
      </c>
      <c r="E148" s="38"/>
      <c r="G148" s="34"/>
      <c r="H148" s="35"/>
      <c r="I148" s="35"/>
      <c r="J148" s="34"/>
      <c r="K148" s="34"/>
      <c r="L148" s="34" t="str">
        <f>IF(K148="","",LARGE(G130:G149,M148))</f>
        <v/>
      </c>
      <c r="M148" s="46">
        <v>19</v>
      </c>
      <c r="N148" s="28"/>
      <c r="O148" s="47" t="str">
        <f>IF(R148&lt;&gt;"",_xlfn.RANK.EQ(R148,R130:R149,0),"")</f>
        <v/>
      </c>
      <c r="P148" s="24" t="str">
        <f>IF(K148="","",VLOOKUP(L148,G130:J149,2,0))</f>
        <v/>
      </c>
      <c r="Q148" s="24" t="str">
        <f>IF(K148="","",VLOOKUP(P148,LISTAS!$F$5:$G$407,2,0))</f>
        <v/>
      </c>
      <c r="R148" s="39" t="str">
        <f>IF(K148="","",VLOOKUP(L148,G130:J149,4,0))</f>
        <v/>
      </c>
      <c r="S148" s="25" t="str">
        <f t="shared" si="39"/>
        <v/>
      </c>
      <c r="T148" s="25" t="str">
        <f t="shared" si="40"/>
        <v/>
      </c>
    </row>
    <row r="149" spans="1:20" s="5" customFormat="1" ht="18.75" customHeight="1" x14ac:dyDescent="0.3">
      <c r="B149" s="26"/>
      <c r="C149" s="22" t="str">
        <f>IF(B149="","",VLOOKUP(B149,LISTAS!$F$5:$I$204,2,0))</f>
        <v/>
      </c>
      <c r="D149" s="22" t="str">
        <f>IF(B149="","",VLOOKUP(B149,LISTAS!$F$5:$I$204,4,0))</f>
        <v/>
      </c>
      <c r="E149" s="38"/>
      <c r="G149" s="34" t="str">
        <f t="shared" si="35"/>
        <v/>
      </c>
      <c r="H149" s="35" t="str">
        <f t="shared" si="41"/>
        <v/>
      </c>
      <c r="I149" s="35" t="str">
        <f t="shared" si="41"/>
        <v/>
      </c>
      <c r="J149" s="34" t="str">
        <f t="shared" si="37"/>
        <v/>
      </c>
      <c r="K149" s="34" t="str">
        <f t="shared" si="38"/>
        <v/>
      </c>
      <c r="L149" s="34" t="str">
        <f>IF(K149="","",LARGE(G130:G149,M149))</f>
        <v/>
      </c>
      <c r="M149" s="46">
        <v>20</v>
      </c>
      <c r="N149" s="28"/>
      <c r="O149" s="47" t="str">
        <f>IF(R149&lt;&gt;"",_xlfn.RANK.EQ(R149,R130:R149,0),"")</f>
        <v/>
      </c>
      <c r="P149" s="24" t="str">
        <f>IF(K149="","",VLOOKUP(L149,G130:J149,2,0))</f>
        <v/>
      </c>
      <c r="Q149" s="24" t="str">
        <f>IF(K149="","",VLOOKUP(P149,LISTAS!$F$5:$G$407,2,0))</f>
        <v/>
      </c>
      <c r="R149" s="39" t="str">
        <f>IF(K149="","",VLOOKUP(L149,G130:J149,4,0))</f>
        <v/>
      </c>
      <c r="S149" s="25" t="str">
        <f t="shared" si="39"/>
        <v/>
      </c>
      <c r="T149" s="25" t="str">
        <f t="shared" si="40"/>
        <v/>
      </c>
    </row>
    <row r="150" spans="1:20" ht="20.25" customHeight="1" x14ac:dyDescent="0.25"/>
    <row r="151" spans="1:20" ht="20.25" customHeight="1" x14ac:dyDescent="0.25">
      <c r="A151" s="2"/>
      <c r="B151" s="71" t="s">
        <v>24</v>
      </c>
      <c r="C151" s="72"/>
      <c r="E151" s="36"/>
      <c r="F151" s="37"/>
      <c r="G151" s="11"/>
      <c r="H151" s="12"/>
      <c r="I151" s="12"/>
      <c r="J151" s="12"/>
      <c r="K151" s="13"/>
      <c r="L151" s="12"/>
      <c r="M151" s="14"/>
      <c r="N151" s="45"/>
      <c r="O151" s="73" t="s">
        <v>15</v>
      </c>
      <c r="P151" s="74"/>
      <c r="Q151" s="74"/>
      <c r="R151" s="74"/>
      <c r="S151" s="74"/>
      <c r="T151" s="75"/>
    </row>
    <row r="152" spans="1:20" ht="20.25" hidden="1" customHeight="1" x14ac:dyDescent="0.25">
      <c r="A152" s="2"/>
      <c r="B152" s="68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9"/>
      <c r="S152" s="69"/>
      <c r="T152" s="70"/>
    </row>
    <row r="153" spans="1:20" s="15" customFormat="1" ht="28.5" customHeight="1" x14ac:dyDescent="0.25">
      <c r="B153" s="16" t="s">
        <v>16</v>
      </c>
      <c r="C153" s="16" t="s">
        <v>1</v>
      </c>
      <c r="D153" s="16" t="s">
        <v>17</v>
      </c>
      <c r="E153" s="16" t="s">
        <v>2</v>
      </c>
      <c r="F153" s="17"/>
      <c r="G153" s="18"/>
      <c r="H153" s="19"/>
      <c r="I153" s="19"/>
      <c r="J153" s="19"/>
      <c r="K153" s="20"/>
      <c r="L153" s="19"/>
      <c r="M153" s="18"/>
      <c r="N153" s="18"/>
      <c r="O153" s="29" t="s">
        <v>4</v>
      </c>
      <c r="P153" s="29" t="s">
        <v>16</v>
      </c>
      <c r="Q153" s="29" t="s">
        <v>1</v>
      </c>
      <c r="R153" s="29" t="s">
        <v>18</v>
      </c>
      <c r="S153" s="21" t="s">
        <v>19</v>
      </c>
      <c r="T153" s="21" t="s">
        <v>20</v>
      </c>
    </row>
    <row r="154" spans="1:20" s="5" customFormat="1" ht="18.75" customHeight="1" x14ac:dyDescent="0.25">
      <c r="B154" s="22" t="s">
        <v>324</v>
      </c>
      <c r="C154" s="22" t="str">
        <f>IF(B154="","",VLOOKUP(B154,LISTAS!$F$5:$I$1000,2,0))</f>
        <v>COLÉGIO ARBOS SÃO CAETANO DO SUL</v>
      </c>
      <c r="D154" s="22"/>
      <c r="E154" s="38">
        <v>7.3</v>
      </c>
      <c r="G154" s="34">
        <f t="shared" ref="G154:G173" si="42">IF(E154="","",E154+(ROW(E154)/10000))</f>
        <v>7.3153999999999995</v>
      </c>
      <c r="H154" s="35" t="str">
        <f t="shared" ref="H154:I160" si="43">IF($K154="","",IF(B154="","",B154))</f>
        <v>BEATRIZ PEREIRA STEFANI</v>
      </c>
      <c r="I154" s="35" t="str">
        <f t="shared" si="43"/>
        <v>COLÉGIO ARBOS SÃO CAETANO DO SUL</v>
      </c>
      <c r="J154" s="34">
        <f t="shared" ref="J154:J173" si="44">IF($K154="","",E154)</f>
        <v>7.3</v>
      </c>
      <c r="K154" s="34">
        <f t="shared" ref="K154:K173" si="45">G154</f>
        <v>7.3153999999999995</v>
      </c>
      <c r="L154" s="34">
        <f>IF(K154="","",LARGE(G154:G173,M154))</f>
        <v>8.6158000000000001</v>
      </c>
      <c r="M154" s="46">
        <v>1</v>
      </c>
      <c r="N154" s="23"/>
      <c r="O154" s="47">
        <f>IF(R154&lt;&gt;"",_xlfn.RANK.EQ(R154,R154:R173,0),"")</f>
        <v>1</v>
      </c>
      <c r="P154" s="24" t="str">
        <f>IF(K154="","",VLOOKUP(L154,G154:J173,2,0))</f>
        <v>ROSA ANTONITSCH VIDO</v>
      </c>
      <c r="Q154" s="24" t="str">
        <f>IF(K154="","",VLOOKUP(P154,LISTAS!$F$5:$G$407,2,0))</f>
        <v>LICEU JARDIM</v>
      </c>
      <c r="R154" s="39">
        <f>IF(K154="","",VLOOKUP(L154,G154:J173,4,0))</f>
        <v>8.6</v>
      </c>
      <c r="S154" s="25">
        <f>IF($O154="","",IF($O154=1,400,IF($O154=2,340,IF($O154=3,300,IF($O154=4,280,IF($O154=5,270,IF($O154=6,260,IF($O154=7,250,IF($O154=8,240,IF($O154=9,200,IF($O154=10,200,IF($O154=11,200,IF($O154=12,200,IF($O154=13,200,IF($O154=14,200,IF($O154=15,200,IF($O154=16,200,IF($O154&gt;16,"",""))))))))))))))))))</f>
        <v>400</v>
      </c>
      <c r="T154" s="25">
        <f>IF(O154="","",IF($F$7="NÃO","",IF(O154=1,400,IF(O154=2,340,IF(O154=3,300,IF(O154=4,280,IF(O154=5,270,IF(O154=6,260,IF(O154=7,250,IF(O154=8,240,IF(O154=9,200,IF(O154=10,200,IF(O154=11,200,IF(O154=12,200,IF(O154=13,200,IF(O154=14,200,IF(O154=15,200,IF(O154=16,200,IF(O154&gt;16,"","")))))))))))))))))))</f>
        <v>400</v>
      </c>
    </row>
    <row r="155" spans="1:20" s="5" customFormat="1" ht="18.75" customHeight="1" x14ac:dyDescent="0.25">
      <c r="B155" s="26" t="s">
        <v>107</v>
      </c>
      <c r="C155" s="22" t="str">
        <f>IF(B155="","",VLOOKUP(B155,LISTAS!$F$5:$I$1000,2,0))</f>
        <v>GRUPO FÊNIX DE EDUCAÇÃO</v>
      </c>
      <c r="D155" s="22" t="str">
        <f>IF(B155="","",VLOOKUP(B155,LISTAS!$F$5:$I$204,4,0))</f>
        <v>SUB 11</v>
      </c>
      <c r="E155" s="38">
        <v>7.9</v>
      </c>
      <c r="G155" s="34">
        <f t="shared" si="42"/>
        <v>7.9155000000000006</v>
      </c>
      <c r="H155" s="35" t="str">
        <f t="shared" si="43"/>
        <v>ALICE GONÇALVES MANTEY</v>
      </c>
      <c r="I155" s="35" t="str">
        <f t="shared" si="43"/>
        <v>GRUPO FÊNIX DE EDUCAÇÃO</v>
      </c>
      <c r="J155" s="34">
        <f t="shared" si="44"/>
        <v>7.9</v>
      </c>
      <c r="K155" s="34">
        <f t="shared" si="45"/>
        <v>7.9155000000000006</v>
      </c>
      <c r="L155" s="34">
        <f>IF(K155="","",LARGE(G154:G173,M155))</f>
        <v>7.9155000000000006</v>
      </c>
      <c r="M155" s="46">
        <v>2</v>
      </c>
      <c r="N155" s="27"/>
      <c r="O155" s="47">
        <f>IF(R155&lt;&gt;"",_xlfn.RANK.EQ(R155,R154:R173,0),"")</f>
        <v>2</v>
      </c>
      <c r="P155" s="24" t="str">
        <f>IF(K155="","",VLOOKUP(L155,G154:J173,2,0))</f>
        <v>ALICE GONÇALVES MANTEY</v>
      </c>
      <c r="Q155" s="24" t="str">
        <f>IF(K155="","",VLOOKUP(P155,LISTAS!$F$5:$G$407,2,0))</f>
        <v>GRUPO FÊNIX DE EDUCAÇÃO</v>
      </c>
      <c r="R155" s="39">
        <f>IF(K155="","",VLOOKUP(L155,G154:J173,4,0))</f>
        <v>7.9</v>
      </c>
      <c r="S155" s="25">
        <f t="shared" ref="S155:S173" si="46">IF($O155="","",IF($O155=1,400,IF($O155=2,340,IF($O155=3,300,IF($O155=4,280,IF($O155=5,270,IF($O155=6,260,IF($O155=7,250,IF($O155=8,240,IF($O155=9,200,IF($O155=10,200,IF($O155=11,200,IF($O155=12,200,IF($O155=13,200,IF($O155=14,200,IF($O155=15,200,IF($O155=16,200,IF($O155&gt;16,"",""))))))))))))))))))</f>
        <v>340</v>
      </c>
      <c r="T155" s="25">
        <f t="shared" ref="T155:T173" si="47">IF(O155="","",IF($F$7="NÃO","",IF(O155=1,400,IF(O155=2,340,IF(O155=3,300,IF(O155=4,280,IF(O155=5,270,IF(O155=6,260,IF(O155=7,250,IF(O155=8,240,IF(O155=9,200,IF(O155=10,200,IF(O155=11,200,IF(O155=12,200,IF(O155=13,200,IF(O155=14,200,IF(O155=15,200,IF(O155=16,200,IF(O155&gt;16,"","")))))))))))))))))))</f>
        <v>340</v>
      </c>
    </row>
    <row r="156" spans="1:20" s="5" customFormat="1" ht="18.75" customHeight="1" x14ac:dyDescent="0.3">
      <c r="B156" s="26" t="s">
        <v>102</v>
      </c>
      <c r="C156" s="22" t="str">
        <f>IF(B156="","",VLOOKUP(B156,LISTAS!$F$5:$I$1000,2,0))</f>
        <v>GRUPO FÊNIX DE EDUCAÇÃO</v>
      </c>
      <c r="D156" s="22" t="str">
        <f>IF(B156="","",VLOOKUP(B156,LISTAS!$F$5:$I$204,4,0))</f>
        <v>SUB 11</v>
      </c>
      <c r="E156" s="38">
        <v>7.4</v>
      </c>
      <c r="G156" s="34">
        <f t="shared" si="42"/>
        <v>7.4156000000000004</v>
      </c>
      <c r="H156" s="35" t="str">
        <f t="shared" si="43"/>
        <v>CATARINA BRONZATTI MONEZI</v>
      </c>
      <c r="I156" s="35" t="str">
        <f t="shared" si="43"/>
        <v>GRUPO FÊNIX DE EDUCAÇÃO</v>
      </c>
      <c r="J156" s="34">
        <f t="shared" si="44"/>
        <v>7.4</v>
      </c>
      <c r="K156" s="34">
        <f t="shared" si="45"/>
        <v>7.4156000000000004</v>
      </c>
      <c r="L156" s="34">
        <f>IF(K156="","",LARGE(G154:G173,M156))</f>
        <v>7.4157000000000002</v>
      </c>
      <c r="M156" s="46">
        <v>3</v>
      </c>
      <c r="N156" s="28"/>
      <c r="O156" s="47">
        <f>IF(R156&lt;&gt;"",_xlfn.RANK.EQ(R156,R154:R173,0),"")</f>
        <v>3</v>
      </c>
      <c r="P156" s="24" t="str">
        <f>IF(K156="","",VLOOKUP(L156,G154:J173,2,0))</f>
        <v>LAURA MAIA DUQUE</v>
      </c>
      <c r="Q156" s="24" t="str">
        <f>IF(K156="","",VLOOKUP(P156,LISTAS!$F$5:$G$407,2,0))</f>
        <v>GRUPO FÊNIX DE EDUCAÇÃO</v>
      </c>
      <c r="R156" s="39">
        <f>IF(K156="","",VLOOKUP(L156,G154:J173,4,0))</f>
        <v>7.4</v>
      </c>
      <c r="S156" s="25">
        <f t="shared" si="46"/>
        <v>300</v>
      </c>
      <c r="T156" s="25">
        <f t="shared" si="47"/>
        <v>300</v>
      </c>
    </row>
    <row r="157" spans="1:20" s="5" customFormat="1" ht="18.75" customHeight="1" x14ac:dyDescent="0.3">
      <c r="B157" s="26" t="s">
        <v>103</v>
      </c>
      <c r="C157" s="22" t="str">
        <f>IF(B157="","",VLOOKUP(B157,LISTAS!$F$5:$I$1000,2,0))</f>
        <v>GRUPO FÊNIX DE EDUCAÇÃO</v>
      </c>
      <c r="D157" s="22" t="str">
        <f>IF(B157="","",VLOOKUP(B157,LISTAS!$F$5:$I$204,4,0))</f>
        <v>SUB 11</v>
      </c>
      <c r="E157" s="38">
        <v>7.4</v>
      </c>
      <c r="G157" s="34">
        <f t="shared" si="42"/>
        <v>7.4157000000000002</v>
      </c>
      <c r="H157" s="35" t="str">
        <f t="shared" si="43"/>
        <v>LAURA MAIA DUQUE</v>
      </c>
      <c r="I157" s="35" t="str">
        <f t="shared" si="43"/>
        <v>GRUPO FÊNIX DE EDUCAÇÃO</v>
      </c>
      <c r="J157" s="34">
        <f t="shared" si="44"/>
        <v>7.4</v>
      </c>
      <c r="K157" s="34">
        <f t="shared" si="45"/>
        <v>7.4157000000000002</v>
      </c>
      <c r="L157" s="34">
        <f>IF(K157="","",LARGE(G154:G173,M157))</f>
        <v>7.4156000000000004</v>
      </c>
      <c r="M157" s="46">
        <v>4</v>
      </c>
      <c r="N157" s="28"/>
      <c r="O157" s="47">
        <f>IF(R157&lt;&gt;"",_xlfn.RANK.EQ(R157,R154:R173,0),"")</f>
        <v>3</v>
      </c>
      <c r="P157" s="24" t="str">
        <f>IF(K157="","",VLOOKUP(L157,G154:J173,2,0))</f>
        <v>CATARINA BRONZATTI MONEZI</v>
      </c>
      <c r="Q157" s="24" t="str">
        <f>IF(K157="","",VLOOKUP(P157,LISTAS!$F$5:$G$407,2,0))</f>
        <v>GRUPO FÊNIX DE EDUCAÇÃO</v>
      </c>
      <c r="R157" s="39">
        <f>IF(K157="","",VLOOKUP(L157,G154:J173,4,0))</f>
        <v>7.4</v>
      </c>
      <c r="S157" s="25">
        <f t="shared" si="46"/>
        <v>300</v>
      </c>
      <c r="T157" s="25">
        <f t="shared" si="47"/>
        <v>300</v>
      </c>
    </row>
    <row r="158" spans="1:20" s="5" customFormat="1" ht="18.75" customHeight="1" x14ac:dyDescent="0.3">
      <c r="B158" s="26" t="s">
        <v>208</v>
      </c>
      <c r="C158" s="22" t="str">
        <f>IF(B158="","",VLOOKUP(B158,LISTAS!$F$5:$I$1000,2,0))</f>
        <v>LICEU JARDIM</v>
      </c>
      <c r="D158" s="22" t="e">
        <f>IF(B158="","",VLOOKUP(B158,LISTAS!$F$5:$I$204,4,0))</f>
        <v>#N/A</v>
      </c>
      <c r="E158" s="38">
        <v>8.6</v>
      </c>
      <c r="G158" s="34">
        <f t="shared" si="42"/>
        <v>8.6158000000000001</v>
      </c>
      <c r="H158" s="35" t="str">
        <f t="shared" si="43"/>
        <v>ROSA ANTONITSCH VIDO</v>
      </c>
      <c r="I158" s="35" t="str">
        <f t="shared" si="43"/>
        <v>LICEU JARDIM</v>
      </c>
      <c r="J158" s="34">
        <f t="shared" si="44"/>
        <v>8.6</v>
      </c>
      <c r="K158" s="34">
        <f t="shared" si="45"/>
        <v>8.6158000000000001</v>
      </c>
      <c r="L158" s="34">
        <f>IF(K158="","",LARGE(G154:G173,M158))</f>
        <v>7.3153999999999995</v>
      </c>
      <c r="M158" s="46">
        <v>5</v>
      </c>
      <c r="N158" s="28"/>
      <c r="O158" s="47">
        <f>IF(R158&lt;&gt;"",_xlfn.RANK.EQ(R158,R154:R173,0),"")</f>
        <v>5</v>
      </c>
      <c r="P158" s="24" t="str">
        <f>IF(K158="","",VLOOKUP(L158,G154:J173,2,0))</f>
        <v>BEATRIZ PEREIRA STEFANI</v>
      </c>
      <c r="Q158" s="24" t="str">
        <f>IF(K158="","",VLOOKUP(P158,LISTAS!$F$5:$G$407,2,0))</f>
        <v>COLÉGIO ARBOS SÃO CAETANO DO SUL</v>
      </c>
      <c r="R158" s="39">
        <f>IF(K158="","",VLOOKUP(L158,G154:J173,4,0))</f>
        <v>7.3</v>
      </c>
      <c r="S158" s="25">
        <f t="shared" si="46"/>
        <v>270</v>
      </c>
      <c r="T158" s="25">
        <f t="shared" si="47"/>
        <v>270</v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 t="str">
        <f>IF(B159="","",VLOOKUP(B159,LISTAS!$F$5:$I$204,4,0))</f>
        <v/>
      </c>
      <c r="E159" s="38"/>
      <c r="G159" s="34" t="str">
        <f t="shared" si="42"/>
        <v/>
      </c>
      <c r="H159" s="35" t="str">
        <f t="shared" si="43"/>
        <v/>
      </c>
      <c r="I159" s="35" t="str">
        <f t="shared" si="43"/>
        <v/>
      </c>
      <c r="J159" s="34" t="str">
        <f t="shared" si="44"/>
        <v/>
      </c>
      <c r="K159" s="34" t="str">
        <f t="shared" si="45"/>
        <v/>
      </c>
      <c r="L159" s="34" t="str">
        <f>IF(K159="","",LARGE(G154:G173,M159))</f>
        <v/>
      </c>
      <c r="M159" s="46">
        <v>6</v>
      </c>
      <c r="N159" s="28"/>
      <c r="O159" s="47" t="str">
        <f>IF(R159&lt;&gt;"",_xlfn.RANK.EQ(R159,R154:R173,0),"")</f>
        <v/>
      </c>
      <c r="P159" s="24" t="str">
        <f>IF(K159="","",VLOOKUP(L159,G154:J173,2,0))</f>
        <v/>
      </c>
      <c r="Q159" s="24" t="str">
        <f>IF(K159="","",VLOOKUP(P159,LISTAS!$F$5:$G$407,2,0))</f>
        <v/>
      </c>
      <c r="R159" s="39" t="str">
        <f>IF(K159="","",VLOOKUP(L159,G154:J173,4,0))</f>
        <v/>
      </c>
      <c r="S159" s="25" t="str">
        <f t="shared" si="46"/>
        <v/>
      </c>
      <c r="T159" s="25" t="str">
        <f t="shared" si="47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 t="str">
        <f t="shared" si="42"/>
        <v/>
      </c>
      <c r="H160" s="35" t="str">
        <f t="shared" si="43"/>
        <v/>
      </c>
      <c r="I160" s="35" t="str">
        <f t="shared" si="43"/>
        <v/>
      </c>
      <c r="J160" s="34" t="str">
        <f t="shared" si="44"/>
        <v/>
      </c>
      <c r="K160" s="34" t="str">
        <f t="shared" si="45"/>
        <v/>
      </c>
      <c r="L160" s="34" t="str">
        <f>IF(K160="","",LARGE(G154:G173,M160))</f>
        <v/>
      </c>
      <c r="M160" s="46">
        <v>7</v>
      </c>
      <c r="N160" s="28"/>
      <c r="O160" s="47" t="str">
        <f>IF(R160&lt;&gt;"",_xlfn.RANK.EQ(R160,R154:R173,0),"")</f>
        <v/>
      </c>
      <c r="P160" s="24" t="str">
        <f>IF(K160="","",VLOOKUP(L160,G154:J173,2,0))</f>
        <v/>
      </c>
      <c r="Q160" s="24" t="str">
        <f>IF(K160="","",VLOOKUP(P160,LISTAS!$F$5:$G$407,2,0))</f>
        <v/>
      </c>
      <c r="R160" s="39" t="str">
        <f>IF(K160="","",VLOOKUP(L160,G154:J173,4,0))</f>
        <v/>
      </c>
      <c r="S160" s="25" t="str">
        <f t="shared" si="46"/>
        <v/>
      </c>
      <c r="T160" s="25" t="str">
        <f t="shared" si="47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 t="str">
        <f>IF(B161="","",VLOOKUP(B161,LISTAS!$F$5:$I$204,4,0))</f>
        <v/>
      </c>
      <c r="E161" s="38"/>
      <c r="G161" s="34"/>
      <c r="H161" s="35"/>
      <c r="I161" s="35"/>
      <c r="J161" s="34"/>
      <c r="K161" s="34"/>
      <c r="L161" s="34" t="str">
        <f>IF(K161="","",LARGE(G154:G173,M161))</f>
        <v/>
      </c>
      <c r="M161" s="46">
        <v>8</v>
      </c>
      <c r="N161" s="28"/>
      <c r="O161" s="47" t="str">
        <f>IF(R161&lt;&gt;"",_xlfn.RANK.EQ(R161,R154:R173,0),"")</f>
        <v/>
      </c>
      <c r="P161" s="24" t="str">
        <f>IF(K161="","",VLOOKUP(L161,G154:J173,2,0))</f>
        <v/>
      </c>
      <c r="Q161" s="24" t="str">
        <f>IF(K161="","",VLOOKUP(P161,LISTAS!$F$5:$G$407,2,0))</f>
        <v/>
      </c>
      <c r="R161" s="39" t="str">
        <f>IF(K161="","",VLOOKUP(L161,G154:J173,4,0))</f>
        <v/>
      </c>
      <c r="S161" s="25" t="str">
        <f t="shared" si="46"/>
        <v/>
      </c>
      <c r="T161" s="25" t="str">
        <f t="shared" si="47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 t="str">
        <f>IF(B162="","",VLOOKUP(B162,LISTAS!$F$5:$I$204,4,0))</f>
        <v/>
      </c>
      <c r="E162" s="38"/>
      <c r="G162" s="34"/>
      <c r="H162" s="35"/>
      <c r="I162" s="35"/>
      <c r="J162" s="34"/>
      <c r="K162" s="34"/>
      <c r="L162" s="34" t="str">
        <f>IF(K162="","",LARGE(G154:G173,M162))</f>
        <v/>
      </c>
      <c r="M162" s="46">
        <v>9</v>
      </c>
      <c r="N162" s="28"/>
      <c r="O162" s="47" t="str">
        <f>IF(R162&lt;&gt;"",_xlfn.RANK.EQ(R162,R154:R173,0),"")</f>
        <v/>
      </c>
      <c r="P162" s="24" t="str">
        <f>IF(K162="","",VLOOKUP(L162,G154:J173,2,0))</f>
        <v/>
      </c>
      <c r="Q162" s="24" t="str">
        <f>IF(K162="","",VLOOKUP(P162,LISTAS!$F$5:$G$407,2,0))</f>
        <v/>
      </c>
      <c r="R162" s="39" t="str">
        <f>IF(K162="","",VLOOKUP(L162,G154:J173,4,0))</f>
        <v/>
      </c>
      <c r="S162" s="25" t="str">
        <f t="shared" si="46"/>
        <v/>
      </c>
      <c r="T162" s="25" t="str">
        <f t="shared" si="47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 t="str">
        <f>IF(B163="","",VLOOKUP(B163,LISTAS!$F$5:$I$204,4,0))</f>
        <v/>
      </c>
      <c r="E163" s="38"/>
      <c r="G163" s="34"/>
      <c r="H163" s="35"/>
      <c r="I163" s="35"/>
      <c r="J163" s="34"/>
      <c r="K163" s="34"/>
      <c r="L163" s="34" t="str">
        <f>IF(K163="","",LARGE(G154:G173,M163))</f>
        <v/>
      </c>
      <c r="M163" s="46">
        <v>10</v>
      </c>
      <c r="N163" s="28"/>
      <c r="O163" s="47" t="str">
        <f>IF(R163&lt;&gt;"",_xlfn.RANK.EQ(R163,R154:R173,0),"")</f>
        <v/>
      </c>
      <c r="P163" s="24" t="str">
        <f>IF(K163="","",VLOOKUP(L163,G154:J173,2,0))</f>
        <v/>
      </c>
      <c r="Q163" s="24" t="str">
        <f>IF(K163="","",VLOOKUP(P163,LISTAS!$F$5:$G$407,2,0))</f>
        <v/>
      </c>
      <c r="R163" s="39" t="str">
        <f>IF(K163="","",VLOOKUP(L163,G154:J173,4,0))</f>
        <v/>
      </c>
      <c r="S163" s="25" t="str">
        <f t="shared" si="46"/>
        <v/>
      </c>
      <c r="T163" s="25" t="str">
        <f t="shared" si="47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/>
      <c r="H164" s="35"/>
      <c r="I164" s="35"/>
      <c r="J164" s="34"/>
      <c r="K164" s="34"/>
      <c r="L164" s="34" t="str">
        <f>IF(K164="","",LARGE(G154:G173,M164))</f>
        <v/>
      </c>
      <c r="M164" s="46">
        <v>11</v>
      </c>
      <c r="N164" s="28"/>
      <c r="O164" s="47" t="str">
        <f>IF(R164&lt;&gt;"",_xlfn.RANK.EQ(R164,R154:R173,0),"")</f>
        <v/>
      </c>
      <c r="P164" s="24" t="str">
        <f>IF(K164="","",VLOOKUP(L164,G154:J173,2,0))</f>
        <v/>
      </c>
      <c r="Q164" s="24" t="str">
        <f>IF(K164="","",VLOOKUP(P164,LISTAS!$F$5:$G$407,2,0))</f>
        <v/>
      </c>
      <c r="R164" s="39" t="str">
        <f>IF(K164="","",VLOOKUP(L164,G154:J173,4,0))</f>
        <v/>
      </c>
      <c r="S164" s="25" t="str">
        <f t="shared" si="46"/>
        <v/>
      </c>
      <c r="T164" s="25" t="str">
        <f t="shared" si="47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IF(K165="","",LARGE(G154:G173,M165))</f>
        <v/>
      </c>
      <c r="M165" s="46">
        <v>12</v>
      </c>
      <c r="N165" s="28"/>
      <c r="O165" s="47" t="str">
        <f>IF(R165&lt;&gt;"",_xlfn.RANK.EQ(R165,R154:R173,0),"")</f>
        <v/>
      </c>
      <c r="P165" s="24" t="str">
        <f>IF(K165="","",VLOOKUP(L165,G154:J173,2,0))</f>
        <v/>
      </c>
      <c r="Q165" s="24" t="str">
        <f>IF(K165="","",VLOOKUP(P165,LISTAS!$F$5:$G$407,2,0))</f>
        <v/>
      </c>
      <c r="R165" s="39" t="str">
        <f>IF(K165="","",VLOOKUP(L165,G154:J173,4,0))</f>
        <v/>
      </c>
      <c r="S165" s="25" t="str">
        <f t="shared" si="46"/>
        <v/>
      </c>
      <c r="T165" s="25" t="str">
        <f t="shared" si="47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/>
      <c r="H166" s="35"/>
      <c r="I166" s="35"/>
      <c r="J166" s="34"/>
      <c r="K166" s="34"/>
      <c r="L166" s="34" t="str">
        <f>IF(K166="","",LARGE(G154:G173,M166))</f>
        <v/>
      </c>
      <c r="M166" s="46">
        <v>13</v>
      </c>
      <c r="N166" s="28"/>
      <c r="O166" s="47" t="str">
        <f>IF(R166&lt;&gt;"",_xlfn.RANK.EQ(R166,R154:R173,0),"")</f>
        <v/>
      </c>
      <c r="P166" s="24" t="str">
        <f>IF(K166="","",VLOOKUP(L166,G154:J173,2,0))</f>
        <v/>
      </c>
      <c r="Q166" s="24" t="str">
        <f>IF(K166="","",VLOOKUP(P166,LISTAS!$F$5:$G$407,2,0))</f>
        <v/>
      </c>
      <c r="R166" s="39" t="str">
        <f>IF(K166="","",VLOOKUP(L166,G154:J173,4,0))</f>
        <v/>
      </c>
      <c r="S166" s="25" t="str">
        <f t="shared" si="46"/>
        <v/>
      </c>
      <c r="T166" s="25" t="str">
        <f t="shared" si="47"/>
        <v/>
      </c>
    </row>
    <row r="167" spans="1:20" s="5" customFormat="1" ht="18.75" customHeight="1" x14ac:dyDescent="0.3">
      <c r="B167" s="26"/>
      <c r="C167" s="22" t="str">
        <f>IF(B167="","",VLOOKUP(B167,LISTAS!$F$5:$I$1000,2,0))</f>
        <v/>
      </c>
      <c r="D167" s="22" t="str">
        <f>IF(B167="","",VLOOKUP(B167,LISTAS!$F$5:$I$204,4,0))</f>
        <v/>
      </c>
      <c r="E167" s="38"/>
      <c r="G167" s="34"/>
      <c r="H167" s="35"/>
      <c r="I167" s="35"/>
      <c r="J167" s="34"/>
      <c r="K167" s="34"/>
      <c r="L167" s="34" t="str">
        <f>IF(K167="","",LARGE(G154:G173,M167))</f>
        <v/>
      </c>
      <c r="M167" s="46">
        <v>14</v>
      </c>
      <c r="N167" s="28"/>
      <c r="O167" s="47" t="str">
        <f>IF(R167&lt;&gt;"",_xlfn.RANK.EQ(R167,R154:R173,0),"")</f>
        <v/>
      </c>
      <c r="P167" s="24" t="str">
        <f>IF(K167="","",VLOOKUP(L167,G154:J173,2,0))</f>
        <v/>
      </c>
      <c r="Q167" s="24" t="str">
        <f>IF(K167="","",VLOOKUP(P167,LISTAS!$F$5:$G$407,2,0))</f>
        <v/>
      </c>
      <c r="R167" s="39" t="str">
        <f>IF(K167="","",VLOOKUP(L167,G154:J173,4,0))</f>
        <v/>
      </c>
      <c r="S167" s="25" t="str">
        <f t="shared" si="46"/>
        <v/>
      </c>
      <c r="T167" s="25" t="str">
        <f t="shared" si="47"/>
        <v/>
      </c>
    </row>
    <row r="168" spans="1:20" s="5" customFormat="1" ht="18.75" customHeight="1" x14ac:dyDescent="0.3">
      <c r="B168" s="26"/>
      <c r="C168" s="22" t="str">
        <f>IF(B168="","",VLOOKUP(B168,LISTAS!$F$5:$I$1000,2,0))</f>
        <v/>
      </c>
      <c r="D168" s="22" t="str">
        <f>IF(B168="","",VLOOKUP(B168,LISTAS!$F$5:$I$204,4,0))</f>
        <v/>
      </c>
      <c r="E168" s="38"/>
      <c r="G168" s="34"/>
      <c r="H168" s="35"/>
      <c r="I168" s="35"/>
      <c r="J168" s="34"/>
      <c r="K168" s="34"/>
      <c r="L168" s="34" t="str">
        <f>IF(K168="","",LARGE(G154:G173,M168))</f>
        <v/>
      </c>
      <c r="M168" s="46">
        <v>15</v>
      </c>
      <c r="N168" s="28"/>
      <c r="O168" s="47" t="str">
        <f>IF(R168&lt;&gt;"",_xlfn.RANK.EQ(R168,R154:R173,0),"")</f>
        <v/>
      </c>
      <c r="P168" s="24" t="str">
        <f>IF(K168="","",VLOOKUP(L168,G154:J173,2,0))</f>
        <v/>
      </c>
      <c r="Q168" s="24" t="str">
        <f>IF(K168="","",VLOOKUP(P168,LISTAS!$F$5:$G$407,2,0))</f>
        <v/>
      </c>
      <c r="R168" s="39" t="str">
        <f>IF(K168="","",VLOOKUP(L168,G154:J173,4,0))</f>
        <v/>
      </c>
      <c r="S168" s="25" t="str">
        <f t="shared" si="46"/>
        <v/>
      </c>
      <c r="T168" s="25" t="str">
        <f t="shared" si="47"/>
        <v/>
      </c>
    </row>
    <row r="169" spans="1:20" s="5" customFormat="1" ht="18.75" customHeight="1" x14ac:dyDescent="0.3">
      <c r="B169" s="26"/>
      <c r="C169" s="22" t="str">
        <f>IF(B169="","",VLOOKUP(B169,LISTAS!$F$5:$I$1000,2,0))</f>
        <v/>
      </c>
      <c r="D169" s="22" t="str">
        <f>IF(B169="","",VLOOKUP(B169,LISTAS!$F$5:$I$204,4,0))</f>
        <v/>
      </c>
      <c r="E169" s="38"/>
      <c r="G169" s="34"/>
      <c r="H169" s="35"/>
      <c r="I169" s="35"/>
      <c r="J169" s="34"/>
      <c r="K169" s="34"/>
      <c r="L169" s="34" t="str">
        <f>IF(K169="","",LARGE(G154:G173,M169))</f>
        <v/>
      </c>
      <c r="M169" s="46">
        <v>16</v>
      </c>
      <c r="N169" s="28"/>
      <c r="O169" s="47" t="str">
        <f>IF(R169&lt;&gt;"",_xlfn.RANK.EQ(R169,R154:R173,0),"")</f>
        <v/>
      </c>
      <c r="P169" s="24" t="str">
        <f>IF(K169="","",VLOOKUP(L169,G154:J173,2,0))</f>
        <v/>
      </c>
      <c r="Q169" s="24" t="str">
        <f>IF(K169="","",VLOOKUP(P169,LISTAS!$F$5:$G$407,2,0))</f>
        <v/>
      </c>
      <c r="R169" s="39" t="str">
        <f>IF(K169="","",VLOOKUP(L169,G154:J173,4,0))</f>
        <v/>
      </c>
      <c r="S169" s="25" t="str">
        <f t="shared" si="46"/>
        <v/>
      </c>
      <c r="T169" s="25" t="str">
        <f t="shared" si="47"/>
        <v/>
      </c>
    </row>
    <row r="170" spans="1:20" s="5" customFormat="1" ht="18.75" customHeight="1" x14ac:dyDescent="0.3">
      <c r="B170" s="26"/>
      <c r="C170" s="22" t="str">
        <f>IF(B170="","",VLOOKUP(B170,LISTAS!$F$5:$I$1000,2,0))</f>
        <v/>
      </c>
      <c r="D170" s="22" t="str">
        <f>IF(B170="","",VLOOKUP(B170,LISTAS!$F$5:$I$204,4,0))</f>
        <v/>
      </c>
      <c r="E170" s="38"/>
      <c r="G170" s="34" t="str">
        <f t="shared" si="42"/>
        <v/>
      </c>
      <c r="H170" s="35" t="str">
        <f t="shared" ref="H170:I173" si="48">IF($K170="","",IF(B170="","",B170))</f>
        <v/>
      </c>
      <c r="I170" s="35" t="str">
        <f t="shared" si="48"/>
        <v/>
      </c>
      <c r="J170" s="34" t="str">
        <f t="shared" si="44"/>
        <v/>
      </c>
      <c r="K170" s="34" t="str">
        <f t="shared" si="45"/>
        <v/>
      </c>
      <c r="L170" s="34" t="str">
        <f>IF(K170="","",LARGE(G154:G173,M170))</f>
        <v/>
      </c>
      <c r="M170" s="46">
        <v>17</v>
      </c>
      <c r="N170" s="28"/>
      <c r="O170" s="47" t="str">
        <f>IF(R170&lt;&gt;"",_xlfn.RANK.EQ(R170,R154:R173,0),"")</f>
        <v/>
      </c>
      <c r="P170" s="24" t="str">
        <f>IF(K170="","",VLOOKUP(L170,G154:J173,2,0))</f>
        <v/>
      </c>
      <c r="Q170" s="24" t="str">
        <f>IF(K170="","",VLOOKUP(P170,LISTAS!$F$5:$G$407,2,0))</f>
        <v/>
      </c>
      <c r="R170" s="39" t="str">
        <f>IF(K170="","",VLOOKUP(L170,G154:J173,4,0))</f>
        <v/>
      </c>
      <c r="S170" s="25" t="str">
        <f t="shared" si="46"/>
        <v/>
      </c>
      <c r="T170" s="25" t="str">
        <f t="shared" si="47"/>
        <v/>
      </c>
    </row>
    <row r="171" spans="1:20" s="5" customFormat="1" ht="18.75" customHeight="1" x14ac:dyDescent="0.3">
      <c r="B171" s="26"/>
      <c r="C171" s="22" t="str">
        <f>IF(B171="","",VLOOKUP(B171,LISTAS!$F$5:$I$1000,2,0))</f>
        <v/>
      </c>
      <c r="D171" s="22" t="str">
        <f>IF(B171="","",VLOOKUP(B171,LISTAS!$F$5:$I$204,4,0))</f>
        <v/>
      </c>
      <c r="E171" s="38"/>
      <c r="G171" s="34" t="str">
        <f t="shared" si="42"/>
        <v/>
      </c>
      <c r="H171" s="35" t="str">
        <f t="shared" si="48"/>
        <v/>
      </c>
      <c r="I171" s="35" t="str">
        <f t="shared" si="48"/>
        <v/>
      </c>
      <c r="J171" s="34" t="str">
        <f t="shared" si="44"/>
        <v/>
      </c>
      <c r="K171" s="34" t="str">
        <f t="shared" si="45"/>
        <v/>
      </c>
      <c r="L171" s="34" t="str">
        <f>IF(K171="","",LARGE(G154:G173,M171))</f>
        <v/>
      </c>
      <c r="M171" s="46">
        <v>18</v>
      </c>
      <c r="N171" s="28"/>
      <c r="O171" s="47" t="str">
        <f>IF(R171&lt;&gt;"",_xlfn.RANK.EQ(R171,R154:R173,0),"")</f>
        <v/>
      </c>
      <c r="P171" s="24" t="str">
        <f>IF(K171="","",VLOOKUP(L171,G154:J173,2,0))</f>
        <v/>
      </c>
      <c r="Q171" s="24" t="str">
        <f>IF(K171="","",VLOOKUP(P171,LISTAS!$F$5:$G$407,2,0))</f>
        <v/>
      </c>
      <c r="R171" s="39" t="str">
        <f>IF(K171="","",VLOOKUP(L171,G154:J173,4,0))</f>
        <v/>
      </c>
      <c r="S171" s="25" t="str">
        <f t="shared" si="46"/>
        <v/>
      </c>
      <c r="T171" s="25" t="str">
        <f t="shared" si="47"/>
        <v/>
      </c>
    </row>
    <row r="172" spans="1:20" s="5" customFormat="1" ht="18.75" customHeight="1" x14ac:dyDescent="0.3">
      <c r="B172" s="26"/>
      <c r="C172" s="22" t="str">
        <f>IF(B172="","",VLOOKUP(B172,LISTAS!$F$5:$I$1000,2,0))</f>
        <v/>
      </c>
      <c r="D172" s="22" t="str">
        <f>IF(B172="","",VLOOKUP(B172,LISTAS!$F$5:$I$204,4,0))</f>
        <v/>
      </c>
      <c r="E172" s="38"/>
      <c r="G172" s="34"/>
      <c r="H172" s="35"/>
      <c r="I172" s="35"/>
      <c r="J172" s="34"/>
      <c r="K172" s="34"/>
      <c r="L172" s="34" t="str">
        <f>IF(K172="","",LARGE(G154:G173,M172))</f>
        <v/>
      </c>
      <c r="M172" s="46">
        <v>19</v>
      </c>
      <c r="N172" s="28"/>
      <c r="O172" s="47" t="str">
        <f>IF(R172&lt;&gt;"",_xlfn.RANK.EQ(R172,R154:R173,0),"")</f>
        <v/>
      </c>
      <c r="P172" s="24" t="str">
        <f>IF(K172="","",VLOOKUP(L172,G154:J173,2,0))</f>
        <v/>
      </c>
      <c r="Q172" s="24" t="str">
        <f>IF(K172="","",VLOOKUP(P172,LISTAS!$F$5:$G$407,2,0))</f>
        <v/>
      </c>
      <c r="R172" s="39" t="str">
        <f>IF(K172="","",VLOOKUP(L172,G154:J173,4,0))</f>
        <v/>
      </c>
      <c r="S172" s="25" t="str">
        <f t="shared" si="46"/>
        <v/>
      </c>
      <c r="T172" s="25" t="str">
        <f t="shared" si="47"/>
        <v/>
      </c>
    </row>
    <row r="173" spans="1:20" s="5" customFormat="1" ht="18.75" customHeight="1" x14ac:dyDescent="0.3">
      <c r="B173" s="26"/>
      <c r="C173" s="22" t="str">
        <f>IF(B173="","",VLOOKUP(B173,LISTAS!$F$5:$I$1000,2,0))</f>
        <v/>
      </c>
      <c r="D173" s="22" t="str">
        <f>IF(B173="","",VLOOKUP(B173,LISTAS!$F$5:$I$204,4,0))</f>
        <v/>
      </c>
      <c r="E173" s="38"/>
      <c r="G173" s="34" t="str">
        <f t="shared" si="42"/>
        <v/>
      </c>
      <c r="H173" s="35" t="str">
        <f t="shared" si="48"/>
        <v/>
      </c>
      <c r="I173" s="35" t="str">
        <f t="shared" si="48"/>
        <v/>
      </c>
      <c r="J173" s="34" t="str">
        <f t="shared" si="44"/>
        <v/>
      </c>
      <c r="K173" s="34" t="str">
        <f t="shared" si="45"/>
        <v/>
      </c>
      <c r="L173" s="34" t="str">
        <f>IF(K173="","",LARGE(G154:G173,M173))</f>
        <v/>
      </c>
      <c r="M173" s="46">
        <v>20</v>
      </c>
      <c r="N173" s="28"/>
      <c r="O173" s="47" t="str">
        <f>IF(R173&lt;&gt;"",_xlfn.RANK.EQ(R173,R154:R173,0),"")</f>
        <v/>
      </c>
      <c r="P173" s="24" t="str">
        <f>IF(K173="","",VLOOKUP(L173,G154:J173,2,0))</f>
        <v/>
      </c>
      <c r="Q173" s="24" t="str">
        <f>IF(K173="","",VLOOKUP(P173,LISTAS!$F$5:$G$407,2,0))</f>
        <v/>
      </c>
      <c r="R173" s="39" t="str">
        <f>IF(K173="","",VLOOKUP(L173,G154:J173,4,0))</f>
        <v/>
      </c>
      <c r="S173" s="25" t="str">
        <f t="shared" si="46"/>
        <v/>
      </c>
      <c r="T173" s="25" t="str">
        <f t="shared" si="47"/>
        <v/>
      </c>
    </row>
    <row r="174" spans="1:20" ht="20.25" customHeight="1" x14ac:dyDescent="0.25">
      <c r="C174" s="58"/>
    </row>
    <row r="175" spans="1:20" ht="20.25" customHeight="1" x14ac:dyDescent="0.25">
      <c r="A175" s="2"/>
      <c r="B175" s="71" t="s">
        <v>25</v>
      </c>
      <c r="C175" s="72"/>
      <c r="E175" s="36"/>
      <c r="F175" s="37"/>
      <c r="G175" s="11"/>
      <c r="H175" s="12"/>
      <c r="I175" s="12"/>
      <c r="J175" s="12"/>
      <c r="K175" s="13"/>
      <c r="L175" s="12"/>
      <c r="M175" s="14"/>
      <c r="N175" s="45"/>
      <c r="O175" s="73" t="s">
        <v>15</v>
      </c>
      <c r="P175" s="74"/>
      <c r="Q175" s="74"/>
      <c r="R175" s="74"/>
      <c r="S175" s="74"/>
      <c r="T175" s="75"/>
    </row>
    <row r="176" spans="1:20" ht="20.25" hidden="1" customHeight="1" x14ac:dyDescent="0.25">
      <c r="A176" s="2"/>
      <c r="B176" s="68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70"/>
    </row>
    <row r="177" spans="2:20" s="15" customFormat="1" ht="28.5" customHeight="1" x14ac:dyDescent="0.25">
      <c r="B177" s="16" t="s">
        <v>16</v>
      </c>
      <c r="C177" s="16" t="s">
        <v>1</v>
      </c>
      <c r="D177" s="16" t="s">
        <v>17</v>
      </c>
      <c r="E177" s="16" t="s">
        <v>2</v>
      </c>
      <c r="F177" s="17"/>
      <c r="G177" s="18"/>
      <c r="H177" s="19"/>
      <c r="I177" s="19"/>
      <c r="J177" s="19"/>
      <c r="K177" s="20"/>
      <c r="L177" s="19"/>
      <c r="M177" s="18"/>
      <c r="N177" s="18"/>
      <c r="O177" s="29" t="s">
        <v>4</v>
      </c>
      <c r="P177" s="29" t="s">
        <v>16</v>
      </c>
      <c r="Q177" s="29" t="s">
        <v>1</v>
      </c>
      <c r="R177" s="29" t="s">
        <v>18</v>
      </c>
      <c r="S177" s="21" t="s">
        <v>19</v>
      </c>
      <c r="T177" s="21" t="s">
        <v>20</v>
      </c>
    </row>
    <row r="178" spans="2:20" s="5" customFormat="1" ht="18.75" customHeight="1" x14ac:dyDescent="0.25">
      <c r="B178" s="22"/>
      <c r="C178" s="22" t="str">
        <f>IF(B178="","",VLOOKUP(B178,LISTAS!$F$5:$I$204,2,0))</f>
        <v/>
      </c>
      <c r="D178" s="22" t="str">
        <f>IF(B178="","",VLOOKUP(B178,LISTAS!$F$5:$I$204,4,0))</f>
        <v/>
      </c>
      <c r="E178" s="38"/>
      <c r="G178" s="34" t="str">
        <f t="shared" ref="G178:G197" si="49">IF(E178="","",E178+(ROW(E178)/10000))</f>
        <v/>
      </c>
      <c r="H178" s="35" t="str">
        <f t="shared" ref="H178:I184" si="50">IF($K178="","",IF(B178="","",B178))</f>
        <v/>
      </c>
      <c r="I178" s="35" t="str">
        <f t="shared" si="50"/>
        <v/>
      </c>
      <c r="J178" s="34" t="str">
        <f t="shared" ref="J178:J197" si="51">IF($K178="","",E178)</f>
        <v/>
      </c>
      <c r="K178" s="34" t="str">
        <f t="shared" ref="K178:K197" si="52">G178</f>
        <v/>
      </c>
      <c r="L178" s="34" t="str">
        <f>IF(K178="","",LARGE(G178:G197,M178))</f>
        <v/>
      </c>
      <c r="M178" s="46">
        <v>1</v>
      </c>
      <c r="N178" s="23"/>
      <c r="O178" s="47" t="str">
        <f>IF(R178&lt;&gt;"",_xlfn.RANK.EQ(R178,R178:R197,0),"")</f>
        <v/>
      </c>
      <c r="P178" s="24" t="str">
        <f>IF(K178="","",VLOOKUP(L178,G178:J197,2,0))</f>
        <v/>
      </c>
      <c r="Q178" s="24" t="str">
        <f>IF(K178="","",VLOOKUP(P178,LISTAS!$F$5:$G$407,2,0))</f>
        <v/>
      </c>
      <c r="R178" s="39" t="str">
        <f>IF(K178="","",VLOOKUP(L178,G178:J197,4,0))</f>
        <v/>
      </c>
      <c r="S178" s="25" t="str">
        <f>IF($O178="","",IF($O178=1,400,IF($O178=2,340,IF($O178=3,300,IF($O178=4,280,IF($O178=5,270,IF($O178=6,260,IF($O178=7,250,IF($O178=8,240,IF($O178=9,200,IF($O178=10,200,IF($O178=11,200,IF($O178=12,200,IF($O178=13,200,IF($O178=14,200,IF($O178=15,200,IF($O178=16,200,IF($O178&gt;16,"",""))))))))))))))))))</f>
        <v/>
      </c>
      <c r="T178" s="25" t="str">
        <f>IF(O178="","",IF($F$7="NÃO","",IF(O178=1,400,IF(O178=2,340,IF(O178=3,300,IF(O178=4,280,IF(O178=5,270,IF(O178=6,260,IF(O178=7,250,IF(O178=8,240,IF(O178=9,200,IF(O178=10,200,IF(O178=11,200,IF(O178=12,200,IF(O178=13,200,IF(O178=14,200,IF(O178=15,200,IF(O178=16,200,IF(O178&gt;16,"","")))))))))))))))))))</f>
        <v/>
      </c>
    </row>
    <row r="179" spans="2:20" s="5" customFormat="1" ht="18.75" customHeight="1" x14ac:dyDescent="0.25">
      <c r="B179" s="26"/>
      <c r="C179" s="22" t="str">
        <f>IF(B179="","",VLOOKUP(B179,LISTAS!$F$5:$I$204,2,0))</f>
        <v/>
      </c>
      <c r="D179" s="22" t="str">
        <f>IF(B179="","",VLOOKUP(B179,LISTAS!$F$5:$I$204,4,0))</f>
        <v/>
      </c>
      <c r="E179" s="38"/>
      <c r="G179" s="34" t="str">
        <f t="shared" si="49"/>
        <v/>
      </c>
      <c r="H179" s="35" t="str">
        <f t="shared" si="50"/>
        <v/>
      </c>
      <c r="I179" s="35" t="str">
        <f t="shared" si="50"/>
        <v/>
      </c>
      <c r="J179" s="34" t="str">
        <f t="shared" si="51"/>
        <v/>
      </c>
      <c r="K179" s="34" t="str">
        <f t="shared" si="52"/>
        <v/>
      </c>
      <c r="L179" s="34" t="str">
        <f>IF(K179="","",LARGE(G178:G197,M179))</f>
        <v/>
      </c>
      <c r="M179" s="46">
        <v>2</v>
      </c>
      <c r="N179" s="27"/>
      <c r="O179" s="47" t="str">
        <f>IF(R179&lt;&gt;"",_xlfn.RANK.EQ(R179,R178:R197,0),"")</f>
        <v/>
      </c>
      <c r="P179" s="24" t="str">
        <f>IF(K179="","",VLOOKUP(L179,G178:J197,2,0))</f>
        <v/>
      </c>
      <c r="Q179" s="24" t="str">
        <f>IF(K179="","",VLOOKUP(P179,LISTAS!$F$5:$G$407,2,0))</f>
        <v/>
      </c>
      <c r="R179" s="39" t="str">
        <f>IF(K179="","",VLOOKUP(L179,G178:J197,4,0))</f>
        <v/>
      </c>
      <c r="S179" s="25" t="str">
        <f t="shared" ref="S179:S197" si="53">IF($O179="","",IF($O179=1,400,IF($O179=2,340,IF($O179=3,300,IF($O179=4,280,IF($O179=5,270,IF($O179=6,260,IF($O179=7,250,IF($O179=8,240,IF($O179=9,200,IF($O179=10,200,IF($O179=11,200,IF($O179=12,200,IF($O179=13,200,IF($O179=14,200,IF($O179=15,200,IF($O179=16,200,IF($O179&gt;16,"",""))))))))))))))))))</f>
        <v/>
      </c>
      <c r="T179" s="25" t="str">
        <f t="shared" ref="T179:T197" si="54">IF(O179="","",IF($F$7="NÃO","",IF(O179=1,400,IF(O179=2,340,IF(O179=3,300,IF(O179=4,280,IF(O179=5,270,IF(O179=6,260,IF(O179=7,250,IF(O179=8,240,IF(O179=9,200,IF(O179=10,200,IF(O179=11,200,IF(O179=12,200,IF(O179=13,200,IF(O179=14,200,IF(O179=15,200,IF(O179=16,200,IF(O179&gt;16,"","")))))))))))))))))))</f>
        <v/>
      </c>
    </row>
    <row r="180" spans="2:20" s="5" customFormat="1" ht="18.75" customHeight="1" x14ac:dyDescent="0.3">
      <c r="B180" s="26"/>
      <c r="C180" s="22" t="str">
        <f>IF(B180="","",VLOOKUP(B180,LISTAS!$F$5:$I$204,2,0))</f>
        <v/>
      </c>
      <c r="D180" s="22" t="str">
        <f>IF(B180="","",VLOOKUP(B180,LISTAS!$F$5:$I$204,4,0))</f>
        <v/>
      </c>
      <c r="E180" s="38"/>
      <c r="G180" s="34" t="str">
        <f t="shared" si="49"/>
        <v/>
      </c>
      <c r="H180" s="35" t="str">
        <f t="shared" si="50"/>
        <v/>
      </c>
      <c r="I180" s="35" t="str">
        <f t="shared" si="50"/>
        <v/>
      </c>
      <c r="J180" s="34" t="str">
        <f t="shared" si="51"/>
        <v/>
      </c>
      <c r="K180" s="34" t="str">
        <f t="shared" si="52"/>
        <v/>
      </c>
      <c r="L180" s="34" t="str">
        <f>IF(K180="","",LARGE(G178:G197,M180))</f>
        <v/>
      </c>
      <c r="M180" s="46">
        <v>3</v>
      </c>
      <c r="N180" s="28"/>
      <c r="O180" s="47" t="str">
        <f>IF(R180&lt;&gt;"",_xlfn.RANK.EQ(R180,R178:R197,0),"")</f>
        <v/>
      </c>
      <c r="P180" s="24" t="str">
        <f>IF(K180="","",VLOOKUP(L180,G178:J197,2,0))</f>
        <v/>
      </c>
      <c r="Q180" s="24" t="str">
        <f>IF(K180="","",VLOOKUP(P180,LISTAS!$F$5:$G$407,2,0))</f>
        <v/>
      </c>
      <c r="R180" s="39" t="str">
        <f>IF(K180="","",VLOOKUP(L180,G178:J197,4,0))</f>
        <v/>
      </c>
      <c r="S180" s="25" t="str">
        <f t="shared" si="53"/>
        <v/>
      </c>
      <c r="T180" s="25" t="str">
        <f t="shared" si="54"/>
        <v/>
      </c>
    </row>
    <row r="181" spans="2:20" s="5" customFormat="1" ht="18.75" customHeight="1" x14ac:dyDescent="0.3">
      <c r="B181" s="26"/>
      <c r="C181" s="22" t="str">
        <f>IF(B181="","",VLOOKUP(B181,LISTAS!$F$5:$I$204,2,0))</f>
        <v/>
      </c>
      <c r="D181" s="22" t="str">
        <f>IF(B181="","",VLOOKUP(B181,LISTAS!$F$5:$I$204,4,0))</f>
        <v/>
      </c>
      <c r="E181" s="38"/>
      <c r="G181" s="34" t="str">
        <f t="shared" si="49"/>
        <v/>
      </c>
      <c r="H181" s="35" t="str">
        <f t="shared" si="50"/>
        <v/>
      </c>
      <c r="I181" s="35" t="str">
        <f t="shared" si="50"/>
        <v/>
      </c>
      <c r="J181" s="34" t="str">
        <f t="shared" si="51"/>
        <v/>
      </c>
      <c r="K181" s="34" t="str">
        <f t="shared" si="52"/>
        <v/>
      </c>
      <c r="L181" s="34" t="str">
        <f>IF(K181="","",LARGE(G178:G197,M181))</f>
        <v/>
      </c>
      <c r="M181" s="46">
        <v>4</v>
      </c>
      <c r="N181" s="28"/>
      <c r="O181" s="47" t="str">
        <f>IF(R181&lt;&gt;"",_xlfn.RANK.EQ(R181,R178:R197,0),"")</f>
        <v/>
      </c>
      <c r="P181" s="24" t="str">
        <f>IF(K181="","",VLOOKUP(L181,G178:J197,2,0))</f>
        <v/>
      </c>
      <c r="Q181" s="24" t="str">
        <f>IF(K181="","",VLOOKUP(P181,LISTAS!$F$5:$G$407,2,0))</f>
        <v/>
      </c>
      <c r="R181" s="39" t="str">
        <f>IF(K181="","",VLOOKUP(L181,G178:J197,4,0))</f>
        <v/>
      </c>
      <c r="S181" s="25" t="str">
        <f t="shared" si="53"/>
        <v/>
      </c>
      <c r="T181" s="25" t="str">
        <f t="shared" si="54"/>
        <v/>
      </c>
    </row>
    <row r="182" spans="2:20" s="5" customFormat="1" ht="18.75" customHeight="1" x14ac:dyDescent="0.3">
      <c r="B182" s="26"/>
      <c r="C182" s="22" t="str">
        <f>IF(B182="","",VLOOKUP(B182,LISTAS!$F$5:$I$204,2,0))</f>
        <v/>
      </c>
      <c r="D182" s="22" t="str">
        <f>IF(B182="","",VLOOKUP(B182,LISTAS!$F$5:$I$204,4,0))</f>
        <v/>
      </c>
      <c r="E182" s="38"/>
      <c r="G182" s="34" t="str">
        <f t="shared" si="49"/>
        <v/>
      </c>
      <c r="H182" s="35" t="str">
        <f t="shared" si="50"/>
        <v/>
      </c>
      <c r="I182" s="35" t="str">
        <f t="shared" si="50"/>
        <v/>
      </c>
      <c r="J182" s="34" t="str">
        <f t="shared" si="51"/>
        <v/>
      </c>
      <c r="K182" s="34" t="str">
        <f t="shared" si="52"/>
        <v/>
      </c>
      <c r="L182" s="34" t="str">
        <f>IF(K182="","",LARGE(G178:G197,M182))</f>
        <v/>
      </c>
      <c r="M182" s="46">
        <v>5</v>
      </c>
      <c r="N182" s="28"/>
      <c r="O182" s="47" t="str">
        <f>IF(R182&lt;&gt;"",_xlfn.RANK.EQ(R182,R178:R197,0),"")</f>
        <v/>
      </c>
      <c r="P182" s="24" t="str">
        <f>IF(K182="","",VLOOKUP(L182,G178:J197,2,0))</f>
        <v/>
      </c>
      <c r="Q182" s="24" t="str">
        <f>IF(K182="","",VLOOKUP(P182,LISTAS!$F$5:$G$407,2,0))</f>
        <v/>
      </c>
      <c r="R182" s="39" t="str">
        <f>IF(K182="","",VLOOKUP(L182,G178:J197,4,0))</f>
        <v/>
      </c>
      <c r="S182" s="25" t="str">
        <f t="shared" si="53"/>
        <v/>
      </c>
      <c r="T182" s="25" t="str">
        <f t="shared" si="54"/>
        <v/>
      </c>
    </row>
    <row r="183" spans="2:20" s="5" customFormat="1" ht="18.75" customHeight="1" x14ac:dyDescent="0.3">
      <c r="B183" s="26"/>
      <c r="C183" s="22" t="str">
        <f>IF(B183="","",VLOOKUP(B183,LISTAS!$F$5:$I$204,2,0))</f>
        <v/>
      </c>
      <c r="D183" s="22" t="str">
        <f>IF(B183="","",VLOOKUP(B183,LISTAS!$F$5:$I$204,4,0))</f>
        <v/>
      </c>
      <c r="E183" s="38"/>
      <c r="G183" s="34" t="str">
        <f t="shared" si="49"/>
        <v/>
      </c>
      <c r="H183" s="35" t="str">
        <f t="shared" si="50"/>
        <v/>
      </c>
      <c r="I183" s="35" t="str">
        <f t="shared" si="50"/>
        <v/>
      </c>
      <c r="J183" s="34" t="str">
        <f t="shared" si="51"/>
        <v/>
      </c>
      <c r="K183" s="34" t="str">
        <f t="shared" si="52"/>
        <v/>
      </c>
      <c r="L183" s="34" t="str">
        <f>IF(K183="","",LARGE(G178:G197,M183))</f>
        <v/>
      </c>
      <c r="M183" s="46">
        <v>6</v>
      </c>
      <c r="N183" s="28"/>
      <c r="O183" s="47" t="str">
        <f>IF(R183&lt;&gt;"",_xlfn.RANK.EQ(R183,R178:R197,0),"")</f>
        <v/>
      </c>
      <c r="P183" s="24" t="str">
        <f>IF(K183="","",VLOOKUP(L183,G178:J197,2,0))</f>
        <v/>
      </c>
      <c r="Q183" s="24" t="str">
        <f>IF(K183="","",VLOOKUP(P183,LISTAS!$F$5:$G$407,2,0))</f>
        <v/>
      </c>
      <c r="R183" s="39" t="str">
        <f>IF(K183="","",VLOOKUP(L183,G178:J197,4,0))</f>
        <v/>
      </c>
      <c r="S183" s="25" t="str">
        <f t="shared" si="53"/>
        <v/>
      </c>
      <c r="T183" s="25" t="str">
        <f t="shared" si="54"/>
        <v/>
      </c>
    </row>
    <row r="184" spans="2:20" s="5" customFormat="1" ht="18.75" customHeight="1" x14ac:dyDescent="0.3">
      <c r="B184" s="26"/>
      <c r="C184" s="22" t="str">
        <f>IF(B184="","",VLOOKUP(B184,LISTAS!$F$5:$I$204,2,0))</f>
        <v/>
      </c>
      <c r="D184" s="22" t="str">
        <f>IF(B184="","",VLOOKUP(B184,LISTAS!$F$5:$I$204,4,0))</f>
        <v/>
      </c>
      <c r="E184" s="38"/>
      <c r="G184" s="34" t="str">
        <f t="shared" si="49"/>
        <v/>
      </c>
      <c r="H184" s="35" t="str">
        <f t="shared" si="50"/>
        <v/>
      </c>
      <c r="I184" s="35" t="str">
        <f t="shared" si="50"/>
        <v/>
      </c>
      <c r="J184" s="34" t="str">
        <f t="shared" si="51"/>
        <v/>
      </c>
      <c r="K184" s="34" t="str">
        <f t="shared" si="52"/>
        <v/>
      </c>
      <c r="L184" s="34" t="str">
        <f>IF(K184="","",LARGE(G178:G197,M184))</f>
        <v/>
      </c>
      <c r="M184" s="46">
        <v>7</v>
      </c>
      <c r="N184" s="28"/>
      <c r="O184" s="47" t="str">
        <f>IF(R184&lt;&gt;"",_xlfn.RANK.EQ(R184,R178:R197,0),"")</f>
        <v/>
      </c>
      <c r="P184" s="24" t="str">
        <f>IF(K184="","",VLOOKUP(L184,G178:J197,2,0))</f>
        <v/>
      </c>
      <c r="Q184" s="24" t="str">
        <f>IF(K184="","",VLOOKUP(P184,LISTAS!$F$5:$G$407,2,0))</f>
        <v/>
      </c>
      <c r="R184" s="39" t="str">
        <f>IF(K184="","",VLOOKUP(L184,G178:J197,4,0))</f>
        <v/>
      </c>
      <c r="S184" s="25" t="str">
        <f t="shared" si="53"/>
        <v/>
      </c>
      <c r="T184" s="25" t="str">
        <f t="shared" si="54"/>
        <v/>
      </c>
    </row>
    <row r="185" spans="2:20" s="5" customFormat="1" ht="18.75" customHeight="1" x14ac:dyDescent="0.3">
      <c r="B185" s="26"/>
      <c r="C185" s="22" t="str">
        <f>IF(B185="","",VLOOKUP(B185,LISTAS!$F$5:$I$204,2,0))</f>
        <v/>
      </c>
      <c r="D185" s="22" t="str">
        <f>IF(B185="","",VLOOKUP(B185,LISTAS!$F$5:$I$204,4,0))</f>
        <v/>
      </c>
      <c r="E185" s="38"/>
      <c r="G185" s="34"/>
      <c r="H185" s="35"/>
      <c r="I185" s="35"/>
      <c r="J185" s="34"/>
      <c r="K185" s="34"/>
      <c r="L185" s="34" t="str">
        <f>IF(K185="","",LARGE(G178:G197,M185))</f>
        <v/>
      </c>
      <c r="M185" s="46">
        <v>8</v>
      </c>
      <c r="N185" s="28"/>
      <c r="O185" s="47" t="str">
        <f>IF(R185&lt;&gt;"",_xlfn.RANK.EQ(R185,R178:R197,0),"")</f>
        <v/>
      </c>
      <c r="P185" s="24" t="str">
        <f>IF(K185="","",VLOOKUP(L185,G178:J197,2,0))</f>
        <v/>
      </c>
      <c r="Q185" s="24" t="str">
        <f>IF(K185="","",VLOOKUP(P185,LISTAS!$F$5:$G$407,2,0))</f>
        <v/>
      </c>
      <c r="R185" s="39" t="str">
        <f>IF(K185="","",VLOOKUP(L185,G178:J197,4,0))</f>
        <v/>
      </c>
      <c r="S185" s="25" t="str">
        <f t="shared" si="53"/>
        <v/>
      </c>
      <c r="T185" s="25" t="str">
        <f t="shared" si="54"/>
        <v/>
      </c>
    </row>
    <row r="186" spans="2:20" s="5" customFormat="1" ht="18.75" customHeight="1" x14ac:dyDescent="0.3">
      <c r="B186" s="26"/>
      <c r="C186" s="22" t="str">
        <f>IF(B186="","",VLOOKUP(B186,LISTAS!$F$5:$I$204,2,0))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IF(K186="","",LARGE(G178:G197,M186))</f>
        <v/>
      </c>
      <c r="M186" s="46">
        <v>9</v>
      </c>
      <c r="N186" s="28"/>
      <c r="O186" s="47" t="str">
        <f>IF(R186&lt;&gt;"",_xlfn.RANK.EQ(R186,R178:R197,0),"")</f>
        <v/>
      </c>
      <c r="P186" s="24" t="str">
        <f>IF(K186="","",VLOOKUP(L186,G178:J197,2,0))</f>
        <v/>
      </c>
      <c r="Q186" s="24" t="str">
        <f>IF(K186="","",VLOOKUP(P186,LISTAS!$F$5:$G$407,2,0))</f>
        <v/>
      </c>
      <c r="R186" s="39" t="str">
        <f>IF(K186="","",VLOOKUP(L186,G178:J197,4,0))</f>
        <v/>
      </c>
      <c r="S186" s="25" t="str">
        <f t="shared" si="53"/>
        <v/>
      </c>
      <c r="T186" s="25" t="str">
        <f t="shared" si="54"/>
        <v/>
      </c>
    </row>
    <row r="187" spans="2:20" s="5" customFormat="1" ht="18.75" customHeight="1" x14ac:dyDescent="0.3">
      <c r="B187" s="26"/>
      <c r="C187" s="22" t="str">
        <f>IF(B187="","",VLOOKUP(B187,LISTAS!$F$5:$I$204,2,0))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IF(K187="","",LARGE(G178:G197,M187))</f>
        <v/>
      </c>
      <c r="M187" s="46">
        <v>10</v>
      </c>
      <c r="N187" s="28"/>
      <c r="O187" s="47" t="str">
        <f>IF(R187&lt;&gt;"",_xlfn.RANK.EQ(R187,R178:R197,0),"")</f>
        <v/>
      </c>
      <c r="P187" s="24" t="str">
        <f>IF(K187="","",VLOOKUP(L187,G178:J197,2,0))</f>
        <v/>
      </c>
      <c r="Q187" s="24" t="str">
        <f>IF(K187="","",VLOOKUP(P187,LISTAS!$F$5:$G$407,2,0))</f>
        <v/>
      </c>
      <c r="R187" s="39" t="str">
        <f>IF(K187="","",VLOOKUP(L187,G178:J197,4,0))</f>
        <v/>
      </c>
      <c r="S187" s="25" t="str">
        <f t="shared" si="53"/>
        <v/>
      </c>
      <c r="T187" s="25" t="str">
        <f t="shared" si="54"/>
        <v/>
      </c>
    </row>
    <row r="188" spans="2:20" s="5" customFormat="1" ht="18.75" customHeight="1" x14ac:dyDescent="0.3">
      <c r="B188" s="26"/>
      <c r="C188" s="22" t="str">
        <f>IF(B188="","",VLOOKUP(B188,LISTAS!$F$5:$I$204,2,0))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IF(K188="","",LARGE(G178:G197,M188))</f>
        <v/>
      </c>
      <c r="M188" s="46">
        <v>11</v>
      </c>
      <c r="N188" s="28"/>
      <c r="O188" s="47" t="str">
        <f>IF(R188&lt;&gt;"",_xlfn.RANK.EQ(R188,R178:R197,0),"")</f>
        <v/>
      </c>
      <c r="P188" s="24" t="str">
        <f>IF(K188="","",VLOOKUP(L188,G178:J197,2,0))</f>
        <v/>
      </c>
      <c r="Q188" s="24" t="str">
        <f>IF(K188="","",VLOOKUP(P188,LISTAS!$F$5:$G$407,2,0))</f>
        <v/>
      </c>
      <c r="R188" s="39" t="str">
        <f>IF(K188="","",VLOOKUP(L188,G178:J197,4,0))</f>
        <v/>
      </c>
      <c r="S188" s="25" t="str">
        <f t="shared" si="53"/>
        <v/>
      </c>
      <c r="T188" s="25" t="str">
        <f t="shared" si="54"/>
        <v/>
      </c>
    </row>
    <row r="189" spans="2:20" s="5" customFormat="1" ht="18.75" customHeight="1" x14ac:dyDescent="0.3">
      <c r="B189" s="26"/>
      <c r="C189" s="22" t="str">
        <f>IF(B189="","",VLOOKUP(B189,LISTAS!$F$5:$I$204,2,0))</f>
        <v/>
      </c>
      <c r="D189" s="22" t="str">
        <f>IF(B189="","",VLOOKUP(B189,LISTAS!$F$5:$I$204,4,0))</f>
        <v/>
      </c>
      <c r="E189" s="38"/>
      <c r="G189" s="34"/>
      <c r="H189" s="35"/>
      <c r="I189" s="35"/>
      <c r="J189" s="34"/>
      <c r="K189" s="34"/>
      <c r="L189" s="34" t="str">
        <f>IF(K189="","",LARGE(G178:G197,M189))</f>
        <v/>
      </c>
      <c r="M189" s="46">
        <v>12</v>
      </c>
      <c r="N189" s="28"/>
      <c r="O189" s="47" t="str">
        <f>IF(R189&lt;&gt;"",_xlfn.RANK.EQ(R189,R178:R197,0),"")</f>
        <v/>
      </c>
      <c r="P189" s="24" t="str">
        <f>IF(K189="","",VLOOKUP(L189,G178:J197,2,0))</f>
        <v/>
      </c>
      <c r="Q189" s="24" t="str">
        <f>IF(K189="","",VLOOKUP(P189,LISTAS!$F$5:$G$407,2,0))</f>
        <v/>
      </c>
      <c r="R189" s="39" t="str">
        <f>IF(K189="","",VLOOKUP(L189,G178:J197,4,0))</f>
        <v/>
      </c>
      <c r="S189" s="25" t="str">
        <f t="shared" si="53"/>
        <v/>
      </c>
      <c r="T189" s="25" t="str">
        <f t="shared" si="54"/>
        <v/>
      </c>
    </row>
    <row r="190" spans="2:20" s="5" customFormat="1" ht="18.75" customHeight="1" x14ac:dyDescent="0.3">
      <c r="B190" s="26"/>
      <c r="C190" s="22" t="str">
        <f>IF(B190="","",VLOOKUP(B190,LISTAS!$F$5:$I$204,2,0))</f>
        <v/>
      </c>
      <c r="D190" s="22" t="str">
        <f>IF(B190="","",VLOOKUP(B190,LISTAS!$F$5:$I$204,4,0))</f>
        <v/>
      </c>
      <c r="E190" s="38"/>
      <c r="G190" s="34"/>
      <c r="H190" s="35"/>
      <c r="I190" s="35"/>
      <c r="J190" s="34"/>
      <c r="K190" s="34"/>
      <c r="L190" s="34" t="str">
        <f>IF(K190="","",LARGE(G178:G197,M190))</f>
        <v/>
      </c>
      <c r="M190" s="46">
        <v>13</v>
      </c>
      <c r="N190" s="28"/>
      <c r="O190" s="47" t="str">
        <f>IF(R190&lt;&gt;"",_xlfn.RANK.EQ(R190,R178:R197,0),"")</f>
        <v/>
      </c>
      <c r="P190" s="24" t="str">
        <f>IF(K190="","",VLOOKUP(L190,G178:J197,2,0))</f>
        <v/>
      </c>
      <c r="Q190" s="24" t="str">
        <f>IF(K190="","",VLOOKUP(P190,LISTAS!$F$5:$G$407,2,0))</f>
        <v/>
      </c>
      <c r="R190" s="39" t="str">
        <f>IF(K190="","",VLOOKUP(L190,G178:J197,4,0))</f>
        <v/>
      </c>
      <c r="S190" s="25" t="str">
        <f t="shared" si="53"/>
        <v/>
      </c>
      <c r="T190" s="25" t="str">
        <f t="shared" si="54"/>
        <v/>
      </c>
    </row>
    <row r="191" spans="2:20" s="5" customFormat="1" ht="18.75" customHeight="1" x14ac:dyDescent="0.3">
      <c r="B191" s="26"/>
      <c r="C191" s="22" t="str">
        <f>IF(B191="","",VLOOKUP(B191,LISTAS!$F$5:$I$204,2,0))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IF(K191="","",LARGE(G178:G197,M191))</f>
        <v/>
      </c>
      <c r="M191" s="46">
        <v>14</v>
      </c>
      <c r="N191" s="28"/>
      <c r="O191" s="47" t="str">
        <f>IF(R191&lt;&gt;"",_xlfn.RANK.EQ(R191,R178:R197,0),"")</f>
        <v/>
      </c>
      <c r="P191" s="24" t="str">
        <f>IF(K191="","",VLOOKUP(L191,G178:J197,2,0))</f>
        <v/>
      </c>
      <c r="Q191" s="24" t="str">
        <f>IF(K191="","",VLOOKUP(P191,LISTAS!$F$5:$G$407,2,0))</f>
        <v/>
      </c>
      <c r="R191" s="39" t="str">
        <f>IF(K191="","",VLOOKUP(L191,G178:J197,4,0))</f>
        <v/>
      </c>
      <c r="S191" s="25" t="str">
        <f t="shared" si="53"/>
        <v/>
      </c>
      <c r="T191" s="25" t="str">
        <f t="shared" si="54"/>
        <v/>
      </c>
    </row>
    <row r="192" spans="2:20" s="5" customFormat="1" ht="18.75" customHeight="1" x14ac:dyDescent="0.3">
      <c r="B192" s="26"/>
      <c r="C192" s="22" t="str">
        <f>IF(B192="","",VLOOKUP(B192,LISTAS!$F$5:$I$204,2,0))</f>
        <v/>
      </c>
      <c r="D192" s="22" t="str">
        <f>IF(B192="","",VLOOKUP(B192,LISTAS!$F$5:$I$204,4,0))</f>
        <v/>
      </c>
      <c r="E192" s="38"/>
      <c r="G192" s="34"/>
      <c r="H192" s="35"/>
      <c r="I192" s="35"/>
      <c r="J192" s="34"/>
      <c r="K192" s="34"/>
      <c r="L192" s="34" t="str">
        <f>IF(K192="","",LARGE(G178:G197,M192))</f>
        <v/>
      </c>
      <c r="M192" s="46">
        <v>15</v>
      </c>
      <c r="N192" s="28"/>
      <c r="O192" s="47" t="str">
        <f>IF(R192&lt;&gt;"",_xlfn.RANK.EQ(R192,R178:R197,0),"")</f>
        <v/>
      </c>
      <c r="P192" s="24" t="str">
        <f>IF(K192="","",VLOOKUP(L192,G178:J197,2,0))</f>
        <v/>
      </c>
      <c r="Q192" s="24" t="str">
        <f>IF(K192="","",VLOOKUP(P192,LISTAS!$F$5:$G$407,2,0))</f>
        <v/>
      </c>
      <c r="R192" s="39" t="str">
        <f>IF(K192="","",VLOOKUP(L192,G178:J197,4,0))</f>
        <v/>
      </c>
      <c r="S192" s="25" t="str">
        <f t="shared" si="53"/>
        <v/>
      </c>
      <c r="T192" s="25" t="str">
        <f t="shared" si="54"/>
        <v/>
      </c>
    </row>
    <row r="193" spans="1:20" s="5" customFormat="1" ht="18.75" customHeight="1" x14ac:dyDescent="0.3">
      <c r="B193" s="26"/>
      <c r="C193" s="22" t="str">
        <f>IF(B193="","",VLOOKUP(B193,LISTAS!$F$5:$I$204,2,0))</f>
        <v/>
      </c>
      <c r="D193" s="22" t="str">
        <f>IF(B193="","",VLOOKUP(B193,LISTAS!$F$5:$I$204,4,0))</f>
        <v/>
      </c>
      <c r="E193" s="38"/>
      <c r="G193" s="34"/>
      <c r="H193" s="35"/>
      <c r="I193" s="35"/>
      <c r="J193" s="34"/>
      <c r="K193" s="34"/>
      <c r="L193" s="34" t="str">
        <f>IF(K193="","",LARGE(G178:G197,M193))</f>
        <v/>
      </c>
      <c r="M193" s="46">
        <v>16</v>
      </c>
      <c r="N193" s="28"/>
      <c r="O193" s="47" t="str">
        <f>IF(R193&lt;&gt;"",_xlfn.RANK.EQ(R193,R178:R197,0),"")</f>
        <v/>
      </c>
      <c r="P193" s="24" t="str">
        <f>IF(K193="","",VLOOKUP(L193,G178:J197,2,0))</f>
        <v/>
      </c>
      <c r="Q193" s="24" t="str">
        <f>IF(K193="","",VLOOKUP(P193,LISTAS!$F$5:$G$407,2,0))</f>
        <v/>
      </c>
      <c r="R193" s="39" t="str">
        <f>IF(K193="","",VLOOKUP(L193,G178:J197,4,0))</f>
        <v/>
      </c>
      <c r="S193" s="25" t="str">
        <f t="shared" si="53"/>
        <v/>
      </c>
      <c r="T193" s="25" t="str">
        <f t="shared" si="54"/>
        <v/>
      </c>
    </row>
    <row r="194" spans="1:20" s="5" customFormat="1" ht="18.75" customHeight="1" x14ac:dyDescent="0.3">
      <c r="B194" s="26"/>
      <c r="C194" s="22" t="str">
        <f>IF(B194="","",VLOOKUP(B194,LISTAS!$F$5:$I$204,2,0))</f>
        <v/>
      </c>
      <c r="D194" s="22" t="str">
        <f>IF(B194="","",VLOOKUP(B194,LISTAS!$F$5:$I$204,4,0))</f>
        <v/>
      </c>
      <c r="E194" s="38"/>
      <c r="G194" s="34" t="str">
        <f t="shared" si="49"/>
        <v/>
      </c>
      <c r="H194" s="35" t="str">
        <f t="shared" ref="H194:I197" si="55">IF($K194="","",IF(B194="","",B194))</f>
        <v/>
      </c>
      <c r="I194" s="35" t="str">
        <f t="shared" si="55"/>
        <v/>
      </c>
      <c r="J194" s="34" t="str">
        <f t="shared" si="51"/>
        <v/>
      </c>
      <c r="K194" s="34" t="str">
        <f t="shared" si="52"/>
        <v/>
      </c>
      <c r="L194" s="34" t="str">
        <f>IF(K194="","",LARGE(G178:G197,M194))</f>
        <v/>
      </c>
      <c r="M194" s="46">
        <v>17</v>
      </c>
      <c r="N194" s="28"/>
      <c r="O194" s="47" t="str">
        <f>IF(R194&lt;&gt;"",_xlfn.RANK.EQ(R194,R178:R197,0),"")</f>
        <v/>
      </c>
      <c r="P194" s="24" t="str">
        <f>IF(K194="","",VLOOKUP(L194,G178:J197,2,0))</f>
        <v/>
      </c>
      <c r="Q194" s="24" t="str">
        <f>IF(K194="","",VLOOKUP(P194,LISTAS!$F$5:$G$407,2,0))</f>
        <v/>
      </c>
      <c r="R194" s="39" t="str">
        <f>IF(K194="","",VLOOKUP(L194,G178:J197,4,0))</f>
        <v/>
      </c>
      <c r="S194" s="25" t="str">
        <f t="shared" si="53"/>
        <v/>
      </c>
      <c r="T194" s="25" t="str">
        <f t="shared" si="54"/>
        <v/>
      </c>
    </row>
    <row r="195" spans="1:20" s="5" customFormat="1" ht="18.75" customHeight="1" x14ac:dyDescent="0.3">
      <c r="B195" s="26"/>
      <c r="C195" s="22" t="str">
        <f>IF(B195="","",VLOOKUP(B195,LISTAS!$F$5:$I$204,2,0))</f>
        <v/>
      </c>
      <c r="D195" s="22" t="str">
        <f>IF(B195="","",VLOOKUP(B195,LISTAS!$F$5:$I$204,4,0))</f>
        <v/>
      </c>
      <c r="E195" s="38"/>
      <c r="G195" s="34" t="str">
        <f t="shared" si="49"/>
        <v/>
      </c>
      <c r="H195" s="35" t="str">
        <f t="shared" si="55"/>
        <v/>
      </c>
      <c r="I195" s="35" t="str">
        <f t="shared" si="55"/>
        <v/>
      </c>
      <c r="J195" s="34" t="str">
        <f t="shared" si="51"/>
        <v/>
      </c>
      <c r="K195" s="34" t="str">
        <f t="shared" si="52"/>
        <v/>
      </c>
      <c r="L195" s="34" t="str">
        <f>IF(K195="","",LARGE(G178:G197,M195))</f>
        <v/>
      </c>
      <c r="M195" s="46">
        <v>18</v>
      </c>
      <c r="N195" s="28"/>
      <c r="O195" s="47" t="str">
        <f>IF(R195&lt;&gt;"",_xlfn.RANK.EQ(R195,R178:R197,0),"")</f>
        <v/>
      </c>
      <c r="P195" s="24" t="str">
        <f>IF(K195="","",VLOOKUP(L195,G178:J197,2,0))</f>
        <v/>
      </c>
      <c r="Q195" s="24" t="str">
        <f>IF(K195="","",VLOOKUP(P195,LISTAS!$F$5:$G$407,2,0))</f>
        <v/>
      </c>
      <c r="R195" s="39" t="str">
        <f>IF(K195="","",VLOOKUP(L195,G178:J197,4,0))</f>
        <v/>
      </c>
      <c r="S195" s="25" t="str">
        <f t="shared" si="53"/>
        <v/>
      </c>
      <c r="T195" s="25" t="str">
        <f t="shared" si="54"/>
        <v/>
      </c>
    </row>
    <row r="196" spans="1:20" s="5" customFormat="1" ht="18.75" customHeight="1" x14ac:dyDescent="0.3">
      <c r="B196" s="26"/>
      <c r="C196" s="22" t="str">
        <f>IF(B196="","",VLOOKUP(B196,LISTAS!$F$5:$I$204,2,0))</f>
        <v/>
      </c>
      <c r="D196" s="22" t="str">
        <f>IF(B196="","",VLOOKUP(B196,LISTAS!$F$5:$I$204,4,0))</f>
        <v/>
      </c>
      <c r="E196" s="38"/>
      <c r="G196" s="34"/>
      <c r="H196" s="35"/>
      <c r="I196" s="35"/>
      <c r="J196" s="34"/>
      <c r="K196" s="34"/>
      <c r="L196" s="34" t="str">
        <f>IF(K196="","",LARGE(G178:G197,M196))</f>
        <v/>
      </c>
      <c r="M196" s="46">
        <v>19</v>
      </c>
      <c r="N196" s="28"/>
      <c r="O196" s="47" t="str">
        <f>IF(R196&lt;&gt;"",_xlfn.RANK.EQ(R196,R178:R197,0),"")</f>
        <v/>
      </c>
      <c r="P196" s="24" t="str">
        <f>IF(K196="","",VLOOKUP(L196,G178:J197,2,0))</f>
        <v/>
      </c>
      <c r="Q196" s="24" t="str">
        <f>IF(K196="","",VLOOKUP(P196,LISTAS!$F$5:$G$407,2,0))</f>
        <v/>
      </c>
      <c r="R196" s="39" t="str">
        <f>IF(K196="","",VLOOKUP(L196,G178:J197,4,0))</f>
        <v/>
      </c>
      <c r="S196" s="25" t="str">
        <f t="shared" si="53"/>
        <v/>
      </c>
      <c r="T196" s="25" t="str">
        <f t="shared" si="54"/>
        <v/>
      </c>
    </row>
    <row r="197" spans="1:20" s="5" customFormat="1" ht="18.75" customHeight="1" x14ac:dyDescent="0.3">
      <c r="B197" s="26"/>
      <c r="C197" s="22" t="str">
        <f>IF(B197="","",VLOOKUP(B197,LISTAS!$F$5:$I$204,2,0))</f>
        <v/>
      </c>
      <c r="D197" s="22" t="str">
        <f>IF(B197="","",VLOOKUP(B197,LISTAS!$F$5:$I$204,4,0))</f>
        <v/>
      </c>
      <c r="E197" s="38"/>
      <c r="G197" s="34" t="str">
        <f t="shared" si="49"/>
        <v/>
      </c>
      <c r="H197" s="35" t="str">
        <f t="shared" si="55"/>
        <v/>
      </c>
      <c r="I197" s="35" t="str">
        <f t="shared" si="55"/>
        <v/>
      </c>
      <c r="J197" s="34" t="str">
        <f t="shared" si="51"/>
        <v/>
      </c>
      <c r="K197" s="34" t="str">
        <f t="shared" si="52"/>
        <v/>
      </c>
      <c r="L197" s="34" t="str">
        <f>IF(K197="","",LARGE(G178:G197,M197))</f>
        <v/>
      </c>
      <c r="M197" s="46">
        <v>20</v>
      </c>
      <c r="N197" s="28"/>
      <c r="O197" s="47" t="str">
        <f>IF(R197&lt;&gt;"",_xlfn.RANK.EQ(R197,R178:R197,0),"")</f>
        <v/>
      </c>
      <c r="P197" s="24" t="str">
        <f>IF(K197="","",VLOOKUP(L197,G178:J197,2,0))</f>
        <v/>
      </c>
      <c r="Q197" s="24" t="str">
        <f>IF(K197="","",VLOOKUP(P197,LISTAS!$F$5:$G$407,2,0))</f>
        <v/>
      </c>
      <c r="R197" s="39" t="str">
        <f>IF(K197="","",VLOOKUP(L197,G178:J197,4,0))</f>
        <v/>
      </c>
      <c r="S197" s="25" t="str">
        <f t="shared" si="53"/>
        <v/>
      </c>
      <c r="T197" s="25" t="str">
        <f t="shared" si="54"/>
        <v/>
      </c>
    </row>
    <row r="198" spans="1:20" ht="20.25" customHeight="1" x14ac:dyDescent="0.25"/>
    <row r="199" spans="1:20" ht="20.25" customHeight="1" x14ac:dyDescent="0.25">
      <c r="A199" s="2"/>
      <c r="B199" s="71" t="s">
        <v>26</v>
      </c>
      <c r="C199" s="72"/>
      <c r="E199" s="36"/>
      <c r="F199" s="37"/>
      <c r="G199" s="11"/>
      <c r="H199" s="12"/>
      <c r="I199" s="12"/>
      <c r="J199" s="12"/>
      <c r="K199" s="13"/>
      <c r="L199" s="12"/>
      <c r="M199" s="14"/>
      <c r="N199" s="45"/>
      <c r="O199" s="73" t="s">
        <v>15</v>
      </c>
      <c r="P199" s="74"/>
      <c r="Q199" s="74"/>
      <c r="R199" s="74"/>
      <c r="S199" s="74"/>
      <c r="T199" s="75"/>
    </row>
    <row r="200" spans="1:20" ht="20.25" hidden="1" customHeight="1" x14ac:dyDescent="0.25">
      <c r="A200" s="2"/>
      <c r="B200" s="68"/>
      <c r="C200" s="69"/>
      <c r="D200" s="69"/>
      <c r="E200" s="69"/>
      <c r="F200" s="69"/>
      <c r="G200" s="69"/>
      <c r="H200" s="69"/>
      <c r="I200" s="69"/>
      <c r="J200" s="69"/>
      <c r="K200" s="69"/>
      <c r="L200" s="69"/>
      <c r="M200" s="69"/>
      <c r="N200" s="69"/>
      <c r="O200" s="69"/>
      <c r="P200" s="69"/>
      <c r="Q200" s="69"/>
      <c r="R200" s="69"/>
      <c r="S200" s="69"/>
      <c r="T200" s="70"/>
    </row>
    <row r="201" spans="1:20" s="15" customFormat="1" ht="28.5" customHeight="1" x14ac:dyDescent="0.25">
      <c r="B201" s="16" t="s">
        <v>16</v>
      </c>
      <c r="C201" s="16" t="s">
        <v>1</v>
      </c>
      <c r="D201" s="16" t="s">
        <v>17</v>
      </c>
      <c r="E201" s="16" t="s">
        <v>2</v>
      </c>
      <c r="F201" s="17"/>
      <c r="G201" s="18"/>
      <c r="H201" s="19"/>
      <c r="I201" s="19"/>
      <c r="J201" s="19"/>
      <c r="K201" s="20"/>
      <c r="L201" s="19"/>
      <c r="M201" s="18"/>
      <c r="N201" s="18"/>
      <c r="O201" s="29" t="s">
        <v>4</v>
      </c>
      <c r="P201" s="29" t="s">
        <v>16</v>
      </c>
      <c r="Q201" s="29" t="s">
        <v>1</v>
      </c>
      <c r="R201" s="29" t="s">
        <v>18</v>
      </c>
      <c r="S201" s="21" t="s">
        <v>19</v>
      </c>
      <c r="T201" s="21" t="s">
        <v>20</v>
      </c>
    </row>
    <row r="202" spans="1:20" s="5" customFormat="1" ht="18.75" customHeight="1" x14ac:dyDescent="0.25">
      <c r="B202" s="22" t="s">
        <v>325</v>
      </c>
      <c r="C202" s="22" t="str">
        <f>IF(B202="","",VLOOKUP(B202,LISTAS!$F$5:$I$1000,2,0))</f>
        <v>COLÉGIO ARBOS SÃO CAETANO DO SUL</v>
      </c>
      <c r="D202" s="22" t="str">
        <f>IF(B202="","",VLOOKUP(B202,LISTAS!$F$5:$I$204,4,0))</f>
        <v>SUB 13</v>
      </c>
      <c r="E202" s="38">
        <v>9.3000000000000007</v>
      </c>
      <c r="G202" s="34">
        <f t="shared" ref="G202:G221" si="56">IF(E202="","",E202+(ROW(E202)/10000))</f>
        <v>9.3202000000000016</v>
      </c>
      <c r="H202" s="35" t="str">
        <f t="shared" ref="H202:I208" si="57">IF($K202="","",IF(B202="","",B202))</f>
        <v>LARISSA ESTEVES SANTOS LIRA</v>
      </c>
      <c r="I202" s="35" t="str">
        <f t="shared" si="57"/>
        <v>COLÉGIO ARBOS SÃO CAETANO DO SUL</v>
      </c>
      <c r="J202" s="34">
        <f t="shared" ref="J202:J221" si="58">IF($K202="","",E202)</f>
        <v>9.3000000000000007</v>
      </c>
      <c r="K202" s="34">
        <f t="shared" ref="K202:K221" si="59">G202</f>
        <v>9.3202000000000016</v>
      </c>
      <c r="L202" s="34">
        <f>IF(K202="","",LARGE(G202:G221,M202))</f>
        <v>10.020300000000001</v>
      </c>
      <c r="M202" s="46">
        <v>1</v>
      </c>
      <c r="N202" s="23"/>
      <c r="O202" s="47">
        <f>IF(R202&lt;&gt;"",_xlfn.RANK.EQ(R202,R202:R221,0),"")</f>
        <v>1</v>
      </c>
      <c r="P202" s="24" t="str">
        <f>IF(K202="","",VLOOKUP(L202,G202:J221,2,0))</f>
        <v>SOPHIA DE SOUSA ROCHA</v>
      </c>
      <c r="Q202" s="24" t="str">
        <f>IF(K202="","",VLOOKUP(P202,LISTAS!$F$5:$G$407,2,0))</f>
        <v>COLÉGIO MONSENHOR ALEXANDRE</v>
      </c>
      <c r="R202" s="39">
        <f>IF(K202="","",VLOOKUP(L202,G202:J221,4,0))</f>
        <v>10</v>
      </c>
      <c r="S202" s="25">
        <f>IF($O202="","",IF($O202=1,400,IF($O202=2,340,IF($O202=3,300,IF($O202=4,280,IF($O202=5,270,IF($O202=6,260,IF($O202=7,250,IF($O202=8,240,IF($O202=9,200,IF($O202=10,200,IF($O202=11,200,IF($O202=12,200,IF($O202=13,200,IF($O202=14,200,IF($O202=15,200,IF($O202=16,200,IF($O202&gt;16,"",""))))))))))))))))))</f>
        <v>400</v>
      </c>
      <c r="T202" s="25">
        <f>IF(O202="","",IF($F$7="NÃO","",IF(O202=1,400,IF(O202=2,340,IF(O202=3,300,IF(O202=4,280,IF(O202=5,270,IF(O202=6,260,IF(O202=7,250,IF(O202=8,240,IF(O202=9,200,IF(O202=10,200,IF(O202=11,200,IF(O202=12,200,IF(O202=13,200,IF(O202=14,200,IF(O202=15,200,IF(O202=16,200,IF(O202&gt;16,"","")))))))))))))))))))</f>
        <v>400</v>
      </c>
    </row>
    <row r="203" spans="1:20" s="5" customFormat="1" ht="18.75" customHeight="1" x14ac:dyDescent="0.25">
      <c r="B203" s="26" t="s">
        <v>105</v>
      </c>
      <c r="C203" s="22" t="str">
        <f>IF(B203="","",VLOOKUP(B203,LISTAS!$F$5:$I$1000,2,0))</f>
        <v>COLÉGIO MONSENHOR ALEXANDRE</v>
      </c>
      <c r="D203" s="22" t="e">
        <f>IF(B203="","",VLOOKUP(B203,LISTAS!$F$5:$I$204,4,0))</f>
        <v>#N/A</v>
      </c>
      <c r="E203" s="38">
        <v>10</v>
      </c>
      <c r="G203" s="34">
        <f t="shared" si="56"/>
        <v>10.020300000000001</v>
      </c>
      <c r="H203" s="35" t="str">
        <f t="shared" si="57"/>
        <v>SOPHIA DE SOUSA ROCHA</v>
      </c>
      <c r="I203" s="35" t="str">
        <f t="shared" si="57"/>
        <v>COLÉGIO MONSENHOR ALEXANDRE</v>
      </c>
      <c r="J203" s="34">
        <f t="shared" si="58"/>
        <v>10</v>
      </c>
      <c r="K203" s="34">
        <f t="shared" si="59"/>
        <v>10.020300000000001</v>
      </c>
      <c r="L203" s="34">
        <f>IF(K203="","",LARGE(G202:G221,M203))</f>
        <v>9.3202000000000016</v>
      </c>
      <c r="M203" s="46">
        <v>2</v>
      </c>
      <c r="N203" s="27"/>
      <c r="O203" s="47">
        <f>IF(R203&lt;&gt;"",_xlfn.RANK.EQ(R203,R202:R221,0),"")</f>
        <v>2</v>
      </c>
      <c r="P203" s="24" t="str">
        <f>IF(K203="","",VLOOKUP(L203,G202:J221,2,0))</f>
        <v>LARISSA ESTEVES SANTOS LIRA</v>
      </c>
      <c r="Q203" s="24" t="str">
        <f>IF(K203="","",VLOOKUP(P203,LISTAS!$F$5:$G$407,2,0))</f>
        <v>COLÉGIO ARBOS SÃO CAETANO DO SUL</v>
      </c>
      <c r="R203" s="39">
        <f>IF(K203="","",VLOOKUP(L203,G202:J221,4,0))</f>
        <v>9.3000000000000007</v>
      </c>
      <c r="S203" s="25">
        <f t="shared" ref="S203:S221" si="60">IF($O203="","",IF($O203=1,400,IF($O203=2,340,IF($O203=3,300,IF($O203=4,280,IF($O203=5,270,IF($O203=6,260,IF($O203=7,250,IF($O203=8,240,IF($O203=9,200,IF($O203=10,200,IF($O203=11,200,IF($O203=12,200,IF($O203=13,200,IF($O203=14,200,IF($O203=15,200,IF($O203=16,200,IF($O203&gt;16,"",""))))))))))))))))))</f>
        <v>340</v>
      </c>
      <c r="T203" s="25">
        <f t="shared" ref="T203:T221" si="61">IF(O203="","",IF($F$7="NÃO","",IF(O203=1,400,IF(O203=2,340,IF(O203=3,300,IF(O203=4,280,IF(O203=5,270,IF(O203=6,260,IF(O203=7,250,IF(O203=8,240,IF(O203=9,200,IF(O203=10,200,IF(O203=11,200,IF(O203=12,200,IF(O203=13,200,IF(O203=14,200,IF(O203=15,200,IF(O203=16,200,IF(O203&gt;16,"","")))))))))))))))))))</f>
        <v>340</v>
      </c>
    </row>
    <row r="204" spans="1:20" s="5" customFormat="1" ht="18.75" customHeight="1" x14ac:dyDescent="0.3">
      <c r="B204" s="26"/>
      <c r="C204" s="22" t="str">
        <f>IF(B204="","",VLOOKUP(B204,LISTAS!$F$5:$I$1000,2,0))</f>
        <v/>
      </c>
      <c r="D204" s="22" t="str">
        <f>IF(B204="","",VLOOKUP(B204,LISTAS!$F$5:$I$204,4,0))</f>
        <v/>
      </c>
      <c r="E204" s="38"/>
      <c r="G204" s="34" t="str">
        <f t="shared" si="56"/>
        <v/>
      </c>
      <c r="H204" s="35" t="str">
        <f t="shared" si="57"/>
        <v/>
      </c>
      <c r="I204" s="35" t="str">
        <f t="shared" si="57"/>
        <v/>
      </c>
      <c r="J204" s="34" t="str">
        <f t="shared" si="58"/>
        <v/>
      </c>
      <c r="K204" s="34" t="str">
        <f t="shared" si="59"/>
        <v/>
      </c>
      <c r="L204" s="34" t="str">
        <f>IF(K204="","",LARGE(G202:G221,M204))</f>
        <v/>
      </c>
      <c r="M204" s="46">
        <v>3</v>
      </c>
      <c r="N204" s="28"/>
      <c r="O204" s="47" t="str">
        <f>IF(R204&lt;&gt;"",_xlfn.RANK.EQ(R204,R202:R221,0),"")</f>
        <v/>
      </c>
      <c r="P204" s="24" t="str">
        <f>IF(K204="","",VLOOKUP(L204,G202:J221,2,0))</f>
        <v/>
      </c>
      <c r="Q204" s="24" t="str">
        <f>IF(K204="","",VLOOKUP(P204,LISTAS!$F$5:$G$407,2,0))</f>
        <v/>
      </c>
      <c r="R204" s="39" t="str">
        <f>IF(K204="","",VLOOKUP(L204,G202:J221,4,0))</f>
        <v/>
      </c>
      <c r="S204" s="25" t="str">
        <f t="shared" si="60"/>
        <v/>
      </c>
      <c r="T204" s="25" t="str">
        <f t="shared" si="61"/>
        <v/>
      </c>
    </row>
    <row r="205" spans="1:20" s="5" customFormat="1" ht="18.75" customHeight="1" x14ac:dyDescent="0.3">
      <c r="B205" s="26"/>
      <c r="C205" s="22" t="str">
        <f>IF(B205="","",VLOOKUP(B205,LISTAS!$F$5:$I$1000,2,0))</f>
        <v/>
      </c>
      <c r="D205" s="22" t="str">
        <f>IF(B205="","",VLOOKUP(B205,LISTAS!$F$5:$I$204,4,0))</f>
        <v/>
      </c>
      <c r="E205" s="38"/>
      <c r="G205" s="34" t="str">
        <f t="shared" si="56"/>
        <v/>
      </c>
      <c r="H205" s="35" t="str">
        <f t="shared" si="57"/>
        <v/>
      </c>
      <c r="I205" s="35" t="str">
        <f t="shared" si="57"/>
        <v/>
      </c>
      <c r="J205" s="34" t="str">
        <f t="shared" si="58"/>
        <v/>
      </c>
      <c r="K205" s="34" t="str">
        <f t="shared" si="59"/>
        <v/>
      </c>
      <c r="L205" s="34" t="str">
        <f>IF(K205="","",LARGE(G202:G221,M205))</f>
        <v/>
      </c>
      <c r="M205" s="46">
        <v>4</v>
      </c>
      <c r="N205" s="28"/>
      <c r="O205" s="47" t="str">
        <f>IF(R205&lt;&gt;"",_xlfn.RANK.EQ(R205,R202:R221,0),"")</f>
        <v/>
      </c>
      <c r="P205" s="24" t="str">
        <f>IF(K205="","",VLOOKUP(L205,G202:J221,2,0))</f>
        <v/>
      </c>
      <c r="Q205" s="24" t="str">
        <f>IF(K205="","",VLOOKUP(P205,LISTAS!$F$5:$G$407,2,0))</f>
        <v/>
      </c>
      <c r="R205" s="39" t="str">
        <f>IF(K205="","",VLOOKUP(L205,G202:J221,4,0))</f>
        <v/>
      </c>
      <c r="S205" s="25" t="str">
        <f t="shared" si="60"/>
        <v/>
      </c>
      <c r="T205" s="25" t="str">
        <f t="shared" si="61"/>
        <v/>
      </c>
    </row>
    <row r="206" spans="1:20" s="5" customFormat="1" ht="18.75" customHeight="1" x14ac:dyDescent="0.3">
      <c r="B206" s="26"/>
      <c r="C206" s="22" t="str">
        <f>IF(B206="","",VLOOKUP(B206,LISTAS!$F$5:$I$1000,2,0))</f>
        <v/>
      </c>
      <c r="D206" s="22" t="str">
        <f>IF(B206="","",VLOOKUP(B206,LISTAS!$F$5:$I$204,4,0))</f>
        <v/>
      </c>
      <c r="E206" s="38"/>
      <c r="G206" s="34" t="str">
        <f t="shared" si="56"/>
        <v/>
      </c>
      <c r="H206" s="35" t="str">
        <f t="shared" si="57"/>
        <v/>
      </c>
      <c r="I206" s="35" t="str">
        <f t="shared" si="57"/>
        <v/>
      </c>
      <c r="J206" s="34" t="str">
        <f t="shared" si="58"/>
        <v/>
      </c>
      <c r="K206" s="34" t="str">
        <f t="shared" si="59"/>
        <v/>
      </c>
      <c r="L206" s="34" t="str">
        <f>IF(K206="","",LARGE(G202:G221,M206))</f>
        <v/>
      </c>
      <c r="M206" s="46">
        <v>5</v>
      </c>
      <c r="N206" s="28"/>
      <c r="O206" s="47" t="str">
        <f>IF(R206&lt;&gt;"",_xlfn.RANK.EQ(R206,R202:R221,0),"")</f>
        <v/>
      </c>
      <c r="P206" s="24" t="str">
        <f>IF(K206="","",VLOOKUP(L206,G202:J221,2,0))</f>
        <v/>
      </c>
      <c r="Q206" s="24" t="str">
        <f>IF(K206="","",VLOOKUP(P206,LISTAS!$F$5:$G$407,2,0))</f>
        <v/>
      </c>
      <c r="R206" s="39" t="str">
        <f>IF(K206="","",VLOOKUP(L206,G202:J221,4,0))</f>
        <v/>
      </c>
      <c r="S206" s="25" t="str">
        <f t="shared" si="60"/>
        <v/>
      </c>
      <c r="T206" s="25" t="str">
        <f t="shared" si="61"/>
        <v/>
      </c>
    </row>
    <row r="207" spans="1:20" s="5" customFormat="1" ht="18.75" customHeight="1" x14ac:dyDescent="0.3">
      <c r="B207" s="26"/>
      <c r="C207" s="22" t="str">
        <f>IF(B207="","",VLOOKUP(B207,LISTAS!$F$5:$I$1000,2,0))</f>
        <v/>
      </c>
      <c r="D207" s="22" t="str">
        <f>IF(B207="","",VLOOKUP(B207,LISTAS!$F$5:$I$204,4,0))</f>
        <v/>
      </c>
      <c r="E207" s="38"/>
      <c r="G207" s="34" t="str">
        <f t="shared" si="56"/>
        <v/>
      </c>
      <c r="H207" s="35" t="str">
        <f t="shared" si="57"/>
        <v/>
      </c>
      <c r="I207" s="35" t="str">
        <f t="shared" si="57"/>
        <v/>
      </c>
      <c r="J207" s="34" t="str">
        <f t="shared" si="58"/>
        <v/>
      </c>
      <c r="K207" s="34" t="str">
        <f t="shared" si="59"/>
        <v/>
      </c>
      <c r="L207" s="34" t="str">
        <f>IF(K207="","",LARGE(G202:G221,M207))</f>
        <v/>
      </c>
      <c r="M207" s="46">
        <v>6</v>
      </c>
      <c r="N207" s="28"/>
      <c r="O207" s="47" t="str">
        <f>IF(R207&lt;&gt;"",_xlfn.RANK.EQ(R207,R202:R221,0),"")</f>
        <v/>
      </c>
      <c r="P207" s="24" t="str">
        <f>IF(K207="","",VLOOKUP(L207,G202:J221,2,0))</f>
        <v/>
      </c>
      <c r="Q207" s="24" t="str">
        <f>IF(K207="","",VLOOKUP(P207,LISTAS!$F$5:$G$407,2,0))</f>
        <v/>
      </c>
      <c r="R207" s="39" t="str">
        <f>IF(K207="","",VLOOKUP(L207,G202:J221,4,0))</f>
        <v/>
      </c>
      <c r="S207" s="25" t="str">
        <f t="shared" si="60"/>
        <v/>
      </c>
      <c r="T207" s="25" t="str">
        <f t="shared" si="61"/>
        <v/>
      </c>
    </row>
    <row r="208" spans="1:20" s="5" customFormat="1" ht="18.75" customHeight="1" x14ac:dyDescent="0.3">
      <c r="B208" s="26"/>
      <c r="C208" s="22" t="str">
        <f>IF(B208="","",VLOOKUP(B208,LISTAS!$F$5:$I$1000,2,0))</f>
        <v/>
      </c>
      <c r="D208" s="22" t="str">
        <f>IF(B208="","",VLOOKUP(B208,LISTAS!$F$5:$I$204,4,0))</f>
        <v/>
      </c>
      <c r="E208" s="38"/>
      <c r="G208" s="34" t="str">
        <f t="shared" si="56"/>
        <v/>
      </c>
      <c r="H208" s="35" t="str">
        <f t="shared" si="57"/>
        <v/>
      </c>
      <c r="I208" s="35" t="str">
        <f t="shared" si="57"/>
        <v/>
      </c>
      <c r="J208" s="34" t="str">
        <f t="shared" si="58"/>
        <v/>
      </c>
      <c r="K208" s="34" t="str">
        <f t="shared" si="59"/>
        <v/>
      </c>
      <c r="L208" s="34" t="str">
        <f>IF(K208="","",LARGE(G202:G221,M208))</f>
        <v/>
      </c>
      <c r="M208" s="46">
        <v>7</v>
      </c>
      <c r="N208" s="28"/>
      <c r="O208" s="47" t="str">
        <f>IF(R208&lt;&gt;"",_xlfn.RANK.EQ(R208,R202:R221,0),"")</f>
        <v/>
      </c>
      <c r="P208" s="24" t="str">
        <f>IF(K208="","",VLOOKUP(L208,G202:J221,2,0))</f>
        <v/>
      </c>
      <c r="Q208" s="24" t="str">
        <f>IF(K208="","",VLOOKUP(P208,LISTAS!$F$5:$G$407,2,0))</f>
        <v/>
      </c>
      <c r="R208" s="39" t="str">
        <f>IF(K208="","",VLOOKUP(L208,G202:J221,4,0))</f>
        <v/>
      </c>
      <c r="S208" s="25" t="str">
        <f t="shared" si="60"/>
        <v/>
      </c>
      <c r="T208" s="25" t="str">
        <f t="shared" si="61"/>
        <v/>
      </c>
    </row>
    <row r="209" spans="1:20" s="5" customFormat="1" ht="18.75" customHeight="1" x14ac:dyDescent="0.3">
      <c r="B209" s="26"/>
      <c r="C209" s="22" t="str">
        <f>IF(B209="","",VLOOKUP(B209,LISTAS!$F$5:$I$1000,2,0))</f>
        <v/>
      </c>
      <c r="D209" s="22" t="str">
        <f>IF(B209="","",VLOOKUP(B209,LISTAS!$F$5:$I$204,4,0))</f>
        <v/>
      </c>
      <c r="E209" s="38"/>
      <c r="G209" s="34"/>
      <c r="H209" s="35"/>
      <c r="I209" s="35"/>
      <c r="J209" s="34"/>
      <c r="K209" s="34"/>
      <c r="L209" s="34" t="str">
        <f>IF(K209="","",LARGE(G202:G221,M209))</f>
        <v/>
      </c>
      <c r="M209" s="46">
        <v>8</v>
      </c>
      <c r="N209" s="28"/>
      <c r="O209" s="47" t="str">
        <f>IF(R209&lt;&gt;"",_xlfn.RANK.EQ(R209,R202:R221,0),"")</f>
        <v/>
      </c>
      <c r="P209" s="24" t="str">
        <f>IF(K209="","",VLOOKUP(L209,G202:J221,2,0))</f>
        <v/>
      </c>
      <c r="Q209" s="24" t="str">
        <f>IF(K209="","",VLOOKUP(P209,LISTAS!$F$5:$G$407,2,0))</f>
        <v/>
      </c>
      <c r="R209" s="39" t="str">
        <f>IF(K209="","",VLOOKUP(L209,G202:J221,4,0))</f>
        <v/>
      </c>
      <c r="S209" s="25" t="str">
        <f t="shared" si="60"/>
        <v/>
      </c>
      <c r="T209" s="25" t="str">
        <f t="shared" si="61"/>
        <v/>
      </c>
    </row>
    <row r="210" spans="1:20" s="5" customFormat="1" ht="18.75" customHeight="1" x14ac:dyDescent="0.3">
      <c r="B210" s="26"/>
      <c r="C210" s="22" t="str">
        <f>IF(B210="","",VLOOKUP(B210,LISTAS!$F$5:$I$1000,2,0))</f>
        <v/>
      </c>
      <c r="D210" s="22" t="str">
        <f>IF(B210="","",VLOOKUP(B210,LISTAS!$F$5:$I$204,4,0))</f>
        <v/>
      </c>
      <c r="E210" s="38"/>
      <c r="G210" s="34"/>
      <c r="H210" s="35"/>
      <c r="I210" s="35"/>
      <c r="J210" s="34"/>
      <c r="K210" s="34"/>
      <c r="L210" s="34" t="str">
        <f>IF(K210="","",LARGE(G202:G221,M210))</f>
        <v/>
      </c>
      <c r="M210" s="46">
        <v>9</v>
      </c>
      <c r="N210" s="28"/>
      <c r="O210" s="47" t="str">
        <f>IF(R210&lt;&gt;"",_xlfn.RANK.EQ(R210,R202:R221,0),"")</f>
        <v/>
      </c>
      <c r="P210" s="24" t="str">
        <f>IF(K210="","",VLOOKUP(L210,G202:J221,2,0))</f>
        <v/>
      </c>
      <c r="Q210" s="24" t="str">
        <f>IF(K210="","",VLOOKUP(P210,LISTAS!$F$5:$G$407,2,0))</f>
        <v/>
      </c>
      <c r="R210" s="39" t="str">
        <f>IF(K210="","",VLOOKUP(L210,G202:J221,4,0))</f>
        <v/>
      </c>
      <c r="S210" s="25" t="str">
        <f t="shared" si="60"/>
        <v/>
      </c>
      <c r="T210" s="25" t="str">
        <f t="shared" si="61"/>
        <v/>
      </c>
    </row>
    <row r="211" spans="1:20" s="5" customFormat="1" ht="18.75" customHeight="1" x14ac:dyDescent="0.3">
      <c r="B211" s="26"/>
      <c r="C211" s="22" t="str">
        <f>IF(B211="","",VLOOKUP(B211,LISTAS!$F$5:$I$1000,2,0))</f>
        <v/>
      </c>
      <c r="D211" s="22" t="str">
        <f>IF(B211="","",VLOOKUP(B211,LISTAS!$F$5:$I$204,4,0))</f>
        <v/>
      </c>
      <c r="E211" s="38"/>
      <c r="G211" s="34"/>
      <c r="H211" s="35"/>
      <c r="I211" s="35"/>
      <c r="J211" s="34"/>
      <c r="K211" s="34"/>
      <c r="L211" s="34" t="str">
        <f>IF(K211="","",LARGE(G202:G221,M211))</f>
        <v/>
      </c>
      <c r="M211" s="46">
        <v>10</v>
      </c>
      <c r="N211" s="28"/>
      <c r="O211" s="47" t="str">
        <f>IF(R211&lt;&gt;"",_xlfn.RANK.EQ(R211,R202:R221,0),"")</f>
        <v/>
      </c>
      <c r="P211" s="24" t="str">
        <f>IF(K211="","",VLOOKUP(L211,G202:J221,2,0))</f>
        <v/>
      </c>
      <c r="Q211" s="24" t="str">
        <f>IF(K211="","",VLOOKUP(P211,LISTAS!$F$5:$G$407,2,0))</f>
        <v/>
      </c>
      <c r="R211" s="39" t="str">
        <f>IF(K211="","",VLOOKUP(L211,G202:J221,4,0))</f>
        <v/>
      </c>
      <c r="S211" s="25" t="str">
        <f t="shared" si="60"/>
        <v/>
      </c>
      <c r="T211" s="25" t="str">
        <f t="shared" si="61"/>
        <v/>
      </c>
    </row>
    <row r="212" spans="1:20" s="5" customFormat="1" ht="18.75" customHeight="1" x14ac:dyDescent="0.3">
      <c r="B212" s="26"/>
      <c r="C212" s="22" t="str">
        <f>IF(B212="","",VLOOKUP(B212,LISTAS!$F$5:$I$1000,2,0))</f>
        <v/>
      </c>
      <c r="D212" s="22" t="str">
        <f>IF(B212="","",VLOOKUP(B212,LISTAS!$F$5:$I$204,4,0))</f>
        <v/>
      </c>
      <c r="E212" s="38"/>
      <c r="G212" s="34"/>
      <c r="H212" s="35"/>
      <c r="I212" s="35"/>
      <c r="J212" s="34"/>
      <c r="K212" s="34"/>
      <c r="L212" s="34" t="str">
        <f>IF(K212="","",LARGE(G202:G221,M212))</f>
        <v/>
      </c>
      <c r="M212" s="46">
        <v>11</v>
      </c>
      <c r="N212" s="28"/>
      <c r="O212" s="47" t="str">
        <f>IF(R212&lt;&gt;"",_xlfn.RANK.EQ(R212,R202:R221,0),"")</f>
        <v/>
      </c>
      <c r="P212" s="24" t="str">
        <f>IF(K212="","",VLOOKUP(L212,G202:J221,2,0))</f>
        <v/>
      </c>
      <c r="Q212" s="24" t="str">
        <f>IF(K212="","",VLOOKUP(P212,LISTAS!$F$5:$G$407,2,0))</f>
        <v/>
      </c>
      <c r="R212" s="39" t="str">
        <f>IF(K212="","",VLOOKUP(L212,G202:J221,4,0))</f>
        <v/>
      </c>
      <c r="S212" s="25" t="str">
        <f t="shared" si="60"/>
        <v/>
      </c>
      <c r="T212" s="25" t="str">
        <f t="shared" si="61"/>
        <v/>
      </c>
    </row>
    <row r="213" spans="1:20" s="5" customFormat="1" ht="18.75" customHeight="1" x14ac:dyDescent="0.3">
      <c r="B213" s="26"/>
      <c r="C213" s="22" t="str">
        <f>IF(B213="","",VLOOKUP(B213,LISTAS!$F$5:$I$1000,2,0))</f>
        <v/>
      </c>
      <c r="D213" s="22" t="str">
        <f>IF(B213="","",VLOOKUP(B213,LISTAS!$F$5:$I$204,4,0))</f>
        <v/>
      </c>
      <c r="E213" s="38"/>
      <c r="G213" s="34"/>
      <c r="H213" s="35"/>
      <c r="I213" s="35"/>
      <c r="J213" s="34"/>
      <c r="K213" s="34"/>
      <c r="L213" s="34" t="str">
        <f>IF(K213="","",LARGE(G202:G221,M213))</f>
        <v/>
      </c>
      <c r="M213" s="46">
        <v>12</v>
      </c>
      <c r="N213" s="28"/>
      <c r="O213" s="47" t="str">
        <f>IF(R213&lt;&gt;"",_xlfn.RANK.EQ(R213,R202:R221,0),"")</f>
        <v/>
      </c>
      <c r="P213" s="24" t="str">
        <f>IF(K213="","",VLOOKUP(L213,G202:J221,2,0))</f>
        <v/>
      </c>
      <c r="Q213" s="24" t="str">
        <f>IF(K213="","",VLOOKUP(P213,LISTAS!$F$5:$G$407,2,0))</f>
        <v/>
      </c>
      <c r="R213" s="39" t="str">
        <f>IF(K213="","",VLOOKUP(L213,G202:J221,4,0))</f>
        <v/>
      </c>
      <c r="S213" s="25" t="str">
        <f t="shared" si="60"/>
        <v/>
      </c>
      <c r="T213" s="25" t="str">
        <f t="shared" si="61"/>
        <v/>
      </c>
    </row>
    <row r="214" spans="1:20" s="5" customFormat="1" ht="18.75" customHeight="1" x14ac:dyDescent="0.3">
      <c r="B214" s="26"/>
      <c r="C214" s="22" t="str">
        <f>IF(B214="","",VLOOKUP(B214,LISTAS!$F$5:$I$1000,2,0))</f>
        <v/>
      </c>
      <c r="D214" s="22" t="str">
        <f>IF(B214="","",VLOOKUP(B214,LISTAS!$F$5:$I$204,4,0))</f>
        <v/>
      </c>
      <c r="E214" s="38"/>
      <c r="G214" s="34"/>
      <c r="H214" s="35"/>
      <c r="I214" s="35"/>
      <c r="J214" s="34"/>
      <c r="K214" s="34"/>
      <c r="L214" s="34" t="str">
        <f>IF(K214="","",LARGE(G202:G221,M214))</f>
        <v/>
      </c>
      <c r="M214" s="46">
        <v>13</v>
      </c>
      <c r="N214" s="28"/>
      <c r="O214" s="47" t="str">
        <f>IF(R214&lt;&gt;"",_xlfn.RANK.EQ(R214,R202:R221,0),"")</f>
        <v/>
      </c>
      <c r="P214" s="24" t="str">
        <f>IF(K214="","",VLOOKUP(L214,G202:J221,2,0))</f>
        <v/>
      </c>
      <c r="Q214" s="24" t="str">
        <f>IF(K214="","",VLOOKUP(P214,LISTAS!$F$5:$G$407,2,0))</f>
        <v/>
      </c>
      <c r="R214" s="39" t="str">
        <f>IF(K214="","",VLOOKUP(L214,G202:J221,4,0))</f>
        <v/>
      </c>
      <c r="S214" s="25" t="str">
        <f t="shared" si="60"/>
        <v/>
      </c>
      <c r="T214" s="25" t="str">
        <f t="shared" si="61"/>
        <v/>
      </c>
    </row>
    <row r="215" spans="1:20" s="5" customFormat="1" ht="18.75" customHeight="1" x14ac:dyDescent="0.3">
      <c r="B215" s="26"/>
      <c r="C215" s="22" t="str">
        <f>IF(B215="","",VLOOKUP(B215,LISTAS!$F$5:$I$1000,2,0))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IF(K215="","",LARGE(G202:G221,M215))</f>
        <v/>
      </c>
      <c r="M215" s="46">
        <v>14</v>
      </c>
      <c r="N215" s="28"/>
      <c r="O215" s="47" t="str">
        <f>IF(R215&lt;&gt;"",_xlfn.RANK.EQ(R215,R202:R221,0),"")</f>
        <v/>
      </c>
      <c r="P215" s="24" t="str">
        <f>IF(K215="","",VLOOKUP(L215,G202:J221,2,0))</f>
        <v/>
      </c>
      <c r="Q215" s="24" t="str">
        <f>IF(K215="","",VLOOKUP(P215,LISTAS!$F$5:$G$407,2,0))</f>
        <v/>
      </c>
      <c r="R215" s="39" t="str">
        <f>IF(K215="","",VLOOKUP(L215,G202:J221,4,0))</f>
        <v/>
      </c>
      <c r="S215" s="25" t="str">
        <f t="shared" si="60"/>
        <v/>
      </c>
      <c r="T215" s="25" t="str">
        <f t="shared" si="61"/>
        <v/>
      </c>
    </row>
    <row r="216" spans="1:20" s="5" customFormat="1" ht="18.75" customHeight="1" x14ac:dyDescent="0.3">
      <c r="B216" s="26"/>
      <c r="C216" s="22" t="str">
        <f>IF(B216="","",VLOOKUP(B216,LISTAS!$F$5:$I$204,2,0))</f>
        <v/>
      </c>
      <c r="D216" s="22" t="str">
        <f>IF(B216="","",VLOOKUP(B216,LISTAS!$F$5:$I$204,4,0))</f>
        <v/>
      </c>
      <c r="E216" s="38"/>
      <c r="G216" s="34"/>
      <c r="H216" s="35"/>
      <c r="I216" s="35"/>
      <c r="J216" s="34"/>
      <c r="K216" s="34"/>
      <c r="L216" s="34" t="str">
        <f>IF(K216="","",LARGE(G202:G221,M216))</f>
        <v/>
      </c>
      <c r="M216" s="46">
        <v>15</v>
      </c>
      <c r="N216" s="28"/>
      <c r="O216" s="47" t="str">
        <f>IF(R216&lt;&gt;"",_xlfn.RANK.EQ(R216,R202:R221,0),"")</f>
        <v/>
      </c>
      <c r="P216" s="24" t="str">
        <f>IF(K216="","",VLOOKUP(L216,G202:J221,2,0))</f>
        <v/>
      </c>
      <c r="Q216" s="24" t="str">
        <f>IF(K216="","",VLOOKUP(P216,LISTAS!$F$5:$G$407,2,0))</f>
        <v/>
      </c>
      <c r="R216" s="39" t="str">
        <f>IF(K216="","",VLOOKUP(L216,G202:J221,4,0))</f>
        <v/>
      </c>
      <c r="S216" s="25" t="str">
        <f t="shared" si="60"/>
        <v/>
      </c>
      <c r="T216" s="25" t="str">
        <f t="shared" si="61"/>
        <v/>
      </c>
    </row>
    <row r="217" spans="1:20" s="5" customFormat="1" ht="18.75" customHeight="1" x14ac:dyDescent="0.3">
      <c r="B217" s="26"/>
      <c r="C217" s="22" t="str">
        <f>IF(B217="","",VLOOKUP(B217,LISTAS!$F$5:$I$204,2,0))</f>
        <v/>
      </c>
      <c r="D217" s="22" t="str">
        <f>IF(B217="","",VLOOKUP(B217,LISTAS!$F$5:$I$204,4,0))</f>
        <v/>
      </c>
      <c r="E217" s="38"/>
      <c r="G217" s="34"/>
      <c r="H217" s="35"/>
      <c r="I217" s="35"/>
      <c r="J217" s="34"/>
      <c r="K217" s="34"/>
      <c r="L217" s="34" t="str">
        <f>IF(K217="","",LARGE(G202:G221,M217))</f>
        <v/>
      </c>
      <c r="M217" s="46">
        <v>16</v>
      </c>
      <c r="N217" s="28"/>
      <c r="O217" s="47" t="str">
        <f>IF(R217&lt;&gt;"",_xlfn.RANK.EQ(R217,R202:R221,0),"")</f>
        <v/>
      </c>
      <c r="P217" s="24" t="str">
        <f>IF(K217="","",VLOOKUP(L217,G202:J221,2,0))</f>
        <v/>
      </c>
      <c r="Q217" s="24" t="str">
        <f>IF(K217="","",VLOOKUP(P217,LISTAS!$F$5:$G$407,2,0))</f>
        <v/>
      </c>
      <c r="R217" s="39" t="str">
        <f>IF(K217="","",VLOOKUP(L217,G202:J221,4,0))</f>
        <v/>
      </c>
      <c r="S217" s="25" t="str">
        <f t="shared" si="60"/>
        <v/>
      </c>
      <c r="T217" s="25" t="str">
        <f t="shared" si="61"/>
        <v/>
      </c>
    </row>
    <row r="218" spans="1:20" s="5" customFormat="1" ht="18.75" customHeight="1" x14ac:dyDescent="0.3">
      <c r="B218" s="26"/>
      <c r="C218" s="22" t="str">
        <f>IF(B218="","",VLOOKUP(B218,LISTAS!$F$5:$I$204,2,0))</f>
        <v/>
      </c>
      <c r="D218" s="22" t="str">
        <f>IF(B218="","",VLOOKUP(B218,LISTAS!$F$5:$I$204,4,0))</f>
        <v/>
      </c>
      <c r="E218" s="38"/>
      <c r="G218" s="34" t="str">
        <f t="shared" si="56"/>
        <v/>
      </c>
      <c r="H218" s="35" t="str">
        <f t="shared" ref="H218:I221" si="62">IF($K218="","",IF(B218="","",B218))</f>
        <v/>
      </c>
      <c r="I218" s="35" t="str">
        <f t="shared" si="62"/>
        <v/>
      </c>
      <c r="J218" s="34" t="str">
        <f t="shared" si="58"/>
        <v/>
      </c>
      <c r="K218" s="34" t="str">
        <f t="shared" si="59"/>
        <v/>
      </c>
      <c r="L218" s="34" t="str">
        <f>IF(K218="","",LARGE(G202:G221,M218))</f>
        <v/>
      </c>
      <c r="M218" s="46">
        <v>17</v>
      </c>
      <c r="N218" s="28"/>
      <c r="O218" s="47" t="str">
        <f>IF(R218&lt;&gt;"",_xlfn.RANK.EQ(R218,R202:R221,0),"")</f>
        <v/>
      </c>
      <c r="P218" s="24" t="str">
        <f>IF(K218="","",VLOOKUP(L218,G202:J221,2,0))</f>
        <v/>
      </c>
      <c r="Q218" s="24" t="str">
        <f>IF(K218="","",VLOOKUP(P218,LISTAS!$F$5:$G$407,2,0))</f>
        <v/>
      </c>
      <c r="R218" s="39" t="str">
        <f>IF(K218="","",VLOOKUP(L218,G202:J221,4,0))</f>
        <v/>
      </c>
      <c r="S218" s="25" t="str">
        <f t="shared" si="60"/>
        <v/>
      </c>
      <c r="T218" s="25" t="str">
        <f t="shared" si="61"/>
        <v/>
      </c>
    </row>
    <row r="219" spans="1:20" s="5" customFormat="1" ht="18.75" customHeight="1" x14ac:dyDescent="0.3">
      <c r="B219" s="26"/>
      <c r="C219" s="22" t="str">
        <f>IF(B219="","",VLOOKUP(B219,LISTAS!$F$5:$I$204,2,0))</f>
        <v/>
      </c>
      <c r="D219" s="22" t="str">
        <f>IF(B219="","",VLOOKUP(B219,LISTAS!$F$5:$I$204,4,0))</f>
        <v/>
      </c>
      <c r="E219" s="38"/>
      <c r="G219" s="34" t="str">
        <f t="shared" si="56"/>
        <v/>
      </c>
      <c r="H219" s="35" t="str">
        <f t="shared" si="62"/>
        <v/>
      </c>
      <c r="I219" s="35" t="str">
        <f t="shared" si="62"/>
        <v/>
      </c>
      <c r="J219" s="34" t="str">
        <f t="shared" si="58"/>
        <v/>
      </c>
      <c r="K219" s="34" t="str">
        <f t="shared" si="59"/>
        <v/>
      </c>
      <c r="L219" s="34" t="str">
        <f>IF(K219="","",LARGE(G202:G221,M219))</f>
        <v/>
      </c>
      <c r="M219" s="46">
        <v>18</v>
      </c>
      <c r="N219" s="28"/>
      <c r="O219" s="47" t="str">
        <f>IF(R219&lt;&gt;"",_xlfn.RANK.EQ(R219,R202:R221,0),"")</f>
        <v/>
      </c>
      <c r="P219" s="24" t="str">
        <f>IF(K219="","",VLOOKUP(L219,G202:J221,2,0))</f>
        <v/>
      </c>
      <c r="Q219" s="24" t="str">
        <f>IF(K219="","",VLOOKUP(P219,LISTAS!$F$5:$G$407,2,0))</f>
        <v/>
      </c>
      <c r="R219" s="39" t="str">
        <f>IF(K219="","",VLOOKUP(L219,G202:J221,4,0))</f>
        <v/>
      </c>
      <c r="S219" s="25" t="str">
        <f t="shared" si="60"/>
        <v/>
      </c>
      <c r="T219" s="25" t="str">
        <f t="shared" si="61"/>
        <v/>
      </c>
    </row>
    <row r="220" spans="1:20" s="5" customFormat="1" ht="18.75" customHeight="1" x14ac:dyDescent="0.3">
      <c r="B220" s="26"/>
      <c r="C220" s="22" t="str">
        <f>IF(B220="","",VLOOKUP(B220,LISTAS!$F$5:$I$204,2,0))</f>
        <v/>
      </c>
      <c r="D220" s="22" t="str">
        <f>IF(B220="","",VLOOKUP(B220,LISTAS!$F$5:$I$204,4,0))</f>
        <v/>
      </c>
      <c r="E220" s="38"/>
      <c r="G220" s="34"/>
      <c r="H220" s="35"/>
      <c r="I220" s="35"/>
      <c r="J220" s="34"/>
      <c r="K220" s="34"/>
      <c r="L220" s="34" t="str">
        <f>IF(K220="","",LARGE(G202:G221,M220))</f>
        <v/>
      </c>
      <c r="M220" s="46">
        <v>19</v>
      </c>
      <c r="N220" s="28"/>
      <c r="O220" s="47" t="str">
        <f>IF(R220&lt;&gt;"",_xlfn.RANK.EQ(R220,R202:R221,0),"")</f>
        <v/>
      </c>
      <c r="P220" s="24" t="str">
        <f>IF(K220="","",VLOOKUP(L220,G202:J221,2,0))</f>
        <v/>
      </c>
      <c r="Q220" s="24" t="str">
        <f>IF(K220="","",VLOOKUP(P220,LISTAS!$F$5:$G$407,2,0))</f>
        <v/>
      </c>
      <c r="R220" s="39" t="str">
        <f>IF(K220="","",VLOOKUP(L220,G202:J221,4,0))</f>
        <v/>
      </c>
      <c r="S220" s="25" t="str">
        <f t="shared" si="60"/>
        <v/>
      </c>
      <c r="T220" s="25" t="str">
        <f t="shared" si="61"/>
        <v/>
      </c>
    </row>
    <row r="221" spans="1:20" s="5" customFormat="1" ht="18.75" customHeight="1" x14ac:dyDescent="0.3">
      <c r="B221" s="26"/>
      <c r="C221" s="22" t="str">
        <f>IF(B221="","",VLOOKUP(B221,LISTAS!$F$5:$I$204,2,0))</f>
        <v/>
      </c>
      <c r="D221" s="22" t="str">
        <f>IF(B221="","",VLOOKUP(B221,LISTAS!$F$5:$I$204,4,0))</f>
        <v/>
      </c>
      <c r="E221" s="38"/>
      <c r="G221" s="34" t="str">
        <f t="shared" si="56"/>
        <v/>
      </c>
      <c r="H221" s="35" t="str">
        <f t="shared" si="62"/>
        <v/>
      </c>
      <c r="I221" s="35" t="str">
        <f t="shared" si="62"/>
        <v/>
      </c>
      <c r="J221" s="34" t="str">
        <f t="shared" si="58"/>
        <v/>
      </c>
      <c r="K221" s="34" t="str">
        <f t="shared" si="59"/>
        <v/>
      </c>
      <c r="L221" s="34" t="str">
        <f>IF(K221="","",LARGE(G202:G221,M221))</f>
        <v/>
      </c>
      <c r="M221" s="46">
        <v>20</v>
      </c>
      <c r="N221" s="28"/>
      <c r="O221" s="47" t="str">
        <f>IF(R221&lt;&gt;"",_xlfn.RANK.EQ(R221,R202:R221,0),"")</f>
        <v/>
      </c>
      <c r="P221" s="24" t="str">
        <f>IF(K221="","",VLOOKUP(L221,G202:J221,2,0))</f>
        <v/>
      </c>
      <c r="Q221" s="24" t="str">
        <f>IF(K221="","",VLOOKUP(P221,LISTAS!$F$5:$G$407,2,0))</f>
        <v/>
      </c>
      <c r="R221" s="39" t="str">
        <f>IF(K221="","",VLOOKUP(L221,G202:J221,4,0))</f>
        <v/>
      </c>
      <c r="S221" s="25" t="str">
        <f t="shared" si="60"/>
        <v/>
      </c>
      <c r="T221" s="25" t="str">
        <f t="shared" si="61"/>
        <v/>
      </c>
    </row>
    <row r="222" spans="1:20" ht="20.25" customHeight="1" x14ac:dyDescent="0.25"/>
    <row r="223" spans="1:20" ht="20.25" customHeight="1" x14ac:dyDescent="0.25">
      <c r="A223" s="2"/>
      <c r="B223" s="71" t="s">
        <v>27</v>
      </c>
      <c r="C223" s="72"/>
      <c r="E223" s="36"/>
      <c r="F223" s="37"/>
      <c r="G223" s="11"/>
      <c r="H223" s="12"/>
      <c r="I223" s="12"/>
      <c r="J223" s="12"/>
      <c r="K223" s="13"/>
      <c r="L223" s="12"/>
      <c r="M223" s="14"/>
      <c r="N223" s="45"/>
      <c r="O223" s="73" t="s">
        <v>15</v>
      </c>
      <c r="P223" s="74"/>
      <c r="Q223" s="74"/>
      <c r="R223" s="74"/>
      <c r="S223" s="74"/>
      <c r="T223" s="75"/>
    </row>
    <row r="224" spans="1:20" ht="20.25" hidden="1" customHeight="1" x14ac:dyDescent="0.25">
      <c r="A224" s="2"/>
      <c r="B224" s="68"/>
      <c r="C224" s="69"/>
      <c r="D224" s="69"/>
      <c r="E224" s="69"/>
      <c r="F224" s="69"/>
      <c r="G224" s="69"/>
      <c r="H224" s="69"/>
      <c r="I224" s="69"/>
      <c r="J224" s="69"/>
      <c r="K224" s="69"/>
      <c r="L224" s="69"/>
      <c r="M224" s="69"/>
      <c r="N224" s="69"/>
      <c r="O224" s="69"/>
      <c r="P224" s="69"/>
      <c r="Q224" s="69"/>
      <c r="R224" s="69"/>
      <c r="S224" s="69"/>
      <c r="T224" s="70"/>
    </row>
    <row r="225" spans="2:20" s="15" customFormat="1" ht="28.5" customHeight="1" x14ac:dyDescent="0.25">
      <c r="B225" s="16" t="s">
        <v>16</v>
      </c>
      <c r="C225" s="16" t="s">
        <v>1</v>
      </c>
      <c r="D225" s="16" t="s">
        <v>17</v>
      </c>
      <c r="E225" s="16" t="s">
        <v>2</v>
      </c>
      <c r="F225" s="17"/>
      <c r="G225" s="18"/>
      <c r="H225" s="19"/>
      <c r="I225" s="19"/>
      <c r="J225" s="19"/>
      <c r="K225" s="20"/>
      <c r="L225" s="19"/>
      <c r="M225" s="18"/>
      <c r="N225" s="18"/>
      <c r="O225" s="29" t="s">
        <v>4</v>
      </c>
      <c r="P225" s="29" t="s">
        <v>16</v>
      </c>
      <c r="Q225" s="29" t="s">
        <v>1</v>
      </c>
      <c r="R225" s="29" t="s">
        <v>18</v>
      </c>
      <c r="S225" s="21" t="s">
        <v>19</v>
      </c>
      <c r="T225" s="21" t="s">
        <v>20</v>
      </c>
    </row>
    <row r="226" spans="2:20" s="5" customFormat="1" ht="18.75" customHeight="1" x14ac:dyDescent="0.25">
      <c r="B226" s="22" t="s">
        <v>108</v>
      </c>
      <c r="C226" s="22" t="str">
        <f>IF(B226="","",VLOOKUP(B226,LISTAS!$F$5:$I$1000,2,0))</f>
        <v>COLEGIO AMORIM</v>
      </c>
      <c r="D226" s="22" t="str">
        <f>IF(B226="","",VLOOKUP(B226,LISTAS!$F$5:$I$204,4,0))</f>
        <v>SUB 18</v>
      </c>
      <c r="E226" s="38">
        <v>8.5</v>
      </c>
      <c r="G226" s="34">
        <f t="shared" ref="G226:G245" si="63">IF(E226="","",E226+(ROW(E226)/10000))</f>
        <v>8.5226000000000006</v>
      </c>
      <c r="H226" s="35" t="str">
        <f t="shared" ref="H226:I232" si="64">IF($K226="","",IF(B226="","",B226))</f>
        <v>BEATRIZ BETIM</v>
      </c>
      <c r="I226" s="35" t="str">
        <f t="shared" si="64"/>
        <v>COLEGIO AMORIM</v>
      </c>
      <c r="J226" s="34">
        <f t="shared" ref="J226:J245" si="65">IF($K226="","",E226)</f>
        <v>8.5</v>
      </c>
      <c r="K226" s="34">
        <f t="shared" ref="K226:K245" si="66">G226</f>
        <v>8.5226000000000006</v>
      </c>
      <c r="L226" s="34">
        <f>IF(K226="","",LARGE(G226:G245,M226))</f>
        <v>8.5226000000000006</v>
      </c>
      <c r="M226" s="46">
        <v>1</v>
      </c>
      <c r="N226" s="23"/>
      <c r="O226" s="47">
        <f>IF(R226&lt;&gt;"",_xlfn.RANK.EQ(R226,R226:R245,0),"")</f>
        <v>1</v>
      </c>
      <c r="P226" s="24" t="str">
        <f>IF(K226="","",VLOOKUP(L226,G226:J245,2,0))</f>
        <v>BEATRIZ BETIM</v>
      </c>
      <c r="Q226" s="24" t="str">
        <f>IF(K226="","",VLOOKUP(P226,LISTAS!$F$5:$G$407,2,0))</f>
        <v>COLEGIO AMORIM</v>
      </c>
      <c r="R226" s="39">
        <f>IF(K226="","",VLOOKUP(L226,G226:J245,4,0))</f>
        <v>8.5</v>
      </c>
      <c r="S226" s="25">
        <f>IF($O226="","",IF($O226=1,400,IF($O226=2,340,IF($O226=3,300,IF($O226=4,280,IF($O226=5,270,IF($O226=6,260,IF($O226=7,250,IF($O226=8,240,IF($O226=9,200,IF($O226=10,200,IF($O226=11,200,IF($O226=12,200,IF($O226=13,200,IF($O226=14,200,IF($O226=15,200,IF($O226=16,200,IF($O226&gt;16,"",""))))))))))))))))))</f>
        <v>400</v>
      </c>
      <c r="T226" s="25">
        <f>IF(O226="","",IF($F$7="NÃO","",IF(O226=1,400,IF(O226=2,340,IF(O226=3,300,IF(O226=4,280,IF(O226=5,270,IF(O226=6,260,IF(O226=7,250,IF(O226=8,240,IF(O226=9,200,IF(O226=10,200,IF(O226=11,200,IF(O226=12,200,IF(O226=13,200,IF(O226=14,200,IF(O226=15,200,IF(O226=16,200,IF(O226&gt;16,"","")))))))))))))))))))</f>
        <v>400</v>
      </c>
    </row>
    <row r="227" spans="2:20" s="5" customFormat="1" ht="18.75" customHeight="1" x14ac:dyDescent="0.25">
      <c r="B227" s="26"/>
      <c r="C227" s="22" t="str">
        <f>IF(B227="","",VLOOKUP(B227,LISTAS!$F$5:$I$1000,2,0))</f>
        <v/>
      </c>
      <c r="D227" s="22" t="str">
        <f>IF(B227="","",VLOOKUP(B227,LISTAS!$F$5:$I$204,4,0))</f>
        <v/>
      </c>
      <c r="E227" s="38"/>
      <c r="G227" s="34" t="str">
        <f t="shared" si="63"/>
        <v/>
      </c>
      <c r="H227" s="35" t="str">
        <f t="shared" si="64"/>
        <v/>
      </c>
      <c r="I227" s="35" t="str">
        <f t="shared" si="64"/>
        <v/>
      </c>
      <c r="J227" s="34" t="str">
        <f t="shared" si="65"/>
        <v/>
      </c>
      <c r="K227" s="34" t="str">
        <f t="shared" si="66"/>
        <v/>
      </c>
      <c r="L227" s="34" t="str">
        <f>IF(K227="","",LARGE(G226:G245,M227))</f>
        <v/>
      </c>
      <c r="M227" s="46">
        <v>2</v>
      </c>
      <c r="N227" s="27"/>
      <c r="O227" s="47" t="str">
        <f>IF(R227&lt;&gt;"",_xlfn.RANK.EQ(R227,R226:R245,0),"")</f>
        <v/>
      </c>
      <c r="P227" s="24" t="str">
        <f>IF(K227="","",VLOOKUP(L227,G226:J245,2,0))</f>
        <v/>
      </c>
      <c r="Q227" s="24" t="str">
        <f>IF(K227="","",VLOOKUP(P227,LISTAS!$F$5:$G$407,2,0))</f>
        <v/>
      </c>
      <c r="R227" s="39" t="str">
        <f>IF(K227="","",VLOOKUP(L227,G226:J245,4,0))</f>
        <v/>
      </c>
      <c r="S227" s="25" t="str">
        <f t="shared" ref="S227:S245" si="67">IF($O227="","",IF($O227=1,400,IF($O227=2,340,IF($O227=3,300,IF($O227=4,280,IF($O227=5,270,IF($O227=6,260,IF($O227=7,250,IF($O227=8,240,IF($O227=9,200,IF($O227=10,200,IF($O227=11,200,IF($O227=12,200,IF($O227=13,200,IF($O227=14,200,IF($O227=15,200,IF($O227=16,200,IF($O227&gt;16,"",""))))))))))))))))))</f>
        <v/>
      </c>
      <c r="T227" s="25" t="str">
        <f t="shared" ref="T227:T245" si="68">IF(O227="","",IF($F$7="NÃO","",IF(O227=1,400,IF(O227=2,340,IF(O227=3,300,IF(O227=4,280,IF(O227=5,270,IF(O227=6,260,IF(O227=7,250,IF(O227=8,240,IF(O227=9,200,IF(O227=10,200,IF(O227=11,200,IF(O227=12,200,IF(O227=13,200,IF(O227=14,200,IF(O227=15,200,IF(O227=16,200,IF(O227&gt;16,"","")))))))))))))))))))</f>
        <v/>
      </c>
    </row>
    <row r="228" spans="2:20" s="5" customFormat="1" ht="18.75" customHeight="1" x14ac:dyDescent="0.3">
      <c r="B228" s="26"/>
      <c r="C228" s="22" t="str">
        <f>IF(B228="","",VLOOKUP(B228,LISTAS!$F$5:$I$1000,2,0))</f>
        <v/>
      </c>
      <c r="D228" s="22" t="str">
        <f>IF(B228="","",VLOOKUP(B228,LISTAS!$F$5:$I$204,4,0))</f>
        <v/>
      </c>
      <c r="E228" s="38"/>
      <c r="G228" s="34" t="str">
        <f t="shared" si="63"/>
        <v/>
      </c>
      <c r="H228" s="35" t="str">
        <f t="shared" si="64"/>
        <v/>
      </c>
      <c r="I228" s="35" t="str">
        <f t="shared" si="64"/>
        <v/>
      </c>
      <c r="J228" s="34" t="str">
        <f t="shared" si="65"/>
        <v/>
      </c>
      <c r="K228" s="34" t="str">
        <f t="shared" si="66"/>
        <v/>
      </c>
      <c r="L228" s="34" t="str">
        <f>IF(K228="","",LARGE(G226:G245,M228))</f>
        <v/>
      </c>
      <c r="M228" s="46">
        <v>3</v>
      </c>
      <c r="N228" s="28"/>
      <c r="O228" s="47" t="str">
        <f>IF(R228&lt;&gt;"",_xlfn.RANK.EQ(R228,R226:R245,0),"")</f>
        <v/>
      </c>
      <c r="P228" s="24" t="str">
        <f>IF(K228="","",VLOOKUP(L228,G226:J245,2,0))</f>
        <v/>
      </c>
      <c r="Q228" s="24" t="str">
        <f>IF(K228="","",VLOOKUP(P228,LISTAS!$F$5:$G$407,2,0))</f>
        <v/>
      </c>
      <c r="R228" s="39" t="str">
        <f>IF(K228="","",VLOOKUP(L228,G226:J245,4,0))</f>
        <v/>
      </c>
      <c r="S228" s="25" t="str">
        <f t="shared" si="67"/>
        <v/>
      </c>
      <c r="T228" s="25" t="str">
        <f t="shared" si="68"/>
        <v/>
      </c>
    </row>
    <row r="229" spans="2:20" s="5" customFormat="1" ht="18.75" customHeight="1" x14ac:dyDescent="0.3">
      <c r="B229" s="26"/>
      <c r="C229" s="22" t="str">
        <f>IF(B229="","",VLOOKUP(B229,LISTAS!$F$5:$I$204,2,0))</f>
        <v/>
      </c>
      <c r="D229" s="22" t="str">
        <f>IF(B229="","",VLOOKUP(B229,LISTAS!$F$5:$I$204,4,0))</f>
        <v/>
      </c>
      <c r="E229" s="38"/>
      <c r="G229" s="34" t="str">
        <f t="shared" si="63"/>
        <v/>
      </c>
      <c r="H229" s="35" t="str">
        <f t="shared" si="64"/>
        <v/>
      </c>
      <c r="I229" s="35" t="str">
        <f t="shared" si="64"/>
        <v/>
      </c>
      <c r="J229" s="34" t="str">
        <f t="shared" si="65"/>
        <v/>
      </c>
      <c r="K229" s="34" t="str">
        <f t="shared" si="66"/>
        <v/>
      </c>
      <c r="L229" s="34" t="str">
        <f>IF(K229="","",LARGE(G226:G245,M229))</f>
        <v/>
      </c>
      <c r="M229" s="46">
        <v>4</v>
      </c>
      <c r="N229" s="28"/>
      <c r="O229" s="47" t="str">
        <f>IF(R229&lt;&gt;"",_xlfn.RANK.EQ(R229,R226:R245,0),"")</f>
        <v/>
      </c>
      <c r="P229" s="24" t="str">
        <f>IF(K229="","",VLOOKUP(L229,G226:J245,2,0))</f>
        <v/>
      </c>
      <c r="Q229" s="24" t="str">
        <f>IF(K229="","",VLOOKUP(P229,LISTAS!$F$5:$G$407,2,0))</f>
        <v/>
      </c>
      <c r="R229" s="39" t="str">
        <f>IF(K229="","",VLOOKUP(L229,G226:J245,4,0))</f>
        <v/>
      </c>
      <c r="S229" s="25" t="str">
        <f t="shared" si="67"/>
        <v/>
      </c>
      <c r="T229" s="25" t="str">
        <f t="shared" si="68"/>
        <v/>
      </c>
    </row>
    <row r="230" spans="2:20" s="5" customFormat="1" ht="18.75" customHeight="1" x14ac:dyDescent="0.3">
      <c r="B230" s="26"/>
      <c r="C230" s="22" t="str">
        <f>IF(B230="","",VLOOKUP(B230,LISTAS!$F$5:$I$204,2,0))</f>
        <v/>
      </c>
      <c r="D230" s="22" t="str">
        <f>IF(B230="","",VLOOKUP(B230,LISTAS!$F$5:$I$204,4,0))</f>
        <v/>
      </c>
      <c r="E230" s="38"/>
      <c r="G230" s="34" t="str">
        <f t="shared" si="63"/>
        <v/>
      </c>
      <c r="H230" s="35" t="str">
        <f t="shared" si="64"/>
        <v/>
      </c>
      <c r="I230" s="35" t="str">
        <f t="shared" si="64"/>
        <v/>
      </c>
      <c r="J230" s="34" t="str">
        <f t="shared" si="65"/>
        <v/>
      </c>
      <c r="K230" s="34" t="str">
        <f t="shared" si="66"/>
        <v/>
      </c>
      <c r="L230" s="34" t="str">
        <f>IF(K230="","",LARGE(G226:G245,M230))</f>
        <v/>
      </c>
      <c r="M230" s="46">
        <v>5</v>
      </c>
      <c r="N230" s="28"/>
      <c r="O230" s="47" t="str">
        <f>IF(R230&lt;&gt;"",_xlfn.RANK.EQ(R230,R226:R245,0),"")</f>
        <v/>
      </c>
      <c r="P230" s="24" t="str">
        <f>IF(K230="","",VLOOKUP(L230,G226:J245,2,0))</f>
        <v/>
      </c>
      <c r="Q230" s="24" t="str">
        <f>IF(K230="","",VLOOKUP(P230,LISTAS!$F$5:$G$407,2,0))</f>
        <v/>
      </c>
      <c r="R230" s="39" t="str">
        <f>IF(K230="","",VLOOKUP(L230,G226:J245,4,0))</f>
        <v/>
      </c>
      <c r="S230" s="25" t="str">
        <f t="shared" si="67"/>
        <v/>
      </c>
      <c r="T230" s="25" t="str">
        <f t="shared" si="68"/>
        <v/>
      </c>
    </row>
    <row r="231" spans="2:20" s="5" customFormat="1" ht="18.75" customHeight="1" x14ac:dyDescent="0.3">
      <c r="B231" s="26"/>
      <c r="C231" s="22" t="str">
        <f>IF(B231="","",VLOOKUP(B231,LISTAS!$F$5:$I$204,2,0))</f>
        <v/>
      </c>
      <c r="D231" s="22" t="str">
        <f>IF(B231="","",VLOOKUP(B231,LISTAS!$F$5:$I$204,4,0))</f>
        <v/>
      </c>
      <c r="E231" s="38"/>
      <c r="G231" s="34" t="str">
        <f t="shared" si="63"/>
        <v/>
      </c>
      <c r="H231" s="35" t="str">
        <f t="shared" si="64"/>
        <v/>
      </c>
      <c r="I231" s="35" t="str">
        <f t="shared" si="64"/>
        <v/>
      </c>
      <c r="J231" s="34" t="str">
        <f t="shared" si="65"/>
        <v/>
      </c>
      <c r="K231" s="34" t="str">
        <f t="shared" si="66"/>
        <v/>
      </c>
      <c r="L231" s="34" t="str">
        <f>IF(K231="","",LARGE(G226:G245,M231))</f>
        <v/>
      </c>
      <c r="M231" s="46">
        <v>6</v>
      </c>
      <c r="N231" s="28"/>
      <c r="O231" s="47" t="str">
        <f>IF(R231&lt;&gt;"",_xlfn.RANK.EQ(R231,R226:R245,0),"")</f>
        <v/>
      </c>
      <c r="P231" s="24" t="str">
        <f>IF(K231="","",VLOOKUP(L231,G226:J245,2,0))</f>
        <v/>
      </c>
      <c r="Q231" s="24" t="str">
        <f>IF(K231="","",VLOOKUP(P231,LISTAS!$F$5:$G$407,2,0))</f>
        <v/>
      </c>
      <c r="R231" s="39" t="str">
        <f>IF(K231="","",VLOOKUP(L231,G226:J245,4,0))</f>
        <v/>
      </c>
      <c r="S231" s="25" t="str">
        <f t="shared" si="67"/>
        <v/>
      </c>
      <c r="T231" s="25" t="str">
        <f t="shared" si="68"/>
        <v/>
      </c>
    </row>
    <row r="232" spans="2:20" s="5" customFormat="1" ht="18.75" customHeight="1" x14ac:dyDescent="0.3">
      <c r="B232" s="26"/>
      <c r="C232" s="22" t="str">
        <f>IF(B232="","",VLOOKUP(B232,LISTAS!$F$5:$I$204,2,0))</f>
        <v/>
      </c>
      <c r="D232" s="22" t="str">
        <f>IF(B232="","",VLOOKUP(B232,LISTAS!$F$5:$I$204,4,0))</f>
        <v/>
      </c>
      <c r="E232" s="38"/>
      <c r="G232" s="34" t="str">
        <f t="shared" si="63"/>
        <v/>
      </c>
      <c r="H232" s="35" t="str">
        <f t="shared" si="64"/>
        <v/>
      </c>
      <c r="I232" s="35" t="str">
        <f t="shared" si="64"/>
        <v/>
      </c>
      <c r="J232" s="34" t="str">
        <f t="shared" si="65"/>
        <v/>
      </c>
      <c r="K232" s="34" t="str">
        <f t="shared" si="66"/>
        <v/>
      </c>
      <c r="L232" s="34" t="str">
        <f>IF(K232="","",LARGE(G226:G245,M232))</f>
        <v/>
      </c>
      <c r="M232" s="46">
        <v>7</v>
      </c>
      <c r="N232" s="28"/>
      <c r="O232" s="47" t="str">
        <f>IF(R232&lt;&gt;"",_xlfn.RANK.EQ(R232,R226:R245,0),"")</f>
        <v/>
      </c>
      <c r="P232" s="24" t="str">
        <f>IF(K232="","",VLOOKUP(L232,G226:J245,2,0))</f>
        <v/>
      </c>
      <c r="Q232" s="24" t="str">
        <f>IF(K232="","",VLOOKUP(P232,LISTAS!$F$5:$G$407,2,0))</f>
        <v/>
      </c>
      <c r="R232" s="39" t="str">
        <f>IF(K232="","",VLOOKUP(L232,G226:J245,4,0))</f>
        <v/>
      </c>
      <c r="S232" s="25" t="str">
        <f t="shared" si="67"/>
        <v/>
      </c>
      <c r="T232" s="25" t="str">
        <f t="shared" si="68"/>
        <v/>
      </c>
    </row>
    <row r="233" spans="2:20" s="5" customFormat="1" ht="18.75" customHeight="1" x14ac:dyDescent="0.3">
      <c r="B233" s="26"/>
      <c r="C233" s="22" t="str">
        <f>IF(B233="","",VLOOKUP(B233,LISTAS!$F$5:$I$204,2,0))</f>
        <v/>
      </c>
      <c r="D233" s="22" t="str">
        <f>IF(B233="","",VLOOKUP(B233,LISTAS!$F$5:$I$204,4,0))</f>
        <v/>
      </c>
      <c r="E233" s="38"/>
      <c r="G233" s="34"/>
      <c r="H233" s="35"/>
      <c r="I233" s="35"/>
      <c r="J233" s="34"/>
      <c r="K233" s="34"/>
      <c r="L233" s="34" t="str">
        <f>IF(K233="","",LARGE(G226:G245,M233))</f>
        <v/>
      </c>
      <c r="M233" s="46">
        <v>8</v>
      </c>
      <c r="N233" s="28"/>
      <c r="O233" s="47" t="str">
        <f>IF(R233&lt;&gt;"",_xlfn.RANK.EQ(R233,R226:R245,0),"")</f>
        <v/>
      </c>
      <c r="P233" s="24" t="str">
        <f>IF(K233="","",VLOOKUP(L233,G226:J245,2,0))</f>
        <v/>
      </c>
      <c r="Q233" s="24" t="str">
        <f>IF(K233="","",VLOOKUP(P233,LISTAS!$F$5:$G$407,2,0))</f>
        <v/>
      </c>
      <c r="R233" s="39" t="str">
        <f>IF(K233="","",VLOOKUP(L233,G226:J245,4,0))</f>
        <v/>
      </c>
      <c r="S233" s="25" t="str">
        <f t="shared" si="67"/>
        <v/>
      </c>
      <c r="T233" s="25" t="str">
        <f t="shared" si="68"/>
        <v/>
      </c>
    </row>
    <row r="234" spans="2:20" s="5" customFormat="1" ht="18.75" customHeight="1" x14ac:dyDescent="0.3">
      <c r="B234" s="26"/>
      <c r="C234" s="22" t="str">
        <f>IF(B234="","",VLOOKUP(B234,LISTAS!$F$5:$I$204,2,0))</f>
        <v/>
      </c>
      <c r="D234" s="22" t="str">
        <f>IF(B234="","",VLOOKUP(B234,LISTAS!$F$5:$I$204,4,0))</f>
        <v/>
      </c>
      <c r="E234" s="38"/>
      <c r="G234" s="34"/>
      <c r="H234" s="35"/>
      <c r="I234" s="35"/>
      <c r="J234" s="34"/>
      <c r="K234" s="34"/>
      <c r="L234" s="34" t="str">
        <f>IF(K234="","",LARGE(G226:G245,M234))</f>
        <v/>
      </c>
      <c r="M234" s="46">
        <v>9</v>
      </c>
      <c r="N234" s="28"/>
      <c r="O234" s="47" t="str">
        <f>IF(R234&lt;&gt;"",_xlfn.RANK.EQ(R234,R226:R245,0),"")</f>
        <v/>
      </c>
      <c r="P234" s="24" t="str">
        <f>IF(K234="","",VLOOKUP(L234,G226:J245,2,0))</f>
        <v/>
      </c>
      <c r="Q234" s="24" t="str">
        <f>IF(K234="","",VLOOKUP(P234,LISTAS!$F$5:$G$407,2,0))</f>
        <v/>
      </c>
      <c r="R234" s="39" t="str">
        <f>IF(K234="","",VLOOKUP(L234,G226:J245,4,0))</f>
        <v/>
      </c>
      <c r="S234" s="25" t="str">
        <f t="shared" si="67"/>
        <v/>
      </c>
      <c r="T234" s="25" t="str">
        <f t="shared" si="68"/>
        <v/>
      </c>
    </row>
    <row r="235" spans="2:20" s="5" customFormat="1" ht="18.75" customHeight="1" x14ac:dyDescent="0.3">
      <c r="B235" s="26"/>
      <c r="C235" s="22" t="str">
        <f>IF(B235="","",VLOOKUP(B235,LISTAS!$F$5:$I$204,2,0))</f>
        <v/>
      </c>
      <c r="D235" s="22" t="str">
        <f>IF(B235="","",VLOOKUP(B235,LISTAS!$F$5:$I$204,4,0))</f>
        <v/>
      </c>
      <c r="E235" s="38"/>
      <c r="G235" s="34"/>
      <c r="H235" s="35"/>
      <c r="I235" s="35"/>
      <c r="J235" s="34"/>
      <c r="K235" s="34"/>
      <c r="L235" s="34" t="str">
        <f>IF(K235="","",LARGE(G226:G245,M235))</f>
        <v/>
      </c>
      <c r="M235" s="46">
        <v>10</v>
      </c>
      <c r="N235" s="28"/>
      <c r="O235" s="47" t="str">
        <f>IF(R235&lt;&gt;"",_xlfn.RANK.EQ(R235,R226:R245,0),"")</f>
        <v/>
      </c>
      <c r="P235" s="24" t="str">
        <f>IF(K235="","",VLOOKUP(L235,G226:J245,2,0))</f>
        <v/>
      </c>
      <c r="Q235" s="24" t="str">
        <f>IF(K235="","",VLOOKUP(P235,LISTAS!$F$5:$G$407,2,0))</f>
        <v/>
      </c>
      <c r="R235" s="39" t="str">
        <f>IF(K235="","",VLOOKUP(L235,G226:J245,4,0))</f>
        <v/>
      </c>
      <c r="S235" s="25" t="str">
        <f t="shared" si="67"/>
        <v/>
      </c>
      <c r="T235" s="25" t="str">
        <f t="shared" si="68"/>
        <v/>
      </c>
    </row>
    <row r="236" spans="2:20" s="5" customFormat="1" ht="18.75" customHeight="1" x14ac:dyDescent="0.3">
      <c r="B236" s="26"/>
      <c r="C236" s="22" t="str">
        <f>IF(B236="","",VLOOKUP(B236,LISTAS!$F$5:$I$204,2,0))</f>
        <v/>
      </c>
      <c r="D236" s="22" t="str">
        <f>IF(B236="","",VLOOKUP(B236,LISTAS!$F$5:$I$204,4,0))</f>
        <v/>
      </c>
      <c r="E236" s="38"/>
      <c r="G236" s="34"/>
      <c r="H236" s="35"/>
      <c r="I236" s="35"/>
      <c r="J236" s="34"/>
      <c r="K236" s="34"/>
      <c r="L236" s="34" t="str">
        <f>IF(K236="","",LARGE(G226:G245,M236))</f>
        <v/>
      </c>
      <c r="M236" s="46">
        <v>11</v>
      </c>
      <c r="N236" s="28"/>
      <c r="O236" s="47" t="str">
        <f>IF(R236&lt;&gt;"",_xlfn.RANK.EQ(R236,R226:R245,0),"")</f>
        <v/>
      </c>
      <c r="P236" s="24" t="str">
        <f>IF(K236="","",VLOOKUP(L236,G226:J245,2,0))</f>
        <v/>
      </c>
      <c r="Q236" s="24" t="str">
        <f>IF(K236="","",VLOOKUP(P236,LISTAS!$F$5:$G$407,2,0))</f>
        <v/>
      </c>
      <c r="R236" s="39" t="str">
        <f>IF(K236="","",VLOOKUP(L236,G226:J245,4,0))</f>
        <v/>
      </c>
      <c r="S236" s="25" t="str">
        <f t="shared" si="67"/>
        <v/>
      </c>
      <c r="T236" s="25" t="str">
        <f t="shared" si="68"/>
        <v/>
      </c>
    </row>
    <row r="237" spans="2:20" s="5" customFormat="1" ht="18.75" customHeight="1" x14ac:dyDescent="0.3">
      <c r="B237" s="26"/>
      <c r="C237" s="22" t="str">
        <f>IF(B237="","",VLOOKUP(B237,LISTAS!$F$5:$I$204,2,0))</f>
        <v/>
      </c>
      <c r="D237" s="22" t="str">
        <f>IF(B237="","",VLOOKUP(B237,LISTAS!$F$5:$I$204,4,0))</f>
        <v/>
      </c>
      <c r="E237" s="38"/>
      <c r="G237" s="34"/>
      <c r="H237" s="35"/>
      <c r="I237" s="35"/>
      <c r="J237" s="34"/>
      <c r="K237" s="34"/>
      <c r="L237" s="34" t="str">
        <f>IF(K237="","",LARGE(G226:G245,M237))</f>
        <v/>
      </c>
      <c r="M237" s="46">
        <v>12</v>
      </c>
      <c r="N237" s="28"/>
      <c r="O237" s="47" t="str">
        <f>IF(R237&lt;&gt;"",_xlfn.RANK.EQ(R237,R226:R245,0),"")</f>
        <v/>
      </c>
      <c r="P237" s="24" t="str">
        <f>IF(K237="","",VLOOKUP(L237,G226:J245,2,0))</f>
        <v/>
      </c>
      <c r="Q237" s="24" t="str">
        <f>IF(K237="","",VLOOKUP(P237,LISTAS!$F$5:$G$407,2,0))</f>
        <v/>
      </c>
      <c r="R237" s="39" t="str">
        <f>IF(K237="","",VLOOKUP(L237,G226:J245,4,0))</f>
        <v/>
      </c>
      <c r="S237" s="25" t="str">
        <f t="shared" si="67"/>
        <v/>
      </c>
      <c r="T237" s="25" t="str">
        <f t="shared" si="68"/>
        <v/>
      </c>
    </row>
    <row r="238" spans="2:20" s="5" customFormat="1" ht="18.75" customHeight="1" x14ac:dyDescent="0.3">
      <c r="B238" s="26"/>
      <c r="C238" s="22" t="str">
        <f>IF(B238="","",VLOOKUP(B238,LISTAS!$F$5:$I$204,2,0))</f>
        <v/>
      </c>
      <c r="D238" s="22" t="str">
        <f>IF(B238="","",VLOOKUP(B238,LISTAS!$F$5:$I$204,4,0))</f>
        <v/>
      </c>
      <c r="E238" s="38"/>
      <c r="G238" s="34"/>
      <c r="H238" s="35"/>
      <c r="I238" s="35"/>
      <c r="J238" s="34"/>
      <c r="K238" s="34"/>
      <c r="L238" s="34" t="str">
        <f>IF(K238="","",LARGE(G226:G245,M238))</f>
        <v/>
      </c>
      <c r="M238" s="46">
        <v>13</v>
      </c>
      <c r="N238" s="28"/>
      <c r="O238" s="47" t="str">
        <f>IF(R238&lt;&gt;"",_xlfn.RANK.EQ(R238,R226:R245,0),"")</f>
        <v/>
      </c>
      <c r="P238" s="24" t="str">
        <f>IF(K238="","",VLOOKUP(L238,G226:J245,2,0))</f>
        <v/>
      </c>
      <c r="Q238" s="24" t="str">
        <f>IF(K238="","",VLOOKUP(P238,LISTAS!$F$5:$G$407,2,0))</f>
        <v/>
      </c>
      <c r="R238" s="39" t="str">
        <f>IF(K238="","",VLOOKUP(L238,G226:J245,4,0))</f>
        <v/>
      </c>
      <c r="S238" s="25" t="str">
        <f t="shared" si="67"/>
        <v/>
      </c>
      <c r="T238" s="25" t="str">
        <f t="shared" si="68"/>
        <v/>
      </c>
    </row>
    <row r="239" spans="2:20" s="5" customFormat="1" ht="18.75" customHeight="1" x14ac:dyDescent="0.3">
      <c r="B239" s="26"/>
      <c r="C239" s="22" t="str">
        <f>IF(B239="","",VLOOKUP(B239,LISTAS!$F$5:$I$204,2,0))</f>
        <v/>
      </c>
      <c r="D239" s="22" t="str">
        <f>IF(B239="","",VLOOKUP(B239,LISTAS!$F$5:$I$204,4,0))</f>
        <v/>
      </c>
      <c r="E239" s="38"/>
      <c r="G239" s="34"/>
      <c r="H239" s="35"/>
      <c r="I239" s="35"/>
      <c r="J239" s="34"/>
      <c r="K239" s="34"/>
      <c r="L239" s="34" t="str">
        <f>IF(K239="","",LARGE(G226:G245,M239))</f>
        <v/>
      </c>
      <c r="M239" s="46">
        <v>14</v>
      </c>
      <c r="N239" s="28"/>
      <c r="O239" s="47" t="str">
        <f>IF(R239&lt;&gt;"",_xlfn.RANK.EQ(R239,R226:R245,0),"")</f>
        <v/>
      </c>
      <c r="P239" s="24" t="str">
        <f>IF(K239="","",VLOOKUP(L239,G226:J245,2,0))</f>
        <v/>
      </c>
      <c r="Q239" s="24" t="str">
        <f>IF(K239="","",VLOOKUP(P239,LISTAS!$F$5:$G$407,2,0))</f>
        <v/>
      </c>
      <c r="R239" s="39" t="str">
        <f>IF(K239="","",VLOOKUP(L239,G226:J245,4,0))</f>
        <v/>
      </c>
      <c r="S239" s="25" t="str">
        <f t="shared" si="67"/>
        <v/>
      </c>
      <c r="T239" s="25" t="str">
        <f t="shared" si="68"/>
        <v/>
      </c>
    </row>
    <row r="240" spans="2:20" s="5" customFormat="1" ht="18.75" customHeight="1" x14ac:dyDescent="0.3">
      <c r="B240" s="26"/>
      <c r="C240" s="22" t="str">
        <f>IF(B240="","",VLOOKUP(B240,LISTAS!$F$5:$I$204,2,0))</f>
        <v/>
      </c>
      <c r="D240" s="22" t="str">
        <f>IF(B240="","",VLOOKUP(B240,LISTAS!$F$5:$I$204,4,0))</f>
        <v/>
      </c>
      <c r="E240" s="38"/>
      <c r="G240" s="34"/>
      <c r="H240" s="35"/>
      <c r="I240" s="35"/>
      <c r="J240" s="34"/>
      <c r="K240" s="34"/>
      <c r="L240" s="34" t="str">
        <f>IF(K240="","",LARGE(G226:G245,M240))</f>
        <v/>
      </c>
      <c r="M240" s="46">
        <v>15</v>
      </c>
      <c r="N240" s="28"/>
      <c r="O240" s="47" t="str">
        <f>IF(R240&lt;&gt;"",_xlfn.RANK.EQ(R240,R226:R245,0),"")</f>
        <v/>
      </c>
      <c r="P240" s="24" t="str">
        <f>IF(K240="","",VLOOKUP(L240,G226:J245,2,0))</f>
        <v/>
      </c>
      <c r="Q240" s="24" t="str">
        <f>IF(K240="","",VLOOKUP(P240,LISTAS!$F$5:$G$407,2,0))</f>
        <v/>
      </c>
      <c r="R240" s="39" t="str">
        <f>IF(K240="","",VLOOKUP(L240,G226:J245,4,0))</f>
        <v/>
      </c>
      <c r="S240" s="25" t="str">
        <f t="shared" si="67"/>
        <v/>
      </c>
      <c r="T240" s="25" t="str">
        <f t="shared" si="68"/>
        <v/>
      </c>
    </row>
    <row r="241" spans="2:20" s="5" customFormat="1" ht="18.75" customHeight="1" x14ac:dyDescent="0.3">
      <c r="B241" s="26"/>
      <c r="C241" s="22" t="str">
        <f>IF(B241="","",VLOOKUP(B241,LISTAS!$F$5:$I$204,2,0))</f>
        <v/>
      </c>
      <c r="D241" s="22" t="str">
        <f>IF(B241="","",VLOOKUP(B241,LISTAS!$F$5:$I$204,4,0))</f>
        <v/>
      </c>
      <c r="E241" s="38"/>
      <c r="G241" s="34"/>
      <c r="H241" s="35"/>
      <c r="I241" s="35"/>
      <c r="J241" s="34"/>
      <c r="K241" s="34"/>
      <c r="L241" s="34" t="str">
        <f>IF(K241="","",LARGE(G226:G245,M241))</f>
        <v/>
      </c>
      <c r="M241" s="46">
        <v>16</v>
      </c>
      <c r="N241" s="28"/>
      <c r="O241" s="47" t="str">
        <f>IF(R241&lt;&gt;"",_xlfn.RANK.EQ(R241,R226:R245,0),"")</f>
        <v/>
      </c>
      <c r="P241" s="24" t="str">
        <f>IF(K241="","",VLOOKUP(L241,G226:J245,2,0))</f>
        <v/>
      </c>
      <c r="Q241" s="24" t="str">
        <f>IF(K241="","",VLOOKUP(P241,LISTAS!$F$5:$G$407,2,0))</f>
        <v/>
      </c>
      <c r="R241" s="39" t="str">
        <f>IF(K241="","",VLOOKUP(L241,G226:J245,4,0))</f>
        <v/>
      </c>
      <c r="S241" s="25" t="str">
        <f t="shared" si="67"/>
        <v/>
      </c>
      <c r="T241" s="25" t="str">
        <f t="shared" si="68"/>
        <v/>
      </c>
    </row>
    <row r="242" spans="2:20" s="5" customFormat="1" ht="18.75" customHeight="1" x14ac:dyDescent="0.3">
      <c r="B242" s="26"/>
      <c r="C242" s="22" t="str">
        <f>IF(B242="","",VLOOKUP(B242,LISTAS!$F$5:$I$204,2,0))</f>
        <v/>
      </c>
      <c r="D242" s="22" t="str">
        <f>IF(B242="","",VLOOKUP(B242,LISTAS!$F$5:$I$204,4,0))</f>
        <v/>
      </c>
      <c r="E242" s="38"/>
      <c r="G242" s="34" t="str">
        <f t="shared" si="63"/>
        <v/>
      </c>
      <c r="H242" s="35" t="str">
        <f t="shared" ref="H242:I245" si="69">IF($K242="","",IF(B242="","",B242))</f>
        <v/>
      </c>
      <c r="I242" s="35" t="str">
        <f t="shared" si="69"/>
        <v/>
      </c>
      <c r="J242" s="34" t="str">
        <f t="shared" si="65"/>
        <v/>
      </c>
      <c r="K242" s="34" t="str">
        <f t="shared" si="66"/>
        <v/>
      </c>
      <c r="L242" s="34" t="str">
        <f>IF(K242="","",LARGE(G226:G245,M242))</f>
        <v/>
      </c>
      <c r="M242" s="46">
        <v>17</v>
      </c>
      <c r="N242" s="28"/>
      <c r="O242" s="47" t="str">
        <f>IF(R242&lt;&gt;"",_xlfn.RANK.EQ(R242,R226:R245,0),"")</f>
        <v/>
      </c>
      <c r="P242" s="24" t="str">
        <f>IF(K242="","",VLOOKUP(L242,G226:J245,2,0))</f>
        <v/>
      </c>
      <c r="Q242" s="24" t="str">
        <f>IF(K242="","",VLOOKUP(P242,LISTAS!$F$5:$G$407,2,0))</f>
        <v/>
      </c>
      <c r="R242" s="39" t="str">
        <f>IF(K242="","",VLOOKUP(L242,G226:J245,4,0))</f>
        <v/>
      </c>
      <c r="S242" s="25" t="str">
        <f t="shared" si="67"/>
        <v/>
      </c>
      <c r="T242" s="25" t="str">
        <f t="shared" si="68"/>
        <v/>
      </c>
    </row>
    <row r="243" spans="2:20" s="5" customFormat="1" ht="18.75" customHeight="1" x14ac:dyDescent="0.3">
      <c r="B243" s="26"/>
      <c r="C243" s="22" t="str">
        <f>IF(B243="","",VLOOKUP(B243,LISTAS!$F$5:$I$204,2,0))</f>
        <v/>
      </c>
      <c r="D243" s="22" t="str">
        <f>IF(B243="","",VLOOKUP(B243,LISTAS!$F$5:$I$204,4,0))</f>
        <v/>
      </c>
      <c r="E243" s="38"/>
      <c r="G243" s="34" t="str">
        <f t="shared" si="63"/>
        <v/>
      </c>
      <c r="H243" s="35" t="str">
        <f t="shared" si="69"/>
        <v/>
      </c>
      <c r="I243" s="35" t="str">
        <f t="shared" si="69"/>
        <v/>
      </c>
      <c r="J243" s="34" t="str">
        <f t="shared" si="65"/>
        <v/>
      </c>
      <c r="K243" s="34" t="str">
        <f t="shared" si="66"/>
        <v/>
      </c>
      <c r="L243" s="34" t="str">
        <f>IF(K243="","",LARGE(G226:G245,M243))</f>
        <v/>
      </c>
      <c r="M243" s="46">
        <v>18</v>
      </c>
      <c r="N243" s="28"/>
      <c r="O243" s="47" t="str">
        <f>IF(R243&lt;&gt;"",_xlfn.RANK.EQ(R243,R226:R245,0),"")</f>
        <v/>
      </c>
      <c r="P243" s="24" t="str">
        <f>IF(K243="","",VLOOKUP(L243,G226:J245,2,0))</f>
        <v/>
      </c>
      <c r="Q243" s="24" t="str">
        <f>IF(K243="","",VLOOKUP(P243,LISTAS!$F$5:$G$407,2,0))</f>
        <v/>
      </c>
      <c r="R243" s="39" t="str">
        <f>IF(K243="","",VLOOKUP(L243,G226:J245,4,0))</f>
        <v/>
      </c>
      <c r="S243" s="25" t="str">
        <f t="shared" si="67"/>
        <v/>
      </c>
      <c r="T243" s="25" t="str">
        <f t="shared" si="68"/>
        <v/>
      </c>
    </row>
    <row r="244" spans="2:20" s="5" customFormat="1" ht="18.75" customHeight="1" x14ac:dyDescent="0.3">
      <c r="B244" s="26"/>
      <c r="C244" s="22" t="str">
        <f>IF(B244="","",VLOOKUP(B244,LISTAS!$F$5:$I$204,2,0))</f>
        <v/>
      </c>
      <c r="D244" s="22" t="str">
        <f>IF(B244="","",VLOOKUP(B244,LISTAS!$F$5:$I$204,4,0))</f>
        <v/>
      </c>
      <c r="E244" s="38"/>
      <c r="G244" s="34"/>
      <c r="H244" s="35"/>
      <c r="I244" s="35"/>
      <c r="J244" s="34"/>
      <c r="K244" s="34"/>
      <c r="L244" s="34" t="str">
        <f>IF(K244="","",LARGE(G226:G245,M244))</f>
        <v/>
      </c>
      <c r="M244" s="46">
        <v>19</v>
      </c>
      <c r="N244" s="28"/>
      <c r="O244" s="47" t="str">
        <f>IF(R244&lt;&gt;"",_xlfn.RANK.EQ(R244,R226:R245,0),"")</f>
        <v/>
      </c>
      <c r="P244" s="24" t="str">
        <f>IF(K244="","",VLOOKUP(L244,G226:J245,2,0))</f>
        <v/>
      </c>
      <c r="Q244" s="24" t="str">
        <f>IF(K244="","",VLOOKUP(P244,LISTAS!$F$5:$G$407,2,0))</f>
        <v/>
      </c>
      <c r="R244" s="39" t="str">
        <f>IF(K244="","",VLOOKUP(L244,G226:J245,4,0))</f>
        <v/>
      </c>
      <c r="S244" s="25" t="str">
        <f t="shared" si="67"/>
        <v/>
      </c>
      <c r="T244" s="25" t="str">
        <f t="shared" si="68"/>
        <v/>
      </c>
    </row>
    <row r="245" spans="2:20" s="5" customFormat="1" ht="18.75" customHeight="1" x14ac:dyDescent="0.3">
      <c r="B245" s="26"/>
      <c r="C245" s="22" t="str">
        <f>IF(B245="","",VLOOKUP(B245,LISTAS!$F$5:$I$204,2,0))</f>
        <v/>
      </c>
      <c r="D245" s="22" t="str">
        <f>IF(B245="","",VLOOKUP(B245,LISTAS!$F$5:$I$204,4,0))</f>
        <v/>
      </c>
      <c r="E245" s="38"/>
      <c r="G245" s="34" t="str">
        <f t="shared" si="63"/>
        <v/>
      </c>
      <c r="H245" s="35" t="str">
        <f t="shared" si="69"/>
        <v/>
      </c>
      <c r="I245" s="35" t="str">
        <f t="shared" si="69"/>
        <v/>
      </c>
      <c r="J245" s="34" t="str">
        <f t="shared" si="65"/>
        <v/>
      </c>
      <c r="K245" s="34" t="str">
        <f t="shared" si="66"/>
        <v/>
      </c>
      <c r="L245" s="34" t="str">
        <f>IF(K245="","",LARGE(G226:G245,M245))</f>
        <v/>
      </c>
      <c r="M245" s="46">
        <v>20</v>
      </c>
      <c r="N245" s="28"/>
      <c r="O245" s="47" t="str">
        <f>IF(R245&lt;&gt;"",_xlfn.RANK.EQ(R245,R226:R245,0),"")</f>
        <v/>
      </c>
      <c r="P245" s="24" t="str">
        <f>IF(K245="","",VLOOKUP(L245,G226:J245,2,0))</f>
        <v/>
      </c>
      <c r="Q245" s="24" t="str">
        <f>IF(K245="","",VLOOKUP(P245,LISTAS!$F$5:$G$407,2,0))</f>
        <v/>
      </c>
      <c r="R245" s="39" t="str">
        <f>IF(K245="","",VLOOKUP(L245,G226:J245,4,0))</f>
        <v/>
      </c>
      <c r="S245" s="25" t="str">
        <f t="shared" si="67"/>
        <v/>
      </c>
      <c r="T245" s="25" t="str">
        <f t="shared" si="68"/>
        <v/>
      </c>
    </row>
    <row r="246" spans="2:20" ht="20.25" customHeight="1" x14ac:dyDescent="0.25"/>
    <row r="247" spans="2:20" ht="20.25" customHeight="1" x14ac:dyDescent="0.25"/>
    <row r="269" spans="1:1" x14ac:dyDescent="0.25">
      <c r="A269" s="2"/>
    </row>
    <row r="270" spans="1:1" x14ac:dyDescent="0.25">
      <c r="A270" s="2"/>
    </row>
    <row r="271" spans="1:1" x14ac:dyDescent="0.25">
      <c r="A271" s="15"/>
    </row>
    <row r="373" spans="1:1" x14ac:dyDescent="0.25">
      <c r="A373" s="2"/>
    </row>
    <row r="374" spans="1:1" x14ac:dyDescent="0.25">
      <c r="A374" s="2"/>
    </row>
    <row r="375" spans="1:1" x14ac:dyDescent="0.25">
      <c r="A375" s="15"/>
    </row>
    <row r="477" spans="1:1" x14ac:dyDescent="0.25">
      <c r="A477" s="2"/>
    </row>
    <row r="478" spans="1:1" x14ac:dyDescent="0.25">
      <c r="A478" s="2"/>
    </row>
    <row r="479" spans="1:1" x14ac:dyDescent="0.25">
      <c r="A479" s="15"/>
    </row>
  </sheetData>
  <sortState xmlns:xlrd2="http://schemas.microsoft.com/office/spreadsheetml/2017/richdata2" ref="B105:D106">
    <sortCondition ref="B104:B106"/>
  </sortState>
  <mergeCells count="32">
    <mergeCell ref="B2:T3"/>
    <mergeCell ref="D5:E5"/>
    <mergeCell ref="B6:T6"/>
    <mergeCell ref="B7:C7"/>
    <mergeCell ref="O7:T7"/>
    <mergeCell ref="O102:T102"/>
    <mergeCell ref="B103:T103"/>
    <mergeCell ref="B127:T127"/>
    <mergeCell ref="B30:C30"/>
    <mergeCell ref="O30:T30"/>
    <mergeCell ref="O54:T54"/>
    <mergeCell ref="B55:T55"/>
    <mergeCell ref="B78:C78"/>
    <mergeCell ref="O78:T78"/>
    <mergeCell ref="B79:T79"/>
    <mergeCell ref="B31:T31"/>
    <mergeCell ref="B128:C128"/>
    <mergeCell ref="O128:T128"/>
    <mergeCell ref="B54:C54"/>
    <mergeCell ref="B224:T224"/>
    <mergeCell ref="B151:C151"/>
    <mergeCell ref="O151:T151"/>
    <mergeCell ref="B152:T152"/>
    <mergeCell ref="B175:C175"/>
    <mergeCell ref="O175:T175"/>
    <mergeCell ref="B176:T176"/>
    <mergeCell ref="B199:C199"/>
    <mergeCell ref="O199:T199"/>
    <mergeCell ref="B200:T200"/>
    <mergeCell ref="B223:C223"/>
    <mergeCell ref="O223:T223"/>
    <mergeCell ref="B102:C102"/>
  </mergeCells>
  <printOptions horizontalCentered="1"/>
  <pageMargins left="0.39370078740157483" right="0.39370078740157483" top="0.39370078740157483" bottom="0.39370078740157483" header="0" footer="0"/>
  <pageSetup paperSize="9" scale="8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4924A91-881C-4446-987A-F415C52BAD14}">
          <x14:formula1>
            <xm:f>LISTAS!$D$5:$D$6</xm:f>
          </x14:formula1>
          <xm:sqref>F223 F5 F128 F7 F199 F175 F151 F102 F78 F54 F30</xm:sqref>
        </x14:dataValidation>
        <x14:dataValidation type="list" allowBlank="1" showInputMessage="1" showErrorMessage="1" xr:uid="{FCE9EA2F-DA2A-4B08-8B21-D5CB9AC05FF5}">
          <x14:formula1>
            <xm:f>LISTAS!$F$5:$F$204</xm:f>
          </x14:formula1>
          <xm:sqref>B9:B28 B202:B221 B178:B197 B154:B173 B130:B149 B105:B124 B81:B100 B57:B76 B33:B52 B226:B245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04443-2341-4B49-9A97-C86F5E6F2420}">
  <dimension ref="A1:T539"/>
  <sheetViews>
    <sheetView showGridLines="0" topLeftCell="C1" zoomScale="85" zoomScaleNormal="85" workbookViewId="0">
      <selection activeCell="D282" sqref="D282"/>
    </sheetView>
  </sheetViews>
  <sheetFormatPr defaultRowHeight="14.25" x14ac:dyDescent="0.25"/>
  <cols>
    <col min="1" max="1" width="1.28515625" style="5" customWidth="1"/>
    <col min="2" max="2" width="43.28515625" style="2" bestFit="1" customWidth="1"/>
    <col min="3" max="3" width="55.28515625" style="2" bestFit="1" customWidth="1"/>
    <col min="4" max="5" width="16" style="2" customWidth="1"/>
    <col min="6" max="6" width="4.7109375" style="2" bestFit="1" customWidth="1"/>
    <col min="7" max="11" width="9.140625" style="2" hidden="1" customWidth="1"/>
    <col min="12" max="12" width="7.5703125" style="2" hidden="1" customWidth="1"/>
    <col min="13" max="13" width="3.42578125" style="2" hidden="1" customWidth="1"/>
    <col min="14" max="14" width="3.42578125" style="2" customWidth="1"/>
    <col min="15" max="15" width="18.42578125" style="2" bestFit="1" customWidth="1"/>
    <col min="16" max="16" width="43.28515625" style="2" bestFit="1" customWidth="1"/>
    <col min="17" max="17" width="55.28515625" style="2" bestFit="1" customWidth="1"/>
    <col min="18" max="18" width="16" style="2" customWidth="1"/>
    <col min="19" max="20" width="16" style="33" customWidth="1"/>
    <col min="21" max="16384" width="9.140625" style="2"/>
  </cols>
  <sheetData>
    <row r="1" spans="1:20" s="5" customFormat="1" ht="6" customHeight="1" x14ac:dyDescent="0.25">
      <c r="B1" s="6"/>
      <c r="C1" s="6"/>
      <c r="D1" s="6"/>
      <c r="E1" s="6"/>
      <c r="G1" s="7"/>
      <c r="H1" s="8"/>
      <c r="I1" s="8"/>
      <c r="J1" s="8"/>
      <c r="K1" s="9"/>
      <c r="L1" s="8"/>
      <c r="S1" s="32"/>
      <c r="T1" s="32"/>
    </row>
    <row r="2" spans="1:20" s="1" customFormat="1" ht="60.75" customHeight="1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s="1" customFormat="1" ht="60.75" customHeigh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x14ac:dyDescent="0.25">
      <c r="A4" s="2"/>
      <c r="G4" s="7"/>
      <c r="H4" s="8"/>
      <c r="I4" s="8"/>
      <c r="J4" s="8"/>
      <c r="K4" s="9"/>
      <c r="L4" s="8"/>
    </row>
    <row r="5" spans="1:20" x14ac:dyDescent="0.25">
      <c r="A5" s="2"/>
      <c r="D5" s="79"/>
      <c r="E5" s="80"/>
      <c r="F5" s="10"/>
      <c r="G5" s="7"/>
      <c r="H5" s="8"/>
      <c r="I5" s="8"/>
      <c r="J5" s="8"/>
      <c r="K5" s="9"/>
      <c r="L5" s="8"/>
    </row>
    <row r="6" spans="1:20" ht="32.25" customHeight="1" x14ac:dyDescent="0.25">
      <c r="A6" s="2"/>
      <c r="B6" s="81" t="s">
        <v>244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3"/>
    </row>
    <row r="7" spans="1:20" ht="20.25" customHeight="1" x14ac:dyDescent="0.25">
      <c r="A7" s="2"/>
      <c r="B7" s="71" t="s">
        <v>248</v>
      </c>
      <c r="C7" s="72"/>
      <c r="E7" s="36" t="s">
        <v>13</v>
      </c>
      <c r="F7" s="37" t="s">
        <v>14</v>
      </c>
      <c r="G7" s="11"/>
      <c r="H7" s="12"/>
      <c r="I7" s="12"/>
      <c r="J7" s="12"/>
      <c r="K7" s="13"/>
      <c r="L7" s="12"/>
      <c r="M7" s="14"/>
      <c r="N7" s="45"/>
      <c r="O7" s="73" t="s">
        <v>15</v>
      </c>
      <c r="P7" s="74"/>
      <c r="Q7" s="74"/>
      <c r="R7" s="74"/>
      <c r="S7" s="74"/>
      <c r="T7" s="75"/>
    </row>
    <row r="8" spans="1:20" s="15" customFormat="1" ht="28.5" customHeight="1" x14ac:dyDescent="0.25">
      <c r="B8" s="16" t="s">
        <v>16</v>
      </c>
      <c r="C8" s="16" t="s">
        <v>1</v>
      </c>
      <c r="D8" s="16" t="s">
        <v>17</v>
      </c>
      <c r="E8" s="16" t="s">
        <v>2</v>
      </c>
      <c r="F8" s="17"/>
      <c r="G8" s="18"/>
      <c r="H8" s="19"/>
      <c r="I8" s="19"/>
      <c r="J8" s="19"/>
      <c r="K8" s="20"/>
      <c r="L8" s="19"/>
      <c r="M8" s="18"/>
      <c r="N8" s="18"/>
      <c r="O8" s="29" t="s">
        <v>4</v>
      </c>
      <c r="P8" s="29" t="s">
        <v>16</v>
      </c>
      <c r="Q8" s="29" t="s">
        <v>1</v>
      </c>
      <c r="R8" s="29" t="s">
        <v>2</v>
      </c>
      <c r="S8" s="21" t="s">
        <v>19</v>
      </c>
      <c r="T8" s="21" t="s">
        <v>20</v>
      </c>
    </row>
    <row r="9" spans="1:20" s="5" customFormat="1" ht="18.75" customHeight="1" x14ac:dyDescent="0.25">
      <c r="B9" s="22" t="s">
        <v>114</v>
      </c>
      <c r="C9" s="22" t="str">
        <f>IF(B9="","",VLOOKUP(B9,LISTAS!$F$5:$I$1000,2,0))</f>
        <v>COLÉGIO ARBOS SÃO CAETANO DO SUL</v>
      </c>
      <c r="D9" s="22" t="str">
        <f>IF(B9="","",VLOOKUP(B9,LISTAS!$F$5:$I$204,4,0))</f>
        <v>SUB 07</v>
      </c>
      <c r="E9" s="38">
        <v>6.6</v>
      </c>
      <c r="G9" s="34">
        <f t="shared" ref="G9:G28" si="0">IF(E9="","",E9+(ROW(E9)/10000))</f>
        <v>6.6008999999999993</v>
      </c>
      <c r="H9" s="35" t="str">
        <f t="shared" ref="H9:I21" si="1">IF($K9="","",IF(B9="","",B9))</f>
        <v>BELLA SANCHEZ CARDOSO CALDERONI</v>
      </c>
      <c r="I9" s="35" t="str">
        <f t="shared" si="1"/>
        <v>COLÉGIO ARBOS SÃO CAETANO DO SUL</v>
      </c>
      <c r="J9" s="34">
        <f t="shared" ref="J9:J28" si="2">IF($K9="","",E9)</f>
        <v>6.6</v>
      </c>
      <c r="K9" s="34">
        <f t="shared" ref="K9:K28" si="3">G9</f>
        <v>6.6008999999999993</v>
      </c>
      <c r="L9" s="34">
        <f>IF(K9="","",LARGE(G9:G28,M9))</f>
        <v>7.6017999999999999</v>
      </c>
      <c r="M9" s="46">
        <v>1</v>
      </c>
      <c r="N9" s="23"/>
      <c r="O9" s="47">
        <f>IF(R9&lt;&gt;"",_xlfn.RANK.EQ(R9,R9:R28,0),"")</f>
        <v>1</v>
      </c>
      <c r="P9" s="24" t="str">
        <f>IF(K9="","",VLOOKUP(L9,G9:J28,2,0))</f>
        <v>ELIZA MARCHI BESSA</v>
      </c>
      <c r="Q9" s="24" t="str">
        <f>IF(K9="","",VLOOKUP(P9,LISTAS!$F$5:$G$407,2,0))</f>
        <v>LICEU JARDIM</v>
      </c>
      <c r="R9" s="39">
        <f>IF(K9="","",VLOOKUP(L9,G9:J28,4,0))</f>
        <v>7.6</v>
      </c>
      <c r="S9" s="25">
        <f>IF($O9="","",IF($O9=1,400,IF($O9=2,340,IF($O9=3,300,IF($O9=4,280,IF($O9=5,270,IF($O9=6,260,IF($O9=7,250,IF($O9=8,240,IF($O9=9,200,IF($O9=10,200,IF($O9=11,200,IF($O9=12,200,IF($O9=13,200,IF($O9=14,200,IF($O9=15,200,IF($O9=16,200,IF($O9&gt;16,"",""))))))))))))))))))</f>
        <v>400</v>
      </c>
      <c r="T9" s="25">
        <f>IF(O9="","",IF($F$7="NÃO","",IF(O9=1,400,IF(O9=2,340,IF(O9=3,300,IF(O9=4,280,IF(O9=5,270,IF(O9=6,260,IF(O9=7,250,IF(O9=8,240,IF(O9=9,200,IF(O9=10,200,IF(O9=11,200,IF(O9=12,200,IF(O9=13,200,IF(O9=14,200,IF(O9=15,200,IF(O9=16,200,IF(O9&gt;16,"","")))))))))))))))))))</f>
        <v>400</v>
      </c>
    </row>
    <row r="10" spans="1:20" s="5" customFormat="1" ht="18.75" customHeight="1" x14ac:dyDescent="0.25">
      <c r="B10" s="26" t="s">
        <v>327</v>
      </c>
      <c r="C10" s="22" t="str">
        <f>IF(B10="","",VLOOKUP(B10,LISTAS!$F$5:$I$1000,2,0))</f>
        <v>COLÉGIO ARBOS SÃO CAETANO DO SUL</v>
      </c>
      <c r="D10" s="22" t="str">
        <f>IF(B10="","",VLOOKUP(B10,LISTAS!$F$5:$I$204,4,0))</f>
        <v>SUB 07</v>
      </c>
      <c r="E10" s="38">
        <v>6</v>
      </c>
      <c r="G10" s="34">
        <f t="shared" si="0"/>
        <v>6.0010000000000003</v>
      </c>
      <c r="H10" s="35" t="str">
        <f t="shared" si="1"/>
        <v>HELENA JUNQUEIRA OLIVEIRA LOPES DE ALMEIDA</v>
      </c>
      <c r="I10" s="35" t="str">
        <f t="shared" si="1"/>
        <v>COLÉGIO ARBOS SÃO CAETANO DO SUL</v>
      </c>
      <c r="J10" s="34">
        <f t="shared" si="2"/>
        <v>6</v>
      </c>
      <c r="K10" s="34">
        <f t="shared" si="3"/>
        <v>6.0010000000000003</v>
      </c>
      <c r="L10" s="34">
        <f>IF(K10="","",LARGE(G9:G28,M10))</f>
        <v>7.3021000000000003</v>
      </c>
      <c r="M10" s="46">
        <v>2</v>
      </c>
      <c r="N10" s="27"/>
      <c r="O10" s="47">
        <f>IF(R10&lt;&gt;"",_xlfn.RANK.EQ(R10,R9:R28,0),"")</f>
        <v>2</v>
      </c>
      <c r="P10" s="24" t="str">
        <f>IF(K10="","",VLOOKUP(L10,G9:J28,2,0))</f>
        <v>LETICIA DE SOUSA FATOBENE</v>
      </c>
      <c r="Q10" s="24" t="str">
        <f>IF(K10="","",VLOOKUP(P10,LISTAS!$F$5:$G$407,2,0))</f>
        <v>LICEU JARDIM</v>
      </c>
      <c r="R10" s="39">
        <f>IF(K10="","",VLOOKUP(L10,G9:J28,4,0))</f>
        <v>7.3</v>
      </c>
      <c r="S10" s="25">
        <f t="shared" ref="S10:S36" si="4">IF($O10="","",IF($O10=1,400,IF($O10=2,340,IF($O10=3,300,IF($O10=4,280,IF($O10=5,270,IF($O10=6,260,IF($O10=7,250,IF($O10=8,240,IF($O10=9,200,IF($O10=10,200,IF($O10=11,200,IF($O10=12,200,IF($O10=13,200,IF($O10=14,200,IF($O10=15,200,IF($O10=16,200,IF($O10&gt;16,"",""))))))))))))))))))</f>
        <v>340</v>
      </c>
      <c r="T10" s="25">
        <f t="shared" ref="T10:T28" si="5">IF(O10="","",IF($F$7="NÃO","",IF(O10=1,400,IF(O10=2,340,IF(O10=3,300,IF(O10=4,280,IF(O10=5,270,IF(O10=6,260,IF(O10=7,250,IF(O10=8,240,IF(O10=9,200,IF(O10=10,200,IF(O10=11,200,IF(O10=12,200,IF(O10=13,200,IF(O10=14,200,IF(O10=15,200,IF(O10=16,200,IF(O10&gt;16,"","")))))))))))))))))))</f>
        <v>340</v>
      </c>
    </row>
    <row r="11" spans="1:20" s="5" customFormat="1" ht="18.75" customHeight="1" x14ac:dyDescent="0.3">
      <c r="B11" s="26" t="s">
        <v>116</v>
      </c>
      <c r="C11" s="22" t="str">
        <f>IF(B11="","",VLOOKUP(B11,LISTAS!$F$5:$I$1000,2,0))</f>
        <v>COLÉGIO ARBOS SÃO CAETANO DO SUL</v>
      </c>
      <c r="D11" s="22" t="str">
        <f>IF(B11="","",VLOOKUP(B11,LISTAS!$F$5:$I$204,4,0))</f>
        <v>SUB 07</v>
      </c>
      <c r="E11" s="38">
        <v>7</v>
      </c>
      <c r="G11" s="34">
        <f t="shared" si="0"/>
        <v>7.0011000000000001</v>
      </c>
      <c r="H11" s="35" t="str">
        <f t="shared" si="1"/>
        <v>LAURA SANTOS CASAGRANDE</v>
      </c>
      <c r="I11" s="35" t="str">
        <f t="shared" si="1"/>
        <v>COLÉGIO ARBOS SÃO CAETANO DO SUL</v>
      </c>
      <c r="J11" s="34">
        <f t="shared" si="2"/>
        <v>7</v>
      </c>
      <c r="K11" s="34">
        <f t="shared" si="3"/>
        <v>7.0011000000000001</v>
      </c>
      <c r="L11" s="34">
        <f>IF(K11="","",LARGE(G9:G28,M11))</f>
        <v>7.2015000000000002</v>
      </c>
      <c r="M11" s="46">
        <v>3</v>
      </c>
      <c r="N11" s="28"/>
      <c r="O11" s="47">
        <f>IF(R11&lt;&gt;"",_xlfn.RANK.EQ(R11,R9:R28,0),"")</f>
        <v>3</v>
      </c>
      <c r="P11" s="24" t="str">
        <f>IF(K11="","",VLOOKUP(L11,G9:J28,2,0))</f>
        <v>ANTONELLA BOTTASIN DE BRITO DE OLIVEIRA</v>
      </c>
      <c r="Q11" s="24" t="str">
        <f>IF(K11="","",VLOOKUP(P11,LISTAS!$F$5:$G$407,2,0))</f>
        <v>LICEU JARDIM</v>
      </c>
      <c r="R11" s="39">
        <f>IF(K11="","",VLOOKUP(L11,G9:J28,4,0))</f>
        <v>7.2</v>
      </c>
      <c r="S11" s="25">
        <f t="shared" si="4"/>
        <v>300</v>
      </c>
      <c r="T11" s="25">
        <f t="shared" si="5"/>
        <v>300</v>
      </c>
    </row>
    <row r="12" spans="1:20" s="5" customFormat="1" ht="18.75" customHeight="1" x14ac:dyDescent="0.3">
      <c r="B12" s="26" t="s">
        <v>338</v>
      </c>
      <c r="C12" s="22" t="str">
        <f>IF(B12="","",VLOOKUP(B12,LISTAS!$F$5:$I$1000,2,0))</f>
        <v xml:space="preserve">ESCOLA STAGIUM </v>
      </c>
      <c r="D12" s="22" t="e">
        <f>IF(B12="","",VLOOKUP(B12,LISTAS!$F$5:$I$204,4,0))</f>
        <v>#N/A</v>
      </c>
      <c r="E12" s="38">
        <v>6.5</v>
      </c>
      <c r="G12" s="34">
        <f t="shared" si="0"/>
        <v>6.5011999999999999</v>
      </c>
      <c r="H12" s="35" t="str">
        <f t="shared" si="1"/>
        <v>LUÍSA SILVA NASCIMENTO</v>
      </c>
      <c r="I12" s="35" t="str">
        <f t="shared" si="1"/>
        <v xml:space="preserve">ESCOLA STAGIUM </v>
      </c>
      <c r="J12" s="34">
        <f t="shared" si="2"/>
        <v>6.5</v>
      </c>
      <c r="K12" s="34">
        <f t="shared" si="3"/>
        <v>6.5011999999999999</v>
      </c>
      <c r="L12" s="34">
        <f>IF(K12="","",LARGE(G9:G28,M12))</f>
        <v>7.2012999999999998</v>
      </c>
      <c r="M12" s="46">
        <v>4</v>
      </c>
      <c r="N12" s="28"/>
      <c r="O12" s="47">
        <f>IF(R12&lt;&gt;"",_xlfn.RANK.EQ(R12,R9:R28,0),"")</f>
        <v>3</v>
      </c>
      <c r="P12" s="24" t="str">
        <f>IF(K12="","",VLOOKUP(L12,G9:J28,2,0))</f>
        <v>JULIA FEITOSA</v>
      </c>
      <c r="Q12" s="24" t="str">
        <f>IF(K12="","",VLOOKUP(P12,LISTAS!$F$5:$G$407,2,0))</f>
        <v>INLIFE ESCOLA BILINGUE</v>
      </c>
      <c r="R12" s="39">
        <f>IF(K12="","",VLOOKUP(L12,G9:J28,4,0))</f>
        <v>7.2</v>
      </c>
      <c r="S12" s="25">
        <f t="shared" si="4"/>
        <v>300</v>
      </c>
      <c r="T12" s="25">
        <f t="shared" si="5"/>
        <v>300</v>
      </c>
    </row>
    <row r="13" spans="1:20" s="5" customFormat="1" ht="18.75" customHeight="1" x14ac:dyDescent="0.3">
      <c r="B13" s="26" t="s">
        <v>381</v>
      </c>
      <c r="C13" s="22" t="str">
        <f>IF(B13="","",VLOOKUP(B13,LISTAS!$F$5:$I$1000,2,0))</f>
        <v>INLIFE ESCOLA BILINGUE</v>
      </c>
      <c r="D13" s="22" t="str">
        <f>IF(B13="","",VLOOKUP(B13,LISTAS!$F$5:$I$204,4,0))</f>
        <v>SUB 07</v>
      </c>
      <c r="E13" s="38">
        <v>7.2</v>
      </c>
      <c r="G13" s="34">
        <f t="shared" si="0"/>
        <v>7.2012999999999998</v>
      </c>
      <c r="H13" s="35" t="str">
        <f t="shared" si="1"/>
        <v>JULIA FEITOSA</v>
      </c>
      <c r="I13" s="35" t="str">
        <f t="shared" si="1"/>
        <v>INLIFE ESCOLA BILINGUE</v>
      </c>
      <c r="J13" s="34">
        <f t="shared" si="2"/>
        <v>7.2</v>
      </c>
      <c r="K13" s="34">
        <f t="shared" si="3"/>
        <v>7.2012999999999998</v>
      </c>
      <c r="L13" s="34">
        <f>IF(K13="","",LARGE(G9:G28,M13))</f>
        <v>7.1018999999999997</v>
      </c>
      <c r="M13" s="46">
        <v>5</v>
      </c>
      <c r="N13" s="28"/>
      <c r="O13" s="47">
        <f>IF(R13&lt;&gt;"",_xlfn.RANK.EQ(R13,R9:R28,0),"")</f>
        <v>5</v>
      </c>
      <c r="P13" s="24" t="str">
        <f>IF(K13="","",VLOOKUP(L13,G9:J28,2,0))</f>
        <v>LARA ARAÚJO SAMPAIO</v>
      </c>
      <c r="Q13" s="24" t="str">
        <f>IF(K13="","",VLOOKUP(P13,LISTAS!$F$5:$G$407,2,0))</f>
        <v>LICEU JARDIM</v>
      </c>
      <c r="R13" s="39">
        <f>IF(K13="","",VLOOKUP(L13,G9:J28,4,0))</f>
        <v>7.1</v>
      </c>
      <c r="S13" s="25">
        <f t="shared" si="4"/>
        <v>270</v>
      </c>
      <c r="T13" s="25">
        <f t="shared" si="5"/>
        <v>270</v>
      </c>
    </row>
    <row r="14" spans="1:20" s="5" customFormat="1" ht="18.75" customHeight="1" x14ac:dyDescent="0.3">
      <c r="B14" s="26" t="s">
        <v>410</v>
      </c>
      <c r="C14" s="22" t="str">
        <f>IF(B14="","",VLOOKUP(B14,LISTAS!$F$5:$I$1000,2,0))</f>
        <v>LICEU JARDIM</v>
      </c>
      <c r="D14" s="22" t="str">
        <f>IF(B14="","",VLOOKUP(B14,LISTAS!$F$5:$I$204,4,0))</f>
        <v>SUB 07</v>
      </c>
      <c r="E14" s="38">
        <v>6.2</v>
      </c>
      <c r="G14" s="34">
        <f t="shared" si="0"/>
        <v>6.2014000000000005</v>
      </c>
      <c r="H14" s="35" t="str">
        <f t="shared" si="1"/>
        <v>ANTONELA MANOELA ANTELO</v>
      </c>
      <c r="I14" s="35" t="str">
        <f t="shared" si="1"/>
        <v>LICEU JARDIM</v>
      </c>
      <c r="J14" s="34">
        <f t="shared" si="2"/>
        <v>6.2</v>
      </c>
      <c r="K14" s="34">
        <f t="shared" si="3"/>
        <v>6.2014000000000005</v>
      </c>
      <c r="L14" s="34">
        <f>IF(K14="","",LARGE(G9:G28,M14))</f>
        <v>7.0019999999999998</v>
      </c>
      <c r="M14" s="46">
        <v>6</v>
      </c>
      <c r="N14" s="28"/>
      <c r="O14" s="47">
        <f>IF(R14&lt;&gt;"",_xlfn.RANK.EQ(R14,R9:R28,0),"")</f>
        <v>6</v>
      </c>
      <c r="P14" s="24" t="str">
        <f>IF(K14="","",VLOOKUP(L14,G9:J28,2,0))</f>
        <v>LUA BRITO AQUINO MENDES</v>
      </c>
      <c r="Q14" s="24" t="str">
        <f>IF(K14="","",VLOOKUP(P14,LISTAS!$F$5:$G$407,2,0))</f>
        <v>LICEU JARDIM</v>
      </c>
      <c r="R14" s="39">
        <f>IF(K14="","",VLOOKUP(L14,G9:J28,4,0))</f>
        <v>7</v>
      </c>
      <c r="S14" s="25">
        <f t="shared" si="4"/>
        <v>260</v>
      </c>
      <c r="T14" s="25">
        <f t="shared" si="5"/>
        <v>260</v>
      </c>
    </row>
    <row r="15" spans="1:20" s="5" customFormat="1" ht="18.75" customHeight="1" x14ac:dyDescent="0.3">
      <c r="B15" s="26" t="s">
        <v>411</v>
      </c>
      <c r="C15" s="22" t="str">
        <f>IF(B15="","",VLOOKUP(B15,LISTAS!$F$5:$I$1000,2,0))</f>
        <v>LICEU JARDIM</v>
      </c>
      <c r="D15" s="22" t="str">
        <f>IF(B15="","",VLOOKUP(B15,LISTAS!$F$5:$I$204,4,0))</f>
        <v>SUB 07</v>
      </c>
      <c r="E15" s="38">
        <v>7.2</v>
      </c>
      <c r="G15" s="34">
        <f t="shared" si="0"/>
        <v>7.2015000000000002</v>
      </c>
      <c r="H15" s="35" t="str">
        <f t="shared" si="1"/>
        <v>ANTONELLA BOTTASIN DE BRITO DE OLIVEIRA</v>
      </c>
      <c r="I15" s="35" t="str">
        <f t="shared" si="1"/>
        <v>LICEU JARDIM</v>
      </c>
      <c r="J15" s="34">
        <f t="shared" si="2"/>
        <v>7.2</v>
      </c>
      <c r="K15" s="34">
        <f t="shared" si="3"/>
        <v>7.2015000000000002</v>
      </c>
      <c r="L15" s="34">
        <f>IF(K15="","",LARGE(G9:G28,M15))</f>
        <v>7.0011000000000001</v>
      </c>
      <c r="M15" s="46">
        <v>7</v>
      </c>
      <c r="N15" s="28"/>
      <c r="O15" s="47">
        <f>IF(R15&lt;&gt;"",_xlfn.RANK.EQ(R15,R9:R28,0),"")</f>
        <v>6</v>
      </c>
      <c r="P15" s="24" t="str">
        <f>IF(K15="","",VLOOKUP(L15,G9:J28,2,0))</f>
        <v>LAURA SANTOS CASAGRANDE</v>
      </c>
      <c r="Q15" s="24" t="str">
        <f>IF(K15="","",VLOOKUP(P15,LISTAS!$F$5:$G$407,2,0))</f>
        <v>COLÉGIO ARBOS SÃO CAETANO DO SUL</v>
      </c>
      <c r="R15" s="39">
        <f>IF(K15="","",VLOOKUP(L15,G9:J28,4,0))</f>
        <v>7</v>
      </c>
      <c r="S15" s="25">
        <f t="shared" si="4"/>
        <v>260</v>
      </c>
      <c r="T15" s="25">
        <f t="shared" si="5"/>
        <v>260</v>
      </c>
    </row>
    <row r="16" spans="1:20" s="5" customFormat="1" ht="18.75" customHeight="1" x14ac:dyDescent="0.3">
      <c r="B16" s="26" t="s">
        <v>412</v>
      </c>
      <c r="C16" s="22" t="str">
        <f>IF(B16="","",VLOOKUP(B16,LISTAS!$F$5:$I$1000,2,0))</f>
        <v>LICEU JARDIM</v>
      </c>
      <c r="D16" s="22" t="str">
        <f>IF(B16="","",VLOOKUP(B16,LISTAS!$F$5:$I$204,4,0))</f>
        <v>SUB 07</v>
      </c>
      <c r="E16" s="38">
        <v>6.7</v>
      </c>
      <c r="G16" s="34">
        <f t="shared" si="0"/>
        <v>6.7016</v>
      </c>
      <c r="H16" s="35" t="str">
        <f t="shared" si="1"/>
        <v>CATARINA ASSI MONTEIRO</v>
      </c>
      <c r="I16" s="35" t="str">
        <f t="shared" si="1"/>
        <v>LICEU JARDIM</v>
      </c>
      <c r="J16" s="34">
        <f t="shared" si="2"/>
        <v>6.7</v>
      </c>
      <c r="K16" s="34">
        <f t="shared" si="3"/>
        <v>6.7016</v>
      </c>
      <c r="L16" s="34">
        <f>IF(K16="","",LARGE(G9:G28,M16))</f>
        <v>6.7016</v>
      </c>
      <c r="M16" s="46">
        <v>8</v>
      </c>
      <c r="N16" s="28"/>
      <c r="O16" s="47">
        <f>IF(R16&lt;&gt;"",_xlfn.RANK.EQ(R16,R9:R28,0),"")</f>
        <v>8</v>
      </c>
      <c r="P16" s="24" t="str">
        <f>IF(K16="","",VLOOKUP(L16,G9:J28,2,0))</f>
        <v>CATARINA ASSI MONTEIRO</v>
      </c>
      <c r="Q16" s="24" t="str">
        <f>IF(K16="","",VLOOKUP(P16,LISTAS!$F$5:$G$407,2,0))</f>
        <v>LICEU JARDIM</v>
      </c>
      <c r="R16" s="39">
        <f>IF(K16="","",VLOOKUP(L16,G9:J28,4,0))</f>
        <v>6.7</v>
      </c>
      <c r="S16" s="25">
        <f t="shared" si="4"/>
        <v>240</v>
      </c>
      <c r="T16" s="25">
        <f t="shared" si="5"/>
        <v>240</v>
      </c>
    </row>
    <row r="17" spans="2:20" s="5" customFormat="1" ht="18.75" customHeight="1" x14ac:dyDescent="0.3">
      <c r="B17" s="26" t="s">
        <v>413</v>
      </c>
      <c r="C17" s="22" t="str">
        <f>IF(B17="","",VLOOKUP(B17,LISTAS!$F$5:$I$1000,2,0))</f>
        <v>LICEU JARDIM</v>
      </c>
      <c r="D17" s="22" t="str">
        <f>IF(B17="","",VLOOKUP(B17,LISTAS!$F$5:$I$204,4,0))</f>
        <v>SUB 07</v>
      </c>
      <c r="E17" s="38">
        <v>0</v>
      </c>
      <c r="G17" s="34">
        <f t="shared" si="0"/>
        <v>1.6999999999999999E-3</v>
      </c>
      <c r="H17" s="35" t="str">
        <f t="shared" si="1"/>
        <v>CATARINA BRIGATTI GRICIUNAS</v>
      </c>
      <c r="I17" s="35" t="str">
        <f t="shared" si="1"/>
        <v>LICEU JARDIM</v>
      </c>
      <c r="J17" s="34">
        <f t="shared" si="2"/>
        <v>0</v>
      </c>
      <c r="K17" s="34">
        <f t="shared" si="3"/>
        <v>1.6999999999999999E-3</v>
      </c>
      <c r="L17" s="34">
        <f>IF(K17="","",LARGE(G9:G28,M17))</f>
        <v>6.6008999999999993</v>
      </c>
      <c r="M17" s="46">
        <v>9</v>
      </c>
      <c r="N17" s="28"/>
      <c r="O17" s="47">
        <f>IF(R17&lt;&gt;"",_xlfn.RANK.EQ(R17,R9:R28,0),"")</f>
        <v>9</v>
      </c>
      <c r="P17" s="24" t="str">
        <f>IF(K17="","",VLOOKUP(L17,G9:J28,2,0))</f>
        <v>BELLA SANCHEZ CARDOSO CALDERONI</v>
      </c>
      <c r="Q17" s="24" t="str">
        <f>IF(K17="","",VLOOKUP(P17,LISTAS!$F$5:$G$407,2,0))</f>
        <v>COLÉGIO ARBOS SÃO CAETANO DO SUL</v>
      </c>
      <c r="R17" s="39">
        <f>IF(K17="","",VLOOKUP(L17,G9:J28,4,0))</f>
        <v>6.6</v>
      </c>
      <c r="S17" s="25">
        <f t="shared" si="4"/>
        <v>200</v>
      </c>
      <c r="T17" s="25">
        <f t="shared" si="5"/>
        <v>200</v>
      </c>
    </row>
    <row r="18" spans="2:20" s="5" customFormat="1" ht="18.75" customHeight="1" x14ac:dyDescent="0.3">
      <c r="B18" s="26" t="s">
        <v>162</v>
      </c>
      <c r="C18" s="22" t="str">
        <f>IF(B18="","",VLOOKUP(B18,LISTAS!$F$5:$I$1000,2,0))</f>
        <v>LICEU JARDIM</v>
      </c>
      <c r="D18" s="22" t="str">
        <f>IF(B18="","",VLOOKUP(B18,LISTAS!$F$5:$I$204,4,0))</f>
        <v>SUB 07</v>
      </c>
      <c r="E18" s="38">
        <v>7.6</v>
      </c>
      <c r="G18" s="34">
        <f t="shared" si="0"/>
        <v>7.6017999999999999</v>
      </c>
      <c r="H18" s="35" t="str">
        <f t="shared" si="1"/>
        <v>ELIZA MARCHI BESSA</v>
      </c>
      <c r="I18" s="35" t="str">
        <f t="shared" si="1"/>
        <v>LICEU JARDIM</v>
      </c>
      <c r="J18" s="34">
        <f t="shared" si="2"/>
        <v>7.6</v>
      </c>
      <c r="K18" s="34">
        <f t="shared" si="3"/>
        <v>7.6017999999999999</v>
      </c>
      <c r="L18" s="34">
        <f>IF(K18="","",LARGE(G9:G28,M18))</f>
        <v>6.5011999999999999</v>
      </c>
      <c r="M18" s="46">
        <v>10</v>
      </c>
      <c r="N18" s="28"/>
      <c r="O18" s="47">
        <f>IF(R18&lt;&gt;"",_xlfn.RANK.EQ(R18,R9:R28,0),"")</f>
        <v>10</v>
      </c>
      <c r="P18" s="24" t="str">
        <f>IF(K18="","",VLOOKUP(L18,G9:J28,2,0))</f>
        <v>LUÍSA SILVA NASCIMENTO</v>
      </c>
      <c r="Q18" s="24" t="str">
        <f>IF(K18="","",VLOOKUP(P18,LISTAS!$F$5:$G$407,2,0))</f>
        <v xml:space="preserve">ESCOLA STAGIUM </v>
      </c>
      <c r="R18" s="39">
        <f>IF(K18="","",VLOOKUP(L18,G9:J28,4,0))</f>
        <v>6.5</v>
      </c>
      <c r="S18" s="25">
        <f t="shared" si="4"/>
        <v>200</v>
      </c>
      <c r="T18" s="25">
        <f t="shared" si="5"/>
        <v>200</v>
      </c>
    </row>
    <row r="19" spans="2:20" s="5" customFormat="1" ht="18.75" customHeight="1" x14ac:dyDescent="0.3">
      <c r="B19" s="26" t="s">
        <v>414</v>
      </c>
      <c r="C19" s="22" t="str">
        <f>IF(B19="","",VLOOKUP(B19,LISTAS!$F$5:$I$1000,2,0))</f>
        <v>LICEU JARDIM</v>
      </c>
      <c r="D19" s="22" t="str">
        <f>IF(B19="","",VLOOKUP(B19,LISTAS!$F$5:$I$204,4,0))</f>
        <v>SUB 07</v>
      </c>
      <c r="E19" s="38">
        <v>7.1</v>
      </c>
      <c r="G19" s="34">
        <f t="shared" si="0"/>
        <v>7.1018999999999997</v>
      </c>
      <c r="H19" s="35" t="str">
        <f t="shared" si="1"/>
        <v>LARA ARAÚJO SAMPAIO</v>
      </c>
      <c r="I19" s="35" t="str">
        <f t="shared" si="1"/>
        <v>LICEU JARDIM</v>
      </c>
      <c r="J19" s="34">
        <f t="shared" si="2"/>
        <v>7.1</v>
      </c>
      <c r="K19" s="34">
        <f t="shared" si="3"/>
        <v>7.1018999999999997</v>
      </c>
      <c r="L19" s="34">
        <f>IF(K19="","",LARGE(G9:G28,M19))</f>
        <v>6.2014000000000005</v>
      </c>
      <c r="M19" s="46">
        <v>11</v>
      </c>
      <c r="N19" s="28"/>
      <c r="O19" s="47">
        <f>IF(R19&lt;&gt;"",_xlfn.RANK.EQ(R19,R9:R28,0),"")</f>
        <v>11</v>
      </c>
      <c r="P19" s="24" t="str">
        <f>IF(K19="","",VLOOKUP(L19,G9:J28,2,0))</f>
        <v>ANTONELA MANOELA ANTELO</v>
      </c>
      <c r="Q19" s="24" t="str">
        <f>IF(K19="","",VLOOKUP(P19,LISTAS!$F$5:$G$407,2,0))</f>
        <v>LICEU JARDIM</v>
      </c>
      <c r="R19" s="39">
        <f>IF(K19="","",VLOOKUP(L19,G9:J28,4,0))</f>
        <v>6.2</v>
      </c>
      <c r="S19" s="25">
        <f t="shared" si="4"/>
        <v>200</v>
      </c>
      <c r="T19" s="25">
        <f t="shared" si="5"/>
        <v>200</v>
      </c>
    </row>
    <row r="20" spans="2:20" s="5" customFormat="1" ht="18.75" customHeight="1" x14ac:dyDescent="0.3">
      <c r="B20" s="26" t="s">
        <v>457</v>
      </c>
      <c r="C20" s="22" t="str">
        <f>IF(B20="","",VLOOKUP(B20,LISTAS!$F$5:$I$1000,2,0))</f>
        <v>LICEU JARDIM</v>
      </c>
      <c r="D20" s="22" t="s">
        <v>455</v>
      </c>
      <c r="E20" s="38">
        <v>7</v>
      </c>
      <c r="G20" s="34">
        <f t="shared" si="0"/>
        <v>7.0019999999999998</v>
      </c>
      <c r="H20" s="35" t="str">
        <f t="shared" si="1"/>
        <v>LUA BRITO AQUINO MENDES</v>
      </c>
      <c r="I20" s="35" t="str">
        <f t="shared" si="1"/>
        <v>LICEU JARDIM</v>
      </c>
      <c r="J20" s="34">
        <f t="shared" si="2"/>
        <v>7</v>
      </c>
      <c r="K20" s="34">
        <f t="shared" si="3"/>
        <v>7.0019999999999998</v>
      </c>
      <c r="L20" s="34">
        <f>IF(K20="","",LARGE(G9:G28,M20))</f>
        <v>6.0010000000000003</v>
      </c>
      <c r="M20" s="46">
        <v>12</v>
      </c>
      <c r="N20" s="28"/>
      <c r="O20" s="47">
        <f>IF(R20&lt;&gt;"",_xlfn.RANK.EQ(R20,R9:R28,0),"")</f>
        <v>12</v>
      </c>
      <c r="P20" s="24" t="str">
        <f>IF(K20="","",VLOOKUP(L20,G9:J28,2,0))</f>
        <v>HELENA JUNQUEIRA OLIVEIRA LOPES DE ALMEIDA</v>
      </c>
      <c r="Q20" s="24" t="str">
        <f>IF(K20="","",VLOOKUP(P20,LISTAS!$F$5:$G$407,2,0))</f>
        <v>COLÉGIO ARBOS SÃO CAETANO DO SUL</v>
      </c>
      <c r="R20" s="39">
        <f>IF(K20="","",VLOOKUP(L20,G9:J28,4,0))</f>
        <v>6</v>
      </c>
      <c r="S20" s="25">
        <f t="shared" si="4"/>
        <v>200</v>
      </c>
      <c r="T20" s="25">
        <f t="shared" si="5"/>
        <v>200</v>
      </c>
    </row>
    <row r="21" spans="2:20" s="5" customFormat="1" ht="18.75" customHeight="1" x14ac:dyDescent="0.3">
      <c r="B21" s="26" t="s">
        <v>458</v>
      </c>
      <c r="C21" s="22" t="str">
        <f>IF(B21="","",VLOOKUP(B21,LISTAS!$F$5:$I$1000,2,0))</f>
        <v>LICEU JARDIM</v>
      </c>
      <c r="D21" s="22" t="s">
        <v>455</v>
      </c>
      <c r="E21" s="38">
        <v>7.3</v>
      </c>
      <c r="G21" s="34">
        <f t="shared" si="0"/>
        <v>7.3021000000000003</v>
      </c>
      <c r="H21" s="35" t="str">
        <f t="shared" si="1"/>
        <v>LETICIA DE SOUSA FATOBENE</v>
      </c>
      <c r="I21" s="35" t="str">
        <f t="shared" si="1"/>
        <v>LICEU JARDIM</v>
      </c>
      <c r="J21" s="34">
        <f t="shared" si="2"/>
        <v>7.3</v>
      </c>
      <c r="K21" s="34">
        <f t="shared" si="3"/>
        <v>7.3021000000000003</v>
      </c>
      <c r="L21" s="34">
        <f>IF(K21="","",LARGE(G9:G28,M21))</f>
        <v>1.6999999999999999E-3</v>
      </c>
      <c r="M21" s="46">
        <v>13</v>
      </c>
      <c r="N21" s="28"/>
      <c r="O21" s="47" t="str">
        <f>IF(R21&lt;&gt;"",_xlfn.RANK.EQ(R21,R9:R28,0),"")</f>
        <v/>
      </c>
      <c r="P21" s="24"/>
      <c r="Q21" s="24"/>
      <c r="R21" s="39"/>
      <c r="S21" s="25" t="str">
        <f t="shared" si="4"/>
        <v/>
      </c>
      <c r="T21" s="25"/>
    </row>
    <row r="22" spans="2:20" s="5" customFormat="1" ht="18.75" customHeight="1" x14ac:dyDescent="0.3">
      <c r="B22" s="26"/>
      <c r="C22" s="22" t="str">
        <f>IF(B22="","",VLOOKUP(B22,LISTAS!$F$5:$I$1000,2,0))</f>
        <v/>
      </c>
      <c r="D22" s="22" t="str">
        <f>IF(B22="","",VLOOKUP(B22,LISTAS!$F$5:$I$204,4,0))</f>
        <v/>
      </c>
      <c r="E22" s="38"/>
      <c r="G22" s="34"/>
      <c r="H22" s="35"/>
      <c r="I22" s="35"/>
      <c r="J22" s="34"/>
      <c r="K22" s="34"/>
      <c r="L22" s="34" t="str">
        <f>IF(K22="","",LARGE(G9:G28,M22))</f>
        <v/>
      </c>
      <c r="M22" s="46">
        <v>14</v>
      </c>
      <c r="N22" s="28"/>
      <c r="O22" s="47" t="str">
        <f>IF(R22&lt;&gt;"",_xlfn.RANK.EQ(R22,R9:R28,0),"")</f>
        <v/>
      </c>
      <c r="P22" s="24" t="str">
        <f>IF(K22="","",VLOOKUP(L22,G9:J28,2,0))</f>
        <v/>
      </c>
      <c r="Q22" s="24" t="str">
        <f>IF(K22="","",VLOOKUP(P22,LISTAS!$F$5:$G$407,2,0))</f>
        <v/>
      </c>
      <c r="R22" s="39" t="str">
        <f>IF(K22="","",VLOOKUP(L22,G9:J28,4,0))</f>
        <v/>
      </c>
      <c r="S22" s="25" t="str">
        <f t="shared" si="4"/>
        <v/>
      </c>
      <c r="T22" s="25" t="str">
        <f t="shared" si="5"/>
        <v/>
      </c>
    </row>
    <row r="23" spans="2:20" s="5" customFormat="1" ht="18.75" customHeight="1" x14ac:dyDescent="0.3">
      <c r="B23" s="26"/>
      <c r="C23" s="22" t="str">
        <f>IF(B23="","",VLOOKUP(B23,LISTAS!$F$5:$I$1000,2,0))</f>
        <v/>
      </c>
      <c r="D23" s="22" t="str">
        <f>IF(B23="","",VLOOKUP(B23,LISTAS!$F$5:$I$204,4,0))</f>
        <v/>
      </c>
      <c r="E23" s="38"/>
      <c r="G23" s="34"/>
      <c r="H23" s="35"/>
      <c r="I23" s="35"/>
      <c r="J23" s="34"/>
      <c r="K23" s="34"/>
      <c r="L23" s="34" t="str">
        <f>IF(K23="","",LARGE(G9:G28,M23))</f>
        <v/>
      </c>
      <c r="M23" s="46">
        <v>15</v>
      </c>
      <c r="N23" s="28"/>
      <c r="O23" s="47" t="str">
        <f>IF(R23&lt;&gt;"",_xlfn.RANK.EQ(R23,R9:R28,0),"")</f>
        <v/>
      </c>
      <c r="P23" s="24" t="str">
        <f>IF(K23="","",VLOOKUP(L23,G9:J28,2,0))</f>
        <v/>
      </c>
      <c r="Q23" s="24" t="str">
        <f>IF(K23="","",VLOOKUP(P23,LISTAS!$F$5:$G$407,2,0))</f>
        <v/>
      </c>
      <c r="R23" s="39" t="str">
        <f>IF(K23="","",VLOOKUP(L23,G9:J28,4,0))</f>
        <v/>
      </c>
      <c r="S23" s="25" t="str">
        <f t="shared" si="4"/>
        <v/>
      </c>
      <c r="T23" s="25" t="str">
        <f t="shared" si="5"/>
        <v/>
      </c>
    </row>
    <row r="24" spans="2:20" s="5" customFormat="1" ht="18.75" customHeight="1" x14ac:dyDescent="0.3">
      <c r="B24" s="26"/>
      <c r="C24" s="22" t="str">
        <f>IF(B24="","",VLOOKUP(B24,LISTAS!$F$5:$I$1000,2,0))</f>
        <v/>
      </c>
      <c r="D24" s="22" t="str">
        <f>IF(B24="","",VLOOKUP(B24,LISTAS!$F$5:$I$204,4,0))</f>
        <v/>
      </c>
      <c r="E24" s="38"/>
      <c r="G24" s="34"/>
      <c r="H24" s="35"/>
      <c r="I24" s="35"/>
      <c r="J24" s="34"/>
      <c r="K24" s="34"/>
      <c r="L24" s="34" t="str">
        <f>IF(K24="","",LARGE(G9:G28,M24))</f>
        <v/>
      </c>
      <c r="M24" s="46">
        <v>16</v>
      </c>
      <c r="N24" s="28"/>
      <c r="O24" s="47" t="str">
        <f>IF(R24&lt;&gt;"",_xlfn.RANK.EQ(R24,R9:R28,0),"")</f>
        <v/>
      </c>
      <c r="P24" s="24" t="str">
        <f>IF(K24="","",VLOOKUP(L24,G9:J28,2,0))</f>
        <v/>
      </c>
      <c r="Q24" s="24" t="str">
        <f>IF(K24="","",VLOOKUP(P24,LISTAS!$F$5:$G$407,2,0))</f>
        <v/>
      </c>
      <c r="R24" s="39" t="str">
        <f>IF(K24="","",VLOOKUP(L24,G9:J28,4,0))</f>
        <v/>
      </c>
      <c r="S24" s="25" t="str">
        <f t="shared" si="4"/>
        <v/>
      </c>
      <c r="T24" s="25" t="str">
        <f t="shared" si="5"/>
        <v/>
      </c>
    </row>
    <row r="25" spans="2:20" s="5" customFormat="1" ht="18.75" customHeight="1" x14ac:dyDescent="0.3">
      <c r="B25" s="26"/>
      <c r="C25" s="22" t="str">
        <f>IF(B25="","",VLOOKUP(B25,LISTAS!$F$5:$I$1000,2,0))</f>
        <v/>
      </c>
      <c r="D25" s="22" t="str">
        <f>IF(B25="","",VLOOKUP(B25,LISTAS!$F$5:$I$204,4,0))</f>
        <v/>
      </c>
      <c r="E25" s="38"/>
      <c r="G25" s="34" t="str">
        <f t="shared" si="0"/>
        <v/>
      </c>
      <c r="H25" s="35" t="str">
        <f t="shared" ref="H25:I28" si="6">IF($K25="","",IF(B25="","",B25))</f>
        <v/>
      </c>
      <c r="I25" s="35" t="str">
        <f t="shared" si="6"/>
        <v/>
      </c>
      <c r="J25" s="34" t="str">
        <f t="shared" si="2"/>
        <v/>
      </c>
      <c r="K25" s="34" t="str">
        <f t="shared" si="3"/>
        <v/>
      </c>
      <c r="L25" s="34" t="str">
        <f>IF(K25="","",LARGE(G9:G28,M25))</f>
        <v/>
      </c>
      <c r="M25" s="46">
        <v>17</v>
      </c>
      <c r="N25" s="28"/>
      <c r="O25" s="47" t="str">
        <f>IF(R25&lt;&gt;"",_xlfn.RANK.EQ(R25,R9:R28,0),"")</f>
        <v/>
      </c>
      <c r="P25" s="24" t="str">
        <f>IF(K25="","",VLOOKUP(L25,G9:J28,2,0))</f>
        <v/>
      </c>
      <c r="Q25" s="24" t="str">
        <f>IF(K25="","",VLOOKUP(P25,LISTAS!$F$5:$G$407,2,0))</f>
        <v/>
      </c>
      <c r="R25" s="39" t="str">
        <f>IF(K25="","",VLOOKUP(L25,G9:J28,4,0))</f>
        <v/>
      </c>
      <c r="S25" s="25" t="str">
        <f t="shared" si="4"/>
        <v/>
      </c>
      <c r="T25" s="25" t="str">
        <f t="shared" si="5"/>
        <v/>
      </c>
    </row>
    <row r="26" spans="2:20" s="5" customFormat="1" ht="18.75" customHeight="1" x14ac:dyDescent="0.3">
      <c r="B26" s="26"/>
      <c r="C26" s="22" t="str">
        <f>IF(B26="","",VLOOKUP(B26,LISTAS!$F$5:$I$1000,2,0))</f>
        <v/>
      </c>
      <c r="D26" s="22" t="str">
        <f>IF(B26="","",VLOOKUP(B26,LISTAS!$F$5:$I$204,4,0))</f>
        <v/>
      </c>
      <c r="E26" s="38"/>
      <c r="G26" s="34" t="str">
        <f t="shared" si="0"/>
        <v/>
      </c>
      <c r="H26" s="35" t="str">
        <f t="shared" si="6"/>
        <v/>
      </c>
      <c r="I26" s="35" t="str">
        <f t="shared" si="6"/>
        <v/>
      </c>
      <c r="J26" s="34" t="str">
        <f t="shared" si="2"/>
        <v/>
      </c>
      <c r="K26" s="34" t="str">
        <f t="shared" si="3"/>
        <v/>
      </c>
      <c r="L26" s="34" t="str">
        <f>IF(K26="","",LARGE(G9:G28,M26))</f>
        <v/>
      </c>
      <c r="M26" s="46">
        <v>18</v>
      </c>
      <c r="N26" s="28"/>
      <c r="O26" s="47" t="str">
        <f>IF(R26&lt;&gt;"",_xlfn.RANK.EQ(R26,R9:R28,0),"")</f>
        <v/>
      </c>
      <c r="P26" s="24" t="str">
        <f>IF(K26="","",VLOOKUP(L26,G9:J28,2,0))</f>
        <v/>
      </c>
      <c r="Q26" s="24" t="str">
        <f>IF(K26="","",VLOOKUP(P26,LISTAS!$F$5:$G$407,2,0))</f>
        <v/>
      </c>
      <c r="R26" s="39" t="str">
        <f>IF(K26="","",VLOOKUP(L26,G9:J28,4,0))</f>
        <v/>
      </c>
      <c r="S26" s="25" t="str">
        <f t="shared" si="4"/>
        <v/>
      </c>
      <c r="T26" s="25" t="str">
        <f t="shared" si="5"/>
        <v/>
      </c>
    </row>
    <row r="27" spans="2:20" s="5" customFormat="1" ht="18.75" customHeight="1" x14ac:dyDescent="0.3">
      <c r="B27" s="26"/>
      <c r="C27" s="22" t="str">
        <f>IF(B27="","",VLOOKUP(B27,LISTAS!$F$5:$I$1000,2,0))</f>
        <v/>
      </c>
      <c r="D27" s="22" t="str">
        <f>IF(B27="","",VLOOKUP(B27,LISTAS!$F$5:$I$204,4,0))</f>
        <v/>
      </c>
      <c r="E27" s="38"/>
      <c r="G27" s="34"/>
      <c r="H27" s="35"/>
      <c r="I27" s="35"/>
      <c r="J27" s="34"/>
      <c r="K27" s="34"/>
      <c r="L27" s="34" t="str">
        <f>IF(K27="","",LARGE(G9:G28,M27))</f>
        <v/>
      </c>
      <c r="M27" s="46">
        <v>19</v>
      </c>
      <c r="N27" s="28"/>
      <c r="O27" s="47" t="str">
        <f>IF(R27&lt;&gt;"",_xlfn.RANK.EQ(R27,R9:R28,0),"")</f>
        <v/>
      </c>
      <c r="P27" s="24" t="str">
        <f>IF(K27="","",VLOOKUP(L27,G9:J28,2,0))</f>
        <v/>
      </c>
      <c r="Q27" s="24" t="str">
        <f>IF(K27="","",VLOOKUP(P27,LISTAS!$F$5:$G$407,2,0))</f>
        <v/>
      </c>
      <c r="R27" s="39" t="str">
        <f>IF(K27="","",VLOOKUP(L27,G9:J28,4,0))</f>
        <v/>
      </c>
      <c r="S27" s="25" t="str">
        <f t="shared" si="4"/>
        <v/>
      </c>
      <c r="T27" s="25" t="str">
        <f t="shared" si="5"/>
        <v/>
      </c>
    </row>
    <row r="28" spans="2:20" s="5" customFormat="1" ht="18.75" customHeight="1" x14ac:dyDescent="0.3">
      <c r="B28" s="26"/>
      <c r="C28" s="22" t="str">
        <f>IF(B28="","",VLOOKUP(B28,LISTAS!$F$5:$I$1000,2,0))</f>
        <v/>
      </c>
      <c r="D28" s="22" t="str">
        <f>IF(B28="","",VLOOKUP(B28,LISTAS!$F$5:$I$204,4,0))</f>
        <v/>
      </c>
      <c r="E28" s="38"/>
      <c r="G28" s="34" t="str">
        <f t="shared" si="0"/>
        <v/>
      </c>
      <c r="H28" s="35" t="str">
        <f t="shared" si="6"/>
        <v/>
      </c>
      <c r="I28" s="35" t="str">
        <f t="shared" si="6"/>
        <v/>
      </c>
      <c r="J28" s="34" t="str">
        <f t="shared" si="2"/>
        <v/>
      </c>
      <c r="K28" s="34" t="str">
        <f t="shared" si="3"/>
        <v/>
      </c>
      <c r="L28" s="34" t="str">
        <f>IF(K28="","",LARGE(G9:G28,M28))</f>
        <v/>
      </c>
      <c r="M28" s="46">
        <v>20</v>
      </c>
      <c r="N28" s="28"/>
      <c r="O28" s="47" t="str">
        <f>IF(R28&lt;&gt;"",_xlfn.RANK.EQ(R28,R9:R28,0),"")</f>
        <v/>
      </c>
      <c r="P28" s="24" t="str">
        <f>IF(K28="","",VLOOKUP(L28,G9:J28,2,0))</f>
        <v/>
      </c>
      <c r="Q28" s="24" t="str">
        <f>IF(K28="","",VLOOKUP(P28,LISTAS!$F$5:$G$407,2,0))</f>
        <v/>
      </c>
      <c r="R28" s="39" t="str">
        <f>IF(K28="","",VLOOKUP(L28,G9:J28,4,0))</f>
        <v/>
      </c>
      <c r="S28" s="25" t="str">
        <f t="shared" si="4"/>
        <v/>
      </c>
      <c r="T28" s="25" t="str">
        <f t="shared" si="5"/>
        <v/>
      </c>
    </row>
    <row r="29" spans="2:20" s="5" customFormat="1" ht="18.75" customHeight="1" x14ac:dyDescent="0.3">
      <c r="B29" s="26"/>
      <c r="C29" s="22" t="str">
        <f>IF(B29="","",VLOOKUP(B29,LISTAS!$F$5:$I$1000,2,0))</f>
        <v/>
      </c>
      <c r="D29" s="22" t="str">
        <f>IF(B29="","",VLOOKUP(B29,LISTAS!$F$5:$I$204,4,0))</f>
        <v/>
      </c>
      <c r="E29" s="38"/>
      <c r="G29" s="34"/>
      <c r="H29" s="35"/>
      <c r="I29" s="35"/>
      <c r="J29" s="34"/>
      <c r="K29" s="34"/>
      <c r="L29" s="34"/>
      <c r="M29" s="46"/>
      <c r="N29" s="28"/>
      <c r="O29" s="47" t="str">
        <f t="shared" ref="O29:O36" si="7">IF(R29&lt;&gt;"",_xlfn.RANK.EQ(R29,R10:R29,0),"")</f>
        <v/>
      </c>
      <c r="P29" s="24" t="str">
        <f t="shared" ref="P29:P36" si="8">IF(K29="","",VLOOKUP(L29,G10:J29,2,0))</f>
        <v/>
      </c>
      <c r="Q29" s="24" t="str">
        <f>IF(K29="","",VLOOKUP(P29,LISTAS!$F$5:$G$407,2,0))</f>
        <v/>
      </c>
      <c r="R29" s="39" t="str">
        <f t="shared" ref="R29:R36" si="9">IF(K29="","",VLOOKUP(L29,G10:J29,4,0))</f>
        <v/>
      </c>
      <c r="S29" s="25" t="str">
        <f t="shared" si="4"/>
        <v/>
      </c>
      <c r="T29" s="25" t="str">
        <f t="shared" ref="T29:T36" si="10">IF(O29="","",IF($F$7="NÃO","",IF(O29=1,400,IF(O29=2,340,IF(O29=3,300,IF(O29=4,280,IF(O29=5,270,IF(O29=6,260,IF(O29=7,250,IF(O29=8,240,IF(O29=9,200,IF(O29=10,200,IF(O29=11,200,IF(O29=12,200,IF(O29=13,200,IF(O29=14,200,IF(O29=15,200,IF(O29=16,200,IF(O29&gt;16,"","")))))))))))))))))))</f>
        <v/>
      </c>
    </row>
    <row r="30" spans="2:20" s="5" customFormat="1" ht="18.75" customHeight="1" x14ac:dyDescent="0.3">
      <c r="B30" s="26"/>
      <c r="C30" s="22" t="str">
        <f>IF(B30="","",VLOOKUP(B30,LISTAS!$F$5:$I$1000,2,0))</f>
        <v/>
      </c>
      <c r="D30" s="22" t="str">
        <f>IF(B30="","",VLOOKUP(B30,LISTAS!$F$5:$I$204,4,0))</f>
        <v/>
      </c>
      <c r="E30" s="38"/>
      <c r="G30" s="34"/>
      <c r="H30" s="35"/>
      <c r="I30" s="35"/>
      <c r="J30" s="34"/>
      <c r="K30" s="34"/>
      <c r="L30" s="34"/>
      <c r="M30" s="46"/>
      <c r="N30" s="28"/>
      <c r="O30" s="47" t="str">
        <f t="shared" si="7"/>
        <v/>
      </c>
      <c r="P30" s="24" t="str">
        <f t="shared" si="8"/>
        <v/>
      </c>
      <c r="Q30" s="24" t="str">
        <f>IF(K30="","",VLOOKUP(P30,LISTAS!$F$5:$G$407,2,0))</f>
        <v/>
      </c>
      <c r="R30" s="39" t="str">
        <f t="shared" si="9"/>
        <v/>
      </c>
      <c r="S30" s="25" t="str">
        <f t="shared" si="4"/>
        <v/>
      </c>
      <c r="T30" s="25" t="str">
        <f t="shared" si="10"/>
        <v/>
      </c>
    </row>
    <row r="31" spans="2:20" s="5" customFormat="1" ht="18.75" customHeight="1" x14ac:dyDescent="0.3">
      <c r="B31" s="26"/>
      <c r="C31" s="22" t="str">
        <f>IF(B31="","",VLOOKUP(B31,LISTAS!$F$5:$I$1000,2,0))</f>
        <v/>
      </c>
      <c r="D31" s="22" t="str">
        <f>IF(B31="","",VLOOKUP(B31,LISTAS!$F$5:$I$204,4,0))</f>
        <v/>
      </c>
      <c r="E31" s="38"/>
      <c r="G31" s="34"/>
      <c r="H31" s="35"/>
      <c r="I31" s="35"/>
      <c r="J31" s="34"/>
      <c r="K31" s="34"/>
      <c r="L31" s="34"/>
      <c r="M31" s="46"/>
      <c r="N31" s="28"/>
      <c r="O31" s="47" t="str">
        <f t="shared" si="7"/>
        <v/>
      </c>
      <c r="P31" s="24" t="str">
        <f t="shared" si="8"/>
        <v/>
      </c>
      <c r="Q31" s="24" t="str">
        <f>IF(K31="","",VLOOKUP(P31,LISTAS!$F$5:$G$407,2,0))</f>
        <v/>
      </c>
      <c r="R31" s="39" t="str">
        <f t="shared" si="9"/>
        <v/>
      </c>
      <c r="S31" s="25" t="str">
        <f t="shared" si="4"/>
        <v/>
      </c>
      <c r="T31" s="25" t="str">
        <f t="shared" si="10"/>
        <v/>
      </c>
    </row>
    <row r="32" spans="2:20" s="5" customFormat="1" ht="18.75" customHeight="1" x14ac:dyDescent="0.3">
      <c r="B32" s="26"/>
      <c r="C32" s="22" t="str">
        <f>IF(B32="","",VLOOKUP(B32,LISTAS!$F$5:$I$1000,2,0))</f>
        <v/>
      </c>
      <c r="D32" s="22" t="str">
        <f>IF(B32="","",VLOOKUP(B32,LISTAS!$F$5:$I$204,4,0))</f>
        <v/>
      </c>
      <c r="E32" s="38"/>
      <c r="G32" s="34"/>
      <c r="H32" s="35"/>
      <c r="I32" s="35"/>
      <c r="J32" s="34"/>
      <c r="K32" s="34"/>
      <c r="L32" s="34"/>
      <c r="M32" s="46"/>
      <c r="N32" s="28"/>
      <c r="O32" s="47" t="str">
        <f t="shared" si="7"/>
        <v/>
      </c>
      <c r="P32" s="24" t="str">
        <f t="shared" si="8"/>
        <v/>
      </c>
      <c r="Q32" s="24" t="str">
        <f>IF(K32="","",VLOOKUP(P32,LISTAS!$F$5:$G$407,2,0))</f>
        <v/>
      </c>
      <c r="R32" s="39" t="str">
        <f t="shared" si="9"/>
        <v/>
      </c>
      <c r="S32" s="25" t="str">
        <f t="shared" si="4"/>
        <v/>
      </c>
      <c r="T32" s="25" t="str">
        <f t="shared" si="10"/>
        <v/>
      </c>
    </row>
    <row r="33" spans="1:20" s="5" customFormat="1" ht="18.75" customHeight="1" x14ac:dyDescent="0.3">
      <c r="B33" s="26"/>
      <c r="C33" s="22" t="str">
        <f>IF(B33="","",VLOOKUP(B33,LISTAS!$F$5:$I$1000,2,0))</f>
        <v/>
      </c>
      <c r="D33" s="22" t="str">
        <f>IF(B33="","",VLOOKUP(B33,LISTAS!$F$5:$I$204,4,0))</f>
        <v/>
      </c>
      <c r="E33" s="38"/>
      <c r="G33" s="34"/>
      <c r="H33" s="35"/>
      <c r="I33" s="35"/>
      <c r="J33" s="34"/>
      <c r="K33" s="34"/>
      <c r="L33" s="34"/>
      <c r="M33" s="46"/>
      <c r="N33" s="28"/>
      <c r="O33" s="47" t="str">
        <f t="shared" si="7"/>
        <v/>
      </c>
      <c r="P33" s="24" t="str">
        <f t="shared" si="8"/>
        <v/>
      </c>
      <c r="Q33" s="24" t="str">
        <f>IF(K33="","",VLOOKUP(P33,LISTAS!$F$5:$G$407,2,0))</f>
        <v/>
      </c>
      <c r="R33" s="39" t="str">
        <f t="shared" si="9"/>
        <v/>
      </c>
      <c r="S33" s="25" t="str">
        <f t="shared" si="4"/>
        <v/>
      </c>
      <c r="T33" s="25" t="str">
        <f t="shared" si="10"/>
        <v/>
      </c>
    </row>
    <row r="34" spans="1:20" s="5" customFormat="1" ht="18.75" customHeight="1" x14ac:dyDescent="0.3">
      <c r="B34" s="26"/>
      <c r="C34" s="22" t="str">
        <f>IF(B34="","",VLOOKUP(B34,LISTAS!$F$5:$I$1000,2,0))</f>
        <v/>
      </c>
      <c r="D34" s="22" t="str">
        <f>IF(B34="","",VLOOKUP(B34,LISTAS!$F$5:$I$204,4,0))</f>
        <v/>
      </c>
      <c r="E34" s="38"/>
      <c r="G34" s="34"/>
      <c r="H34" s="35"/>
      <c r="I34" s="35"/>
      <c r="J34" s="34"/>
      <c r="K34" s="34"/>
      <c r="L34" s="34"/>
      <c r="M34" s="46"/>
      <c r="N34" s="28"/>
      <c r="O34" s="47" t="str">
        <f t="shared" si="7"/>
        <v/>
      </c>
      <c r="P34" s="24" t="str">
        <f t="shared" si="8"/>
        <v/>
      </c>
      <c r="Q34" s="24" t="str">
        <f>IF(K34="","",VLOOKUP(P34,LISTAS!$F$5:$G$407,2,0))</f>
        <v/>
      </c>
      <c r="R34" s="39" t="str">
        <f t="shared" si="9"/>
        <v/>
      </c>
      <c r="S34" s="25" t="str">
        <f t="shared" si="4"/>
        <v/>
      </c>
      <c r="T34" s="25" t="str">
        <f t="shared" si="10"/>
        <v/>
      </c>
    </row>
    <row r="35" spans="1:20" s="5" customFormat="1" ht="18.75" customHeight="1" x14ac:dyDescent="0.3">
      <c r="B35" s="26"/>
      <c r="C35" s="22" t="str">
        <f>IF(B35="","",VLOOKUP(B35,LISTAS!$F$5:$I$1000,2,0))</f>
        <v/>
      </c>
      <c r="D35" s="22" t="str">
        <f>IF(B35="","",VLOOKUP(B35,LISTAS!$F$5:$I$204,4,0))</f>
        <v/>
      </c>
      <c r="E35" s="38"/>
      <c r="G35" s="34"/>
      <c r="H35" s="35"/>
      <c r="I35" s="35"/>
      <c r="J35" s="34"/>
      <c r="K35" s="34"/>
      <c r="L35" s="34"/>
      <c r="M35" s="46"/>
      <c r="N35" s="28"/>
      <c r="O35" s="47" t="str">
        <f t="shared" si="7"/>
        <v/>
      </c>
      <c r="P35" s="24" t="str">
        <f t="shared" si="8"/>
        <v/>
      </c>
      <c r="Q35" s="24" t="str">
        <f>IF(K35="","",VLOOKUP(P35,LISTAS!$F$5:$G$407,2,0))</f>
        <v/>
      </c>
      <c r="R35" s="39" t="str">
        <f t="shared" si="9"/>
        <v/>
      </c>
      <c r="S35" s="25" t="str">
        <f t="shared" si="4"/>
        <v/>
      </c>
      <c r="T35" s="25" t="str">
        <f t="shared" si="10"/>
        <v/>
      </c>
    </row>
    <row r="36" spans="1:20" s="5" customFormat="1" ht="18.75" customHeight="1" x14ac:dyDescent="0.3">
      <c r="B36" s="26"/>
      <c r="C36" s="22" t="str">
        <f>IF(B36="","",VLOOKUP(B36,LISTAS!$F$5:$I$1000,2,0))</f>
        <v/>
      </c>
      <c r="D36" s="22" t="str">
        <f>IF(B36="","",VLOOKUP(B36,LISTAS!$F$5:$I$204,4,0))</f>
        <v/>
      </c>
      <c r="E36" s="38"/>
      <c r="G36" s="34"/>
      <c r="H36" s="35"/>
      <c r="I36" s="35"/>
      <c r="J36" s="34"/>
      <c r="K36" s="34"/>
      <c r="L36" s="34"/>
      <c r="M36" s="46"/>
      <c r="N36" s="28"/>
      <c r="O36" s="47" t="str">
        <f t="shared" si="7"/>
        <v/>
      </c>
      <c r="P36" s="24" t="str">
        <f t="shared" si="8"/>
        <v/>
      </c>
      <c r="Q36" s="24" t="str">
        <f>IF(K36="","",VLOOKUP(P36,LISTAS!$F$5:$G$407,2,0))</f>
        <v/>
      </c>
      <c r="R36" s="39" t="str">
        <f t="shared" si="9"/>
        <v/>
      </c>
      <c r="S36" s="25" t="str">
        <f t="shared" si="4"/>
        <v/>
      </c>
      <c r="T36" s="25" t="str">
        <f t="shared" si="10"/>
        <v/>
      </c>
    </row>
    <row r="37" spans="1:20" ht="20.25" customHeight="1" x14ac:dyDescent="0.25"/>
    <row r="38" spans="1:20" ht="32.25" customHeight="1" x14ac:dyDescent="0.25">
      <c r="A38" s="2"/>
      <c r="B38" s="81" t="s">
        <v>40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3"/>
    </row>
    <row r="39" spans="1:20" ht="20.25" customHeight="1" x14ac:dyDescent="0.25">
      <c r="A39" s="2"/>
      <c r="B39" s="71" t="s">
        <v>247</v>
      </c>
      <c r="C39" s="72"/>
      <c r="E39" s="36"/>
      <c r="F39" s="37"/>
      <c r="G39" s="11"/>
      <c r="H39" s="12"/>
      <c r="I39" s="12"/>
      <c r="J39" s="12"/>
      <c r="K39" s="13"/>
      <c r="L39" s="12"/>
      <c r="M39" s="14"/>
      <c r="N39" s="45"/>
      <c r="O39" s="73" t="s">
        <v>15</v>
      </c>
      <c r="P39" s="74"/>
      <c r="Q39" s="74"/>
      <c r="R39" s="74"/>
      <c r="S39" s="74"/>
      <c r="T39" s="75"/>
    </row>
    <row r="40" spans="1:20" s="15" customFormat="1" ht="28.5" customHeight="1" x14ac:dyDescent="0.25">
      <c r="B40" s="16" t="s">
        <v>16</v>
      </c>
      <c r="C40" s="16" t="s">
        <v>1</v>
      </c>
      <c r="D40" s="16" t="s">
        <v>17</v>
      </c>
      <c r="E40" s="16" t="s">
        <v>2</v>
      </c>
      <c r="F40" s="17"/>
      <c r="G40" s="18"/>
      <c r="H40" s="19"/>
      <c r="I40" s="19"/>
      <c r="J40" s="19"/>
      <c r="K40" s="20"/>
      <c r="L40" s="19"/>
      <c r="M40" s="18"/>
      <c r="N40" s="18"/>
      <c r="O40" s="29" t="s">
        <v>4</v>
      </c>
      <c r="P40" s="29" t="s">
        <v>16</v>
      </c>
      <c r="Q40" s="29" t="s">
        <v>1</v>
      </c>
      <c r="R40" s="29" t="s">
        <v>18</v>
      </c>
      <c r="S40" s="21" t="s">
        <v>19</v>
      </c>
      <c r="T40" s="21" t="s">
        <v>20</v>
      </c>
    </row>
    <row r="41" spans="1:20" s="5" customFormat="1" ht="18.75" customHeight="1" x14ac:dyDescent="0.25">
      <c r="B41" s="22" t="s">
        <v>127</v>
      </c>
      <c r="C41" s="22" t="str">
        <f>IF(B41="","",VLOOKUP(B41,LISTAS!$F$5:$I$1000,2,0))</f>
        <v>COLÉGIO ARBOS SÃO CAETANO DO SUL</v>
      </c>
      <c r="D41" s="22" t="str">
        <f>IF(B41="","",VLOOKUP(B41,LISTAS!$F$5:$I$204,4,0))</f>
        <v>SUB 09</v>
      </c>
      <c r="E41" s="38">
        <v>9</v>
      </c>
      <c r="G41" s="34">
        <f t="shared" ref="G41:G63" si="11">IF(E41="","",E41+(ROW(E41)/10000))</f>
        <v>9.0040999999999993</v>
      </c>
      <c r="H41" s="35" t="str">
        <f t="shared" ref="H41:I56" si="12">IF($K41="","",IF(B41="","",B41))</f>
        <v>ALICE LIRA DOS SANTOS</v>
      </c>
      <c r="I41" s="35" t="str">
        <f t="shared" si="12"/>
        <v>COLÉGIO ARBOS SÃO CAETANO DO SUL</v>
      </c>
      <c r="J41" s="34">
        <f t="shared" ref="J41:J63" si="13">IF($K41="","",E41)</f>
        <v>9</v>
      </c>
      <c r="K41" s="34">
        <f t="shared" ref="K41:K63" si="14">G41</f>
        <v>9.0040999999999993</v>
      </c>
      <c r="L41" s="34">
        <f>IF(K41="","",LARGE(G41:G60,M41))</f>
        <v>9.0040999999999993</v>
      </c>
      <c r="M41" s="46">
        <v>1</v>
      </c>
      <c r="N41" s="23"/>
      <c r="O41" s="47">
        <v>1</v>
      </c>
      <c r="P41" s="24" t="str">
        <f>IF(K41="","",VLOOKUP(L41,G41:J60,2,0))</f>
        <v>ALICE LIRA DOS SANTOS</v>
      </c>
      <c r="Q41" s="24" t="str">
        <f>IF(K41="","",VLOOKUP(P41,LISTAS!$F$5:$G$407,2,0))</f>
        <v>COLÉGIO ARBOS SÃO CAETANO DO SUL</v>
      </c>
      <c r="R41" s="39">
        <f>IF(K41="","",VLOOKUP(L41,G41:J60,4,0))</f>
        <v>9</v>
      </c>
      <c r="S41" s="25">
        <f>IF($O41="","",IF($O41=1,400,IF($O41=2,340,IF($O41=3,300,IF($O41=4,280,IF($O41=5,270,IF($O41=6,260,IF($O41=7,250,IF($O41=8,240,IF($O41=9,200,IF($O41=10,200,IF($O41=11,200,IF($O41=12,200,IF($O41=13,200,IF($O41=14,200,IF($O41=15,200,IF($O41=16,200,IF($O41&gt;16,"",""))))))))))))))))))</f>
        <v>400</v>
      </c>
      <c r="T41" s="25">
        <f>IF(O41="","",IF($F$7="NÃO","",IF(O41=1,400,IF(O41=2,340,IF(O41=3,300,IF(O41=4,280,IF(O41=5,270,IF(O41=6,260,IF(O41=7,250,IF(O41=8,240,IF(O41=9,200,IF(O41=10,200,IF(O41=11,200,IF(O41=12,200,IF(O41=13,200,IF(O41=14,200,IF(O41=15,200,IF(O41=16,200,IF(O41&gt;16,"","")))))))))))))))))))</f>
        <v>400</v>
      </c>
    </row>
    <row r="42" spans="1:20" s="5" customFormat="1" ht="18.75" customHeight="1" x14ac:dyDescent="0.25">
      <c r="B42" s="26" t="s">
        <v>268</v>
      </c>
      <c r="C42" s="22" t="str">
        <f>IF(B42="","",VLOOKUP(B42,LISTAS!$F$5:$I$1000,2,0))</f>
        <v>COLEGIO AMORIM</v>
      </c>
      <c r="D42" s="22" t="str">
        <f>IF(B42="","",VLOOKUP(B42,LISTAS!$F$5:$I$204,4,0))</f>
        <v>SUB 09</v>
      </c>
      <c r="E42" s="38">
        <v>8.6999999999999993</v>
      </c>
      <c r="G42" s="34">
        <f t="shared" si="11"/>
        <v>8.7042000000000002</v>
      </c>
      <c r="H42" s="35" t="str">
        <f t="shared" si="12"/>
        <v>ISABELLA PIMENTEL</v>
      </c>
      <c r="I42" s="35" t="str">
        <f t="shared" si="12"/>
        <v>COLEGIO AMORIM</v>
      </c>
      <c r="J42" s="34">
        <f t="shared" si="13"/>
        <v>8.6999999999999993</v>
      </c>
      <c r="K42" s="34">
        <f t="shared" si="14"/>
        <v>8.7042000000000002</v>
      </c>
      <c r="L42" s="34">
        <f>IF(K42="","",LARGE(G41:G60,M42))</f>
        <v>8.7042000000000002</v>
      </c>
      <c r="M42" s="46">
        <v>2</v>
      </c>
      <c r="N42" s="27"/>
      <c r="O42" s="47">
        <v>2</v>
      </c>
      <c r="P42" s="24" t="str">
        <f>IF(K42="","",VLOOKUP(L42,G41:J60,2,0))</f>
        <v>ISABELLA PIMENTEL</v>
      </c>
      <c r="Q42" s="24" t="str">
        <f>IF(K42="","",VLOOKUP(P42,LISTAS!$F$5:$G$407,2,0))</f>
        <v>COLEGIO AMORIM</v>
      </c>
      <c r="R42" s="39">
        <f>IF(K42="","",VLOOKUP(L42,G41:J60,4,0))</f>
        <v>8.6999999999999993</v>
      </c>
      <c r="S42" s="25">
        <f t="shared" ref="S42:S86" si="15">IF($O42="","",IF($O42=1,400,IF($O42=2,340,IF($O42=3,300,IF($O42=4,280,IF($O42=5,270,IF($O42=6,260,IF($O42=7,250,IF($O42=8,240,IF($O42=9,200,IF($O42=10,200,IF($O42=11,200,IF($O42=12,200,IF($O42=13,200,IF($O42=14,200,IF($O42=15,200,IF($O42=16,200,IF($O42&gt;16,"",""))))))))))))))))))</f>
        <v>340</v>
      </c>
      <c r="T42" s="25">
        <f t="shared" ref="T42:T60" si="16">IF(O42="","",IF($F$7="NÃO","",IF(O42=1,400,IF(O42=2,340,IF(O42=3,300,IF(O42=4,280,IF(O42=5,270,IF(O42=6,260,IF(O42=7,250,IF(O42=8,240,IF(O42=9,200,IF(O42=10,200,IF(O42=11,200,IF(O42=12,200,IF(O42=13,200,IF(O42=14,200,IF(O42=15,200,IF(O42=16,200,IF(O42&gt;16,"","")))))))))))))))))))</f>
        <v>340</v>
      </c>
    </row>
    <row r="43" spans="1:20" s="5" customFormat="1" ht="18.75" customHeight="1" x14ac:dyDescent="0.3">
      <c r="B43" s="26" t="s">
        <v>330</v>
      </c>
      <c r="C43" s="22" t="str">
        <f>IF(B43="","",VLOOKUP(B43,LISTAS!$F$5:$I$1000,2,0))</f>
        <v>COLÉGIO ARBOS SÃO CAETANO DO SUL</v>
      </c>
      <c r="D43" s="22" t="e">
        <f>IF(B43="","",VLOOKUP(B43,LISTAS!$F$5:$I$204,4,0))</f>
        <v>#N/A</v>
      </c>
      <c r="E43" s="38">
        <v>8.1</v>
      </c>
      <c r="G43" s="34">
        <f t="shared" si="11"/>
        <v>8.1043000000000003</v>
      </c>
      <c r="H43" s="35" t="str">
        <f t="shared" si="12"/>
        <v>MARIA EDUARDA PEDUTO DE CASTRO</v>
      </c>
      <c r="I43" s="35" t="str">
        <f t="shared" si="12"/>
        <v>COLÉGIO ARBOS SÃO CAETANO DO SUL</v>
      </c>
      <c r="J43" s="34">
        <f t="shared" si="13"/>
        <v>8.1</v>
      </c>
      <c r="K43" s="34">
        <f t="shared" si="14"/>
        <v>8.1043000000000003</v>
      </c>
      <c r="L43" s="34">
        <f>IF(K43="","",LARGE(G41:G60,M43))</f>
        <v>8.1044</v>
      </c>
      <c r="M43" s="46">
        <v>3</v>
      </c>
      <c r="N43" s="28"/>
      <c r="O43" s="47">
        <v>3</v>
      </c>
      <c r="P43" s="24" t="str">
        <f>IF(K43="","",VLOOKUP(L43,G41:J60,2,0))</f>
        <v>JULIA SEVALLI MARCELINO</v>
      </c>
      <c r="Q43" s="24" t="str">
        <f>IF(K43="","",VLOOKUP(P43,LISTAS!$F$5:$G$407,2,0))</f>
        <v>ESCOLA INTERAÇÃO</v>
      </c>
      <c r="R43" s="39">
        <f>IF(K43="","",VLOOKUP(L43,G41:J60,4,0))</f>
        <v>8.1</v>
      </c>
      <c r="S43" s="25">
        <f t="shared" si="15"/>
        <v>300</v>
      </c>
      <c r="T43" s="25">
        <f t="shared" si="16"/>
        <v>300</v>
      </c>
    </row>
    <row r="44" spans="1:20" s="5" customFormat="1" ht="18.75" customHeight="1" x14ac:dyDescent="0.3">
      <c r="B44" s="26" t="s">
        <v>462</v>
      </c>
      <c r="C44" s="22" t="str">
        <f>IF(B44="","",VLOOKUP(B44,LISTAS!$F$5:$I$1000,2,0))</f>
        <v>ESCOLA INTERAÇÃO</v>
      </c>
      <c r="D44" s="22" t="e">
        <f>IF(B44="","",VLOOKUP(B44,LISTAS!$F$5:$I$204,4,0))</f>
        <v>#N/A</v>
      </c>
      <c r="E44" s="38">
        <v>8.1</v>
      </c>
      <c r="G44" s="34">
        <f t="shared" si="11"/>
        <v>8.1044</v>
      </c>
      <c r="H44" s="35" t="str">
        <f t="shared" si="12"/>
        <v>JULIA SEVALLI MARCELINO</v>
      </c>
      <c r="I44" s="35" t="str">
        <f t="shared" si="12"/>
        <v>ESCOLA INTERAÇÃO</v>
      </c>
      <c r="J44" s="34">
        <f t="shared" si="13"/>
        <v>8.1</v>
      </c>
      <c r="K44" s="34">
        <f t="shared" si="14"/>
        <v>8.1044</v>
      </c>
      <c r="L44" s="34">
        <f>IF(K44="","",LARGE(G41:G60,M44))</f>
        <v>8.1043000000000003</v>
      </c>
      <c r="M44" s="46">
        <v>4</v>
      </c>
      <c r="N44" s="28"/>
      <c r="O44" s="47">
        <v>3</v>
      </c>
      <c r="P44" s="24" t="str">
        <f>IF(K44="","",VLOOKUP(L44,G41:J60,2,0))</f>
        <v>MARIA EDUARDA PEDUTO DE CASTRO</v>
      </c>
      <c r="Q44" s="24" t="str">
        <f>IF(K44="","",VLOOKUP(P44,LISTAS!$F$5:$G$407,2,0))</f>
        <v>COLÉGIO ARBOS SÃO CAETANO DO SUL</v>
      </c>
      <c r="R44" s="39">
        <f>IF(K44="","",VLOOKUP(L44,G41:J60,4,0))</f>
        <v>8.1</v>
      </c>
      <c r="S44" s="25">
        <f t="shared" si="15"/>
        <v>300</v>
      </c>
      <c r="T44" s="25">
        <f t="shared" si="16"/>
        <v>300</v>
      </c>
    </row>
    <row r="45" spans="1:20" s="5" customFormat="1" ht="18.75" customHeight="1" x14ac:dyDescent="0.3">
      <c r="B45" s="26" t="s">
        <v>425</v>
      </c>
      <c r="C45" s="22" t="str">
        <f>IF(B45="","",VLOOKUP(B45,LISTAS!$F$5:$I$1000,2,0))</f>
        <v>LICEU JARDIM</v>
      </c>
      <c r="D45" s="22" t="str">
        <f>IF(B45="","",VLOOKUP(B45,LISTAS!$F$5:$I$204,4,0))</f>
        <v>SUB 09</v>
      </c>
      <c r="E45" s="38">
        <v>8</v>
      </c>
      <c r="G45" s="34">
        <f t="shared" si="11"/>
        <v>8.0045000000000002</v>
      </c>
      <c r="H45" s="35" t="str">
        <f t="shared" si="12"/>
        <v>LAURA SILVEIRA AKABANE</v>
      </c>
      <c r="I45" s="35" t="str">
        <f t="shared" si="12"/>
        <v>LICEU JARDIM</v>
      </c>
      <c r="J45" s="34">
        <f t="shared" si="13"/>
        <v>8</v>
      </c>
      <c r="K45" s="34">
        <f t="shared" si="14"/>
        <v>8.0045000000000002</v>
      </c>
      <c r="L45" s="34">
        <f>IF(K45="","",LARGE(G41:G60,M45))</f>
        <v>8.0045000000000002</v>
      </c>
      <c r="M45" s="46">
        <v>5</v>
      </c>
      <c r="N45" s="28"/>
      <c r="O45" s="47">
        <v>5</v>
      </c>
      <c r="P45" s="24" t="str">
        <f>IF(K45="","",VLOOKUP(L45,G41:J60,2,0))</f>
        <v>LAURA SILVEIRA AKABANE</v>
      </c>
      <c r="Q45" s="24" t="str">
        <f>IF(K45="","",VLOOKUP(P45,LISTAS!$F$5:$G$407,2,0))</f>
        <v>LICEU JARDIM</v>
      </c>
      <c r="R45" s="39">
        <f>IF(K45="","",VLOOKUP(L45,G41:J60,4,0))</f>
        <v>8</v>
      </c>
      <c r="S45" s="25">
        <f t="shared" si="15"/>
        <v>270</v>
      </c>
      <c r="T45" s="25">
        <f t="shared" si="16"/>
        <v>270</v>
      </c>
    </row>
    <row r="46" spans="1:20" s="5" customFormat="1" ht="18.75" customHeight="1" x14ac:dyDescent="0.3">
      <c r="B46" s="26" t="s">
        <v>331</v>
      </c>
      <c r="C46" s="22" t="str">
        <f>IF(B46="","",VLOOKUP(B46,LISTAS!$F$5:$I$1000,2,0))</f>
        <v>COLÉGIO ARBOS SÃO CAETANO DO SUL</v>
      </c>
      <c r="D46" s="22" t="e">
        <f>IF(B46="","",VLOOKUP(B46,LISTAS!$F$5:$I$204,4,0))</f>
        <v>#N/A</v>
      </c>
      <c r="E46" s="38">
        <v>7.9</v>
      </c>
      <c r="G46" s="34">
        <f t="shared" si="11"/>
        <v>7.9046000000000003</v>
      </c>
      <c r="H46" s="35" t="str">
        <f t="shared" si="12"/>
        <v>RAFAELA BERNARDE</v>
      </c>
      <c r="I46" s="35" t="str">
        <f t="shared" si="12"/>
        <v>COLÉGIO ARBOS SÃO CAETANO DO SUL</v>
      </c>
      <c r="J46" s="34">
        <f t="shared" si="13"/>
        <v>7.9</v>
      </c>
      <c r="K46" s="34">
        <f t="shared" si="14"/>
        <v>7.9046000000000003</v>
      </c>
      <c r="L46" s="34">
        <f>IF(K46="","",LARGE(G41:G60,M46))</f>
        <v>7.9046000000000003</v>
      </c>
      <c r="M46" s="46">
        <v>6</v>
      </c>
      <c r="N46" s="28"/>
      <c r="O46" s="47">
        <v>6</v>
      </c>
      <c r="P46" s="24" t="str">
        <f>IF(K46="","",VLOOKUP(L46,G41:J60,2,0))</f>
        <v>RAFAELA BERNARDE</v>
      </c>
      <c r="Q46" s="24" t="str">
        <f>IF(K46="","",VLOOKUP(P46,LISTAS!$F$5:$G$407,2,0))</f>
        <v>COLÉGIO ARBOS SÃO CAETANO DO SUL</v>
      </c>
      <c r="R46" s="39">
        <f>IF(K46="","",VLOOKUP(L46,G41:J60,4,0))</f>
        <v>7.9</v>
      </c>
      <c r="S46" s="25">
        <f t="shared" si="15"/>
        <v>260</v>
      </c>
      <c r="T46" s="25">
        <f t="shared" si="16"/>
        <v>260</v>
      </c>
    </row>
    <row r="47" spans="1:20" s="5" customFormat="1" ht="18.75" customHeight="1" x14ac:dyDescent="0.3">
      <c r="B47" s="26" t="s">
        <v>460</v>
      </c>
      <c r="C47" s="22" t="str">
        <f>IF(B47="","",VLOOKUP(B47,LISTAS!$F$5:$I$1000,2,0))</f>
        <v xml:space="preserve">ESCOLA STAGIUM </v>
      </c>
      <c r="D47" s="22" t="s">
        <v>454</v>
      </c>
      <c r="E47" s="38">
        <v>7.7</v>
      </c>
      <c r="G47" s="34">
        <f t="shared" si="11"/>
        <v>7.7046999999999999</v>
      </c>
      <c r="H47" s="35" t="str">
        <f t="shared" si="12"/>
        <v>LARA GARCIA</v>
      </c>
      <c r="I47" s="35" t="str">
        <f t="shared" si="12"/>
        <v xml:space="preserve">ESCOLA STAGIUM </v>
      </c>
      <c r="J47" s="34">
        <f t="shared" si="13"/>
        <v>7.7</v>
      </c>
      <c r="K47" s="34">
        <f t="shared" si="14"/>
        <v>7.7046999999999999</v>
      </c>
      <c r="L47" s="34">
        <f>IF(K47="","",LARGE(G41:G60,M47))</f>
        <v>7.7046999999999999</v>
      </c>
      <c r="M47" s="46">
        <v>7</v>
      </c>
      <c r="N47" s="28"/>
      <c r="O47" s="47">
        <v>7</v>
      </c>
      <c r="P47" s="24" t="str">
        <f>IF(K47="","",VLOOKUP(L47,G41:J60,2,0))</f>
        <v>LARA GARCIA</v>
      </c>
      <c r="Q47" s="24" t="str">
        <f>IF(K47="","",VLOOKUP(P47,LISTAS!$F$5:$G$407,2,0))</f>
        <v xml:space="preserve">ESCOLA STAGIUM </v>
      </c>
      <c r="R47" s="39">
        <f>IF(K47="","",VLOOKUP(L47,G41:J60,4,0))</f>
        <v>7.7</v>
      </c>
      <c r="S47" s="25">
        <f t="shared" si="15"/>
        <v>250</v>
      </c>
      <c r="T47" s="25">
        <f t="shared" si="16"/>
        <v>250</v>
      </c>
    </row>
    <row r="48" spans="1:20" s="5" customFormat="1" ht="18.75" customHeight="1" x14ac:dyDescent="0.3">
      <c r="B48" s="26" t="s">
        <v>423</v>
      </c>
      <c r="C48" s="22" t="str">
        <f>IF(B48="","",VLOOKUP(B48,LISTAS!$F$5:$I$1000,2,0))</f>
        <v>LICEU JARDIM</v>
      </c>
      <c r="D48" s="22" t="str">
        <f>IF(B48="","",VLOOKUP(B48,LISTAS!$F$5:$I$204,4,0))</f>
        <v>SUB 09</v>
      </c>
      <c r="E48" s="38">
        <v>7.6</v>
      </c>
      <c r="G48" s="34">
        <f t="shared" si="11"/>
        <v>7.6048</v>
      </c>
      <c r="H48" s="35" t="str">
        <f t="shared" si="12"/>
        <v>ISABELLA PACCES COSTA BRAGION</v>
      </c>
      <c r="I48" s="35" t="str">
        <f t="shared" si="12"/>
        <v>LICEU JARDIM</v>
      </c>
      <c r="J48" s="34">
        <f t="shared" si="13"/>
        <v>7.6</v>
      </c>
      <c r="K48" s="34">
        <f t="shared" si="14"/>
        <v>7.6048</v>
      </c>
      <c r="L48" s="34">
        <f>IF(K48="","",LARGE(G41:G60,M48))</f>
        <v>7.6048999999999998</v>
      </c>
      <c r="M48" s="46">
        <v>8</v>
      </c>
      <c r="N48" s="28"/>
      <c r="O48" s="47">
        <v>8</v>
      </c>
      <c r="P48" s="24" t="str">
        <f>IF(K48="","",VLOOKUP(L48,G41:J60,2,0))</f>
        <v>JULIA DO NASCIMENTO ANTONIO</v>
      </c>
      <c r="Q48" s="24" t="str">
        <f>IF(K48="","",VLOOKUP(P48,LISTAS!$F$5:$G$407,2,0))</f>
        <v>LICEU JARDIM</v>
      </c>
      <c r="R48" s="39">
        <f>IF(K48="","",VLOOKUP(L48,G41:J60,4,0))</f>
        <v>7.6</v>
      </c>
      <c r="S48" s="25">
        <f t="shared" si="15"/>
        <v>240</v>
      </c>
      <c r="T48" s="25">
        <f t="shared" si="16"/>
        <v>240</v>
      </c>
    </row>
    <row r="49" spans="2:20" s="5" customFormat="1" ht="18.75" customHeight="1" x14ac:dyDescent="0.3">
      <c r="B49" s="26" t="s">
        <v>167</v>
      </c>
      <c r="C49" s="22" t="str">
        <f>IF(B49="","",VLOOKUP(B49,LISTAS!$F$5:$I$1000,2,0))</f>
        <v>LICEU JARDIM</v>
      </c>
      <c r="D49" s="22" t="str">
        <f>IF(B49="","",VLOOKUP(B49,LISTAS!$F$5:$I$204,4,0))</f>
        <v>SUB 09</v>
      </c>
      <c r="E49" s="38">
        <v>7.6</v>
      </c>
      <c r="G49" s="34">
        <f t="shared" si="11"/>
        <v>7.6048999999999998</v>
      </c>
      <c r="H49" s="35" t="str">
        <f t="shared" si="12"/>
        <v>JULIA DO NASCIMENTO ANTONIO</v>
      </c>
      <c r="I49" s="35" t="str">
        <f t="shared" si="12"/>
        <v>LICEU JARDIM</v>
      </c>
      <c r="J49" s="34">
        <f t="shared" si="13"/>
        <v>7.6</v>
      </c>
      <c r="K49" s="34">
        <f t="shared" si="14"/>
        <v>7.6048999999999998</v>
      </c>
      <c r="L49" s="34">
        <f>IF(K49="","",LARGE(G41:G60,M49))</f>
        <v>7.6048</v>
      </c>
      <c r="M49" s="46">
        <v>9</v>
      </c>
      <c r="N49" s="28"/>
      <c r="O49" s="47">
        <v>8</v>
      </c>
      <c r="P49" s="24" t="str">
        <f>IF(K49="","",VLOOKUP(L49,G41:J60,2,0))</f>
        <v>ISABELLA PACCES COSTA BRAGION</v>
      </c>
      <c r="Q49" s="24" t="str">
        <f>IF(K49="","",VLOOKUP(P49,LISTAS!$F$5:$G$407,2,0))</f>
        <v>LICEU JARDIM</v>
      </c>
      <c r="R49" s="39">
        <f>IF(K49="","",VLOOKUP(L49,G41:J60,4,0))</f>
        <v>7.6</v>
      </c>
      <c r="S49" s="25">
        <f t="shared" si="15"/>
        <v>240</v>
      </c>
      <c r="T49" s="25">
        <f t="shared" si="16"/>
        <v>240</v>
      </c>
    </row>
    <row r="50" spans="2:20" s="5" customFormat="1" ht="18.75" customHeight="1" x14ac:dyDescent="0.3">
      <c r="B50" s="26" t="s">
        <v>175</v>
      </c>
      <c r="C50" s="22" t="str">
        <f>IF(B50="","",VLOOKUP(B50,LISTAS!$F$5:$I$1000,2,0))</f>
        <v>LICEU JARDIM</v>
      </c>
      <c r="D50" s="22" t="str">
        <f>IF(B50="","",VLOOKUP(B50,LISTAS!$F$5:$I$204,4,0))</f>
        <v>SUB 09</v>
      </c>
      <c r="E50" s="38">
        <v>7.3</v>
      </c>
      <c r="G50" s="34">
        <f t="shared" si="11"/>
        <v>7.3049999999999997</v>
      </c>
      <c r="H50" s="35" t="str">
        <f t="shared" si="12"/>
        <v>GABRIELLA XAVIER MONTESANI</v>
      </c>
      <c r="I50" s="35" t="str">
        <f t="shared" si="12"/>
        <v>LICEU JARDIM</v>
      </c>
      <c r="J50" s="34">
        <f t="shared" si="13"/>
        <v>7.3</v>
      </c>
      <c r="K50" s="34">
        <f t="shared" si="14"/>
        <v>7.3049999999999997</v>
      </c>
      <c r="L50" s="34">
        <f>IF(K50="","",LARGE(G41:G60,M50))</f>
        <v>7.3050999999999995</v>
      </c>
      <c r="M50" s="46">
        <v>10</v>
      </c>
      <c r="N50" s="28"/>
      <c r="O50" s="47">
        <v>10</v>
      </c>
      <c r="P50" s="24" t="str">
        <f>IF(K50="","",VLOOKUP(L50,G41:J60,2,0))</f>
        <v>LARISSA MAIOLI RIZZO</v>
      </c>
      <c r="Q50" s="24" t="str">
        <f>IF(K50="","",VLOOKUP(P50,LISTAS!$F$5:$G$407,2,0))</f>
        <v>LICEU JARDIM</v>
      </c>
      <c r="R50" s="39">
        <f>IF(K50="","",VLOOKUP(L50,G41:J60,4,0))</f>
        <v>7.3</v>
      </c>
      <c r="S50" s="25">
        <f t="shared" si="15"/>
        <v>200</v>
      </c>
      <c r="T50" s="25">
        <f t="shared" si="16"/>
        <v>200</v>
      </c>
    </row>
    <row r="51" spans="2:20" s="5" customFormat="1" ht="18.75" customHeight="1" x14ac:dyDescent="0.3">
      <c r="B51" s="26" t="s">
        <v>171</v>
      </c>
      <c r="C51" s="22" t="str">
        <f>IF(B51="","",VLOOKUP(B51,LISTAS!$F$5:$I$1000,2,0))</f>
        <v>LICEU JARDIM</v>
      </c>
      <c r="D51" s="22" t="str">
        <f>IF(B51="","",VLOOKUP(B51,LISTAS!$F$5:$I$204,4,0))</f>
        <v>SUB 09</v>
      </c>
      <c r="E51" s="38">
        <v>7.3</v>
      </c>
      <c r="G51" s="34">
        <f t="shared" si="11"/>
        <v>7.3050999999999995</v>
      </c>
      <c r="H51" s="35" t="str">
        <f t="shared" si="12"/>
        <v>LARISSA MAIOLI RIZZO</v>
      </c>
      <c r="I51" s="35" t="str">
        <f t="shared" si="12"/>
        <v>LICEU JARDIM</v>
      </c>
      <c r="J51" s="34">
        <f t="shared" si="13"/>
        <v>7.3</v>
      </c>
      <c r="K51" s="34">
        <f t="shared" si="14"/>
        <v>7.3050999999999995</v>
      </c>
      <c r="L51" s="34">
        <f>IF(K51="","",LARGE(G41:G60,M51))</f>
        <v>7.3049999999999997</v>
      </c>
      <c r="M51" s="46">
        <v>11</v>
      </c>
      <c r="N51" s="28"/>
      <c r="O51" s="47">
        <v>10</v>
      </c>
      <c r="P51" s="24" t="str">
        <f>IF(K51="","",VLOOKUP(L51,G41:J60,2,0))</f>
        <v>GABRIELLA XAVIER MONTESANI</v>
      </c>
      <c r="Q51" s="24" t="str">
        <f>IF(K51="","",VLOOKUP(P51,LISTAS!$F$5:$G$407,2,0))</f>
        <v>LICEU JARDIM</v>
      </c>
      <c r="R51" s="39">
        <f>IF(K51="","",VLOOKUP(L51,G41:J60,4,0))</f>
        <v>7.3</v>
      </c>
      <c r="S51" s="25">
        <f t="shared" si="15"/>
        <v>200</v>
      </c>
      <c r="T51" s="25">
        <f t="shared" si="16"/>
        <v>200</v>
      </c>
    </row>
    <row r="52" spans="2:20" s="5" customFormat="1" ht="18.75" customHeight="1" x14ac:dyDescent="0.3">
      <c r="B52" s="26" t="s">
        <v>422</v>
      </c>
      <c r="C52" s="22" t="str">
        <f>IF(B52="","",VLOOKUP(B52,LISTAS!$F$5:$I$1000,2,0))</f>
        <v>LICEU JARDIM</v>
      </c>
      <c r="D52" s="22" t="str">
        <f>IF(B52="","",VLOOKUP(B52,LISTAS!$F$5:$I$204,4,0))</f>
        <v>SUB 09</v>
      </c>
      <c r="E52" s="38">
        <v>7.2</v>
      </c>
      <c r="G52" s="34">
        <f t="shared" si="11"/>
        <v>7.2052000000000005</v>
      </c>
      <c r="H52" s="35" t="str">
        <f t="shared" si="12"/>
        <v>ESTELA GALLETI BARBERINI</v>
      </c>
      <c r="I52" s="35" t="str">
        <f t="shared" si="12"/>
        <v>LICEU JARDIM</v>
      </c>
      <c r="J52" s="34">
        <f t="shared" si="13"/>
        <v>7.2</v>
      </c>
      <c r="K52" s="34">
        <f t="shared" si="14"/>
        <v>7.2052000000000005</v>
      </c>
      <c r="L52" s="34">
        <f>IF(K52="","",LARGE(G41:G60,M52))</f>
        <v>7.2052000000000005</v>
      </c>
      <c r="M52" s="46">
        <v>12</v>
      </c>
      <c r="N52" s="28"/>
      <c r="O52" s="47">
        <v>12</v>
      </c>
      <c r="P52" s="24" t="str">
        <f>IF(K52="","",VLOOKUP(L52,G41:J60,2,0))</f>
        <v>ESTELA GALLETI BARBERINI</v>
      </c>
      <c r="Q52" s="24" t="str">
        <f>IF(K52="","",VLOOKUP(P52,LISTAS!$F$5:$G$407,2,0))</f>
        <v>LICEU JARDIM</v>
      </c>
      <c r="R52" s="39">
        <f>IF(K52="","",VLOOKUP(L52,G41:J60,4,0))</f>
        <v>7.2</v>
      </c>
      <c r="S52" s="25">
        <f t="shared" si="15"/>
        <v>200</v>
      </c>
      <c r="T52" s="25">
        <f t="shared" si="16"/>
        <v>200</v>
      </c>
    </row>
    <row r="53" spans="2:20" s="5" customFormat="1" ht="18.75" customHeight="1" x14ac:dyDescent="0.3">
      <c r="B53" s="26" t="s">
        <v>342</v>
      </c>
      <c r="C53" s="22" t="str">
        <f>IF(B53="","",VLOOKUP(B53,LISTAS!$F$5:$I$1000,2,0))</f>
        <v xml:space="preserve">ESCOLA STAGIUM </v>
      </c>
      <c r="D53" s="22" t="str">
        <f>IF(B53="","",VLOOKUP(B53,LISTAS!$F$5:$I$204,4,0))</f>
        <v>SUB 09</v>
      </c>
      <c r="E53" s="38">
        <v>7.1</v>
      </c>
      <c r="G53" s="34">
        <f t="shared" si="11"/>
        <v>7.1052999999999997</v>
      </c>
      <c r="H53" s="35" t="str">
        <f t="shared" si="12"/>
        <v>ISABELA LOPES RODRIGUES</v>
      </c>
      <c r="I53" s="35" t="str">
        <f t="shared" si="12"/>
        <v xml:space="preserve">ESCOLA STAGIUM </v>
      </c>
      <c r="J53" s="34">
        <f t="shared" si="13"/>
        <v>7.1</v>
      </c>
      <c r="K53" s="34">
        <f t="shared" si="14"/>
        <v>7.1052999999999997</v>
      </c>
      <c r="L53" s="34">
        <f>IF(K53="","",LARGE(G41:G60,M53))</f>
        <v>7.1052999999999997</v>
      </c>
      <c r="M53" s="46">
        <v>13</v>
      </c>
      <c r="N53" s="28"/>
      <c r="O53" s="47">
        <v>13</v>
      </c>
      <c r="P53" s="24" t="str">
        <f>IF(K53="","",VLOOKUP(L53,G41:J60,2,0))</f>
        <v>ISABELA LOPES RODRIGUES</v>
      </c>
      <c r="Q53" s="24" t="str">
        <f>IF(K53="","",VLOOKUP(P53,LISTAS!$F$5:$G$407,2,0))</f>
        <v xml:space="preserve">ESCOLA STAGIUM </v>
      </c>
      <c r="R53" s="39">
        <f>IF(K53="","",VLOOKUP(L53,G41:J60,4,0))</f>
        <v>7.1</v>
      </c>
      <c r="S53" s="25">
        <f t="shared" si="15"/>
        <v>200</v>
      </c>
      <c r="T53" s="25">
        <f t="shared" si="16"/>
        <v>200</v>
      </c>
    </row>
    <row r="54" spans="2:20" s="5" customFormat="1" ht="18.75" customHeight="1" x14ac:dyDescent="0.3">
      <c r="B54" s="26" t="s">
        <v>172</v>
      </c>
      <c r="C54" s="22" t="str">
        <f>IF(B54="","",VLOOKUP(B54,LISTAS!$F$5:$I$1000,2,0))</f>
        <v>LICEU JARDIM</v>
      </c>
      <c r="D54" s="22" t="str">
        <f>IF(B54="","",VLOOKUP(B54,LISTAS!$F$5:$I$204,4,0))</f>
        <v>SUB 09</v>
      </c>
      <c r="E54" s="38">
        <v>7</v>
      </c>
      <c r="G54" s="34">
        <f t="shared" si="11"/>
        <v>7.0053999999999998</v>
      </c>
      <c r="H54" s="35" t="str">
        <f t="shared" si="12"/>
        <v>HELENA CAMARATE VILAR</v>
      </c>
      <c r="I54" s="35" t="str">
        <f t="shared" si="12"/>
        <v>LICEU JARDIM</v>
      </c>
      <c r="J54" s="34">
        <f t="shared" si="13"/>
        <v>7</v>
      </c>
      <c r="K54" s="34">
        <f t="shared" si="14"/>
        <v>7.0053999999999998</v>
      </c>
      <c r="L54" s="34">
        <f>IF(K54="","",LARGE(G41:G60,M54))</f>
        <v>7.0053999999999998</v>
      </c>
      <c r="M54" s="46">
        <v>14</v>
      </c>
      <c r="N54" s="28"/>
      <c r="O54" s="47">
        <v>14</v>
      </c>
      <c r="P54" s="24" t="str">
        <f t="shared" ref="P54:P60" si="17">IF(K54="","",VLOOKUP(L54,G42:J61,2,0))</f>
        <v>HELENA CAMARATE VILAR</v>
      </c>
      <c r="Q54" s="24" t="str">
        <f>IF(K54="","",VLOOKUP(P54,LISTAS!$F$5:$G$407,2,0))</f>
        <v>LICEU JARDIM</v>
      </c>
      <c r="R54" s="39">
        <f t="shared" ref="R54:R60" si="18">IF(K54="","",VLOOKUP(L54,G42:J61,4,0))</f>
        <v>7</v>
      </c>
      <c r="S54" s="25">
        <f t="shared" si="15"/>
        <v>200</v>
      </c>
      <c r="T54" s="25">
        <f t="shared" si="16"/>
        <v>200</v>
      </c>
    </row>
    <row r="55" spans="2:20" s="5" customFormat="1" ht="18.75" customHeight="1" x14ac:dyDescent="0.3">
      <c r="B55" s="26" t="s">
        <v>340</v>
      </c>
      <c r="C55" s="22" t="str">
        <f>IF(B55="","",VLOOKUP(B55,LISTAS!$F$5:$I$1000,2,0))</f>
        <v xml:space="preserve">ESCOLA STAGIUM </v>
      </c>
      <c r="D55" s="22" t="str">
        <f>IF(B55="","",VLOOKUP(B55,LISTAS!$F$5:$I$204,4,0))</f>
        <v>SUB 09</v>
      </c>
      <c r="E55" s="38">
        <v>6.8</v>
      </c>
      <c r="G55" s="34">
        <f t="shared" si="11"/>
        <v>6.8054999999999994</v>
      </c>
      <c r="H55" s="35" t="str">
        <f t="shared" si="12"/>
        <v>CECÍLIA SEILER MORAES DE SOUZA</v>
      </c>
      <c r="I55" s="35" t="str">
        <f t="shared" si="12"/>
        <v xml:space="preserve">ESCOLA STAGIUM </v>
      </c>
      <c r="J55" s="34">
        <f t="shared" si="13"/>
        <v>6.8</v>
      </c>
      <c r="K55" s="34">
        <f t="shared" si="14"/>
        <v>6.8054999999999994</v>
      </c>
      <c r="L55" s="34">
        <f>IF(K55="","",LARGE(G41:G60,M55))</f>
        <v>6.8056999999999999</v>
      </c>
      <c r="M55" s="46">
        <v>15</v>
      </c>
      <c r="N55" s="28"/>
      <c r="O55" s="47">
        <v>15</v>
      </c>
      <c r="P55" s="24" t="str">
        <f t="shared" si="17"/>
        <v>JULIA VIANA DE MELO ARAUJO</v>
      </c>
      <c r="Q55" s="24" t="str">
        <f>IF(K55="","",VLOOKUP(P55,LISTAS!$F$5:$G$407,2,0))</f>
        <v>LICEU JARDIM</v>
      </c>
      <c r="R55" s="39">
        <f t="shared" si="18"/>
        <v>6.8</v>
      </c>
      <c r="S55" s="25">
        <f t="shared" si="15"/>
        <v>200</v>
      </c>
      <c r="T55" s="25">
        <f t="shared" si="16"/>
        <v>200</v>
      </c>
    </row>
    <row r="56" spans="2:20" s="5" customFormat="1" ht="18.75" customHeight="1" x14ac:dyDescent="0.3">
      <c r="B56" s="26" t="s">
        <v>424</v>
      </c>
      <c r="C56" s="22" t="str">
        <f>IF(B56="","",VLOOKUP(B56,LISTAS!$F$5:$I$1000,2,0))</f>
        <v>LICEU JARDIM</v>
      </c>
      <c r="D56" s="22" t="str">
        <f>IF(B56="","",VLOOKUP(B56,LISTAS!$F$5:$I$204,4,0))</f>
        <v>SUB 09</v>
      </c>
      <c r="E56" s="38">
        <v>6.8</v>
      </c>
      <c r="G56" s="34">
        <f t="shared" si="11"/>
        <v>6.8056000000000001</v>
      </c>
      <c r="H56" s="35" t="str">
        <f t="shared" si="12"/>
        <v>JÚLIA CHECCHETTO BONICIO</v>
      </c>
      <c r="I56" s="35" t="str">
        <f t="shared" si="12"/>
        <v>LICEU JARDIM</v>
      </c>
      <c r="J56" s="34">
        <f t="shared" si="13"/>
        <v>6.8</v>
      </c>
      <c r="K56" s="34">
        <f t="shared" si="14"/>
        <v>6.8056000000000001</v>
      </c>
      <c r="L56" s="34">
        <f>IF(K56="","",LARGE(G41:G60,M56))</f>
        <v>6.8056000000000001</v>
      </c>
      <c r="M56" s="46">
        <v>16</v>
      </c>
      <c r="N56" s="28"/>
      <c r="O56" s="47">
        <v>15</v>
      </c>
      <c r="P56" s="24" t="str">
        <f t="shared" si="17"/>
        <v>JÚLIA CHECCHETTO BONICIO</v>
      </c>
      <c r="Q56" s="24" t="str">
        <f>IF(K56="","",VLOOKUP(P56,LISTAS!$F$5:$G$407,2,0))</f>
        <v>LICEU JARDIM</v>
      </c>
      <c r="R56" s="39">
        <f t="shared" si="18"/>
        <v>6.8</v>
      </c>
      <c r="S56" s="25">
        <f t="shared" si="15"/>
        <v>200</v>
      </c>
      <c r="T56" s="25">
        <f t="shared" si="16"/>
        <v>200</v>
      </c>
    </row>
    <row r="57" spans="2:20" s="5" customFormat="1" ht="18.75" customHeight="1" x14ac:dyDescent="0.3">
      <c r="B57" s="26" t="s">
        <v>173</v>
      </c>
      <c r="C57" s="22" t="str">
        <f>IF(B57="","",VLOOKUP(B57,LISTAS!$F$5:$I$1000,2,0))</f>
        <v>LICEU JARDIM</v>
      </c>
      <c r="D57" s="22" t="str">
        <f>IF(B57="","",VLOOKUP(B57,LISTAS!$F$5:$I$204,4,0))</f>
        <v>SUB 09</v>
      </c>
      <c r="E57" s="38">
        <v>6.8</v>
      </c>
      <c r="G57" s="34">
        <f t="shared" si="11"/>
        <v>6.8056999999999999</v>
      </c>
      <c r="H57" s="35" t="str">
        <f t="shared" ref="H57:I63" si="19">IF($K57="","",IF(B57="","",B57))</f>
        <v>JULIA VIANA DE MELO ARAUJO</v>
      </c>
      <c r="I57" s="35" t="str">
        <f t="shared" si="19"/>
        <v>LICEU JARDIM</v>
      </c>
      <c r="J57" s="34">
        <f t="shared" si="13"/>
        <v>6.8</v>
      </c>
      <c r="K57" s="34">
        <f t="shared" si="14"/>
        <v>6.8056999999999999</v>
      </c>
      <c r="L57" s="34">
        <f>IF(K57="","",LARGE(G41:G60,M57))</f>
        <v>6.8054999999999994</v>
      </c>
      <c r="M57" s="46">
        <v>17</v>
      </c>
      <c r="N57" s="28"/>
      <c r="O57" s="47">
        <v>17</v>
      </c>
      <c r="P57" s="24" t="str">
        <f t="shared" si="17"/>
        <v>CECÍLIA SEILER MORAES DE SOUZA</v>
      </c>
      <c r="Q57" s="24" t="str">
        <f>IF(K57="","",VLOOKUP(P57,LISTAS!$F$5:$G$407,2,0))</f>
        <v xml:space="preserve">ESCOLA STAGIUM </v>
      </c>
      <c r="R57" s="39">
        <f t="shared" si="18"/>
        <v>6.8</v>
      </c>
      <c r="S57" s="25" t="str">
        <f t="shared" si="15"/>
        <v/>
      </c>
      <c r="T57" s="25" t="str">
        <f t="shared" si="16"/>
        <v/>
      </c>
    </row>
    <row r="58" spans="2:20" s="5" customFormat="1" ht="18.75" customHeight="1" x14ac:dyDescent="0.3">
      <c r="B58" s="26" t="s">
        <v>426</v>
      </c>
      <c r="C58" s="22" t="str">
        <f>IF(B58="","",VLOOKUP(B58,LISTAS!$F$5:$I$1000,2,0))</f>
        <v>LICEU JARDIM</v>
      </c>
      <c r="D58" s="22" t="e">
        <f>IF(B58="","",VLOOKUP(B58,LISTAS!$F$5:$I$204,4,0))</f>
        <v>#N/A</v>
      </c>
      <c r="E58" s="38">
        <v>6.7</v>
      </c>
      <c r="G58" s="34">
        <f t="shared" si="11"/>
        <v>6.7058</v>
      </c>
      <c r="H58" s="35" t="str">
        <f t="shared" si="19"/>
        <v>LUIZA AGUIAR RAMACCIOTTI</v>
      </c>
      <c r="I58" s="35" t="str">
        <f t="shared" si="19"/>
        <v>LICEU JARDIM</v>
      </c>
      <c r="J58" s="34">
        <f t="shared" si="13"/>
        <v>6.7</v>
      </c>
      <c r="K58" s="34">
        <f t="shared" si="14"/>
        <v>6.7058</v>
      </c>
      <c r="L58" s="34">
        <f>IF(K58="","",LARGE(G41:G60,M58))</f>
        <v>6.7058</v>
      </c>
      <c r="M58" s="46">
        <v>18</v>
      </c>
      <c r="N58" s="28"/>
      <c r="O58" s="47">
        <v>18</v>
      </c>
      <c r="P58" s="24" t="str">
        <f t="shared" si="17"/>
        <v>LUIZA AGUIAR RAMACCIOTTI</v>
      </c>
      <c r="Q58" s="24" t="str">
        <f>IF(K58="","",VLOOKUP(P58,LISTAS!$F$5:$G$407,2,0))</f>
        <v>LICEU JARDIM</v>
      </c>
      <c r="R58" s="39">
        <f t="shared" si="18"/>
        <v>6.7</v>
      </c>
      <c r="S58" s="25" t="str">
        <f t="shared" si="15"/>
        <v/>
      </c>
      <c r="T58" s="25" t="str">
        <f t="shared" si="16"/>
        <v/>
      </c>
    </row>
    <row r="59" spans="2:20" s="5" customFormat="1" ht="18.75" customHeight="1" x14ac:dyDescent="0.3">
      <c r="B59" s="26" t="s">
        <v>170</v>
      </c>
      <c r="C59" s="22" t="str">
        <f>IF(B59="","",VLOOKUP(B59,LISTAS!$F$5:$I$1000,2,0))</f>
        <v>LICEU JARDIM</v>
      </c>
      <c r="D59" s="22" t="str">
        <f>IF(B59="","",VLOOKUP(B59,LISTAS!$F$5:$I$204,4,0))</f>
        <v>SUB 09</v>
      </c>
      <c r="E59" s="38">
        <v>6.6</v>
      </c>
      <c r="G59" s="34">
        <f t="shared" si="11"/>
        <v>6.6058999999999992</v>
      </c>
      <c r="H59" s="35" t="str">
        <f t="shared" si="19"/>
        <v>ALICE WERNER DE CASTRO FERNANDES</v>
      </c>
      <c r="I59" s="35" t="str">
        <f t="shared" si="19"/>
        <v>LICEU JARDIM</v>
      </c>
      <c r="J59" s="34">
        <f t="shared" si="13"/>
        <v>6.6</v>
      </c>
      <c r="K59" s="34">
        <f t="shared" si="14"/>
        <v>6.6058999999999992</v>
      </c>
      <c r="L59" s="34">
        <f>IF(K59="","",LARGE(G41:G60,M59))</f>
        <v>6.6058999999999992</v>
      </c>
      <c r="M59" s="46">
        <v>19</v>
      </c>
      <c r="N59" s="28"/>
      <c r="O59" s="47">
        <v>19</v>
      </c>
      <c r="P59" s="24" t="str">
        <f t="shared" si="17"/>
        <v>ALICE WERNER DE CASTRO FERNANDES</v>
      </c>
      <c r="Q59" s="24" t="str">
        <f>IF(K59="","",VLOOKUP(P59,LISTAS!$F$5:$G$407,2,0))</f>
        <v>LICEU JARDIM</v>
      </c>
      <c r="R59" s="39">
        <f t="shared" si="18"/>
        <v>6.6</v>
      </c>
      <c r="S59" s="25" t="str">
        <f t="shared" si="15"/>
        <v/>
      </c>
      <c r="T59" s="25" t="str">
        <f t="shared" si="16"/>
        <v/>
      </c>
    </row>
    <row r="60" spans="2:20" s="5" customFormat="1" ht="18.75" customHeight="1" x14ac:dyDescent="0.3">
      <c r="B60" s="26" t="s">
        <v>343</v>
      </c>
      <c r="C60" s="22" t="str">
        <f>IF(B60="","",VLOOKUP(B60,LISTAS!$F$5:$I$1000,2,0))</f>
        <v xml:space="preserve">ESCOLA STAGIUM </v>
      </c>
      <c r="D60" s="22" t="str">
        <f>IF(B60="","",VLOOKUP(B60,LISTAS!$F$5:$I$204,4,0))</f>
        <v>SUB 09</v>
      </c>
      <c r="E60" s="38">
        <v>6.4</v>
      </c>
      <c r="G60" s="34">
        <f t="shared" si="11"/>
        <v>6.4060000000000006</v>
      </c>
      <c r="H60" s="35" t="str">
        <f t="shared" si="19"/>
        <v>ISABELLA DO AMARALPIMENTA PINHEIRO</v>
      </c>
      <c r="I60" s="35" t="str">
        <f t="shared" si="19"/>
        <v xml:space="preserve">ESCOLA STAGIUM </v>
      </c>
      <c r="J60" s="34">
        <f t="shared" si="13"/>
        <v>6.4</v>
      </c>
      <c r="K60" s="34">
        <f t="shared" si="14"/>
        <v>6.4060000000000006</v>
      </c>
      <c r="L60" s="34">
        <f>IF(K60="","",LARGE(G41:G60,M60))</f>
        <v>6.4060000000000006</v>
      </c>
      <c r="M60" s="46">
        <v>20</v>
      </c>
      <c r="N60" s="28"/>
      <c r="O60" s="47">
        <v>20</v>
      </c>
      <c r="P60" s="24" t="str">
        <f t="shared" si="17"/>
        <v>ISABELLA DO AMARALPIMENTA PINHEIRO</v>
      </c>
      <c r="Q60" s="24" t="str">
        <f>IF(K60="","",VLOOKUP(P60,LISTAS!$F$5:$G$407,2,0))</f>
        <v xml:space="preserve">ESCOLA STAGIUM </v>
      </c>
      <c r="R60" s="39">
        <f t="shared" si="18"/>
        <v>6.4</v>
      </c>
      <c r="S60" s="25" t="str">
        <f t="shared" si="15"/>
        <v/>
      </c>
      <c r="T60" s="25" t="str">
        <f t="shared" si="16"/>
        <v/>
      </c>
    </row>
    <row r="61" spans="2:20" s="5" customFormat="1" ht="18.75" customHeight="1" x14ac:dyDescent="0.3">
      <c r="B61" s="26" t="s">
        <v>420</v>
      </c>
      <c r="C61" s="22" t="str">
        <f>IF(B61="","",VLOOKUP(B61,LISTAS!$F$5:$I$1000,2,0))</f>
        <v>LICEU JARDIM</v>
      </c>
      <c r="D61" s="22" t="str">
        <f>IF(B61="","",VLOOKUP(B61,LISTAS!$F$5:$I$204,4,0))</f>
        <v>SUB 09</v>
      </c>
      <c r="E61" s="38">
        <v>6.3</v>
      </c>
      <c r="G61" s="34">
        <f t="shared" si="11"/>
        <v>6.3060999999999998</v>
      </c>
      <c r="H61" s="35" t="str">
        <f t="shared" si="19"/>
        <v>ALICE MARCHIONI FIGUEIREDO DA SILVA</v>
      </c>
      <c r="I61" s="35" t="str">
        <f t="shared" si="19"/>
        <v>LICEU JARDIM</v>
      </c>
      <c r="J61" s="34">
        <f t="shared" si="13"/>
        <v>6.3</v>
      </c>
      <c r="K61" s="34">
        <f t="shared" si="14"/>
        <v>6.3060999999999998</v>
      </c>
      <c r="L61" s="34"/>
      <c r="M61" s="46"/>
      <c r="N61" s="28"/>
      <c r="O61" s="47">
        <v>21</v>
      </c>
      <c r="P61" s="24" t="s">
        <v>420</v>
      </c>
      <c r="Q61" s="24" t="str">
        <f>IF(K61="","",VLOOKUP(P61,LISTAS!$F$5:$G$407,2,0))</f>
        <v>LICEU JARDIM</v>
      </c>
      <c r="R61" s="39">
        <v>6.3</v>
      </c>
      <c r="S61" s="25" t="str">
        <f t="shared" si="15"/>
        <v/>
      </c>
      <c r="T61" s="25" t="str">
        <f t="shared" ref="T61:T72" si="20">IF(O61="","",IF($F$7="NÃO","",IF(O61=1,400,IF(O61=2,340,IF(O61=3,300,IF(O61=4,280,IF(O61=5,270,IF(O61=6,260,IF(O61=7,250,IF(O61=8,240,IF(O61=9,200,IF(O61=10,200,IF(O61=11,200,IF(O61=12,200,IF(O61=13,200,IF(O61=14,200,IF(O61=15,200,IF(O61=16,200,IF(O61&gt;16,"","")))))))))))))))))))</f>
        <v/>
      </c>
    </row>
    <row r="62" spans="2:20" s="5" customFormat="1" ht="18.75" customHeight="1" x14ac:dyDescent="0.3">
      <c r="B62" s="26" t="s">
        <v>421</v>
      </c>
      <c r="C62" s="22" t="str">
        <f>IF(B62="","",VLOOKUP(B62,LISTAS!$F$5:$I$1000,2,0))</f>
        <v>LICEU JARDIM</v>
      </c>
      <c r="D62" s="22" t="str">
        <f>IF(B62="","",VLOOKUP(B62,LISTAS!$F$5:$I$204,4,0))</f>
        <v>SUB 09</v>
      </c>
      <c r="E62" s="38">
        <v>6.2</v>
      </c>
      <c r="G62" s="34">
        <f t="shared" si="11"/>
        <v>6.2061999999999999</v>
      </c>
      <c r="H62" s="35" t="str">
        <f t="shared" si="19"/>
        <v>CLARA TISSEU DE GODOY</v>
      </c>
      <c r="I62" s="35" t="str">
        <f t="shared" si="19"/>
        <v>LICEU JARDIM</v>
      </c>
      <c r="J62" s="34">
        <f t="shared" si="13"/>
        <v>6.2</v>
      </c>
      <c r="K62" s="34">
        <f t="shared" si="14"/>
        <v>6.2061999999999999</v>
      </c>
      <c r="L62" s="34"/>
      <c r="M62" s="46"/>
      <c r="N62" s="28"/>
      <c r="O62" s="47">
        <v>22</v>
      </c>
      <c r="P62" s="24" t="s">
        <v>421</v>
      </c>
      <c r="Q62" s="24" t="str">
        <f>IF(K62="","",VLOOKUP(P62,LISTAS!$F$5:$G$407,2,0))</f>
        <v>LICEU JARDIM</v>
      </c>
      <c r="R62" s="39">
        <v>6.2</v>
      </c>
      <c r="S62" s="25" t="str">
        <f t="shared" si="15"/>
        <v/>
      </c>
      <c r="T62" s="25" t="str">
        <f t="shared" si="20"/>
        <v/>
      </c>
    </row>
    <row r="63" spans="2:20" s="5" customFormat="1" ht="18.75" customHeight="1" x14ac:dyDescent="0.3">
      <c r="B63" s="26" t="s">
        <v>339</v>
      </c>
      <c r="C63" s="22" t="str">
        <f>IF(B63="","",VLOOKUP(B63,LISTAS!$F$5:$I$1000,2,0))</f>
        <v xml:space="preserve">ESCOLA STAGIUM </v>
      </c>
      <c r="D63" s="22" t="str">
        <f>IF(B63="","",VLOOKUP(B63,LISTAS!$F$5:$I$204,4,0))</f>
        <v>SUB 09</v>
      </c>
      <c r="E63" s="38">
        <v>0</v>
      </c>
      <c r="G63" s="34">
        <f t="shared" si="11"/>
        <v>6.3E-3</v>
      </c>
      <c r="H63" s="35" t="str">
        <f t="shared" si="19"/>
        <v>ALICE MARIA PEREIRA CARRINHO</v>
      </c>
      <c r="I63" s="35" t="str">
        <f t="shared" si="19"/>
        <v xml:space="preserve">ESCOLA STAGIUM </v>
      </c>
      <c r="J63" s="34">
        <f t="shared" si="13"/>
        <v>0</v>
      </c>
      <c r="K63" s="34">
        <f t="shared" si="14"/>
        <v>6.3E-3</v>
      </c>
      <c r="L63" s="34"/>
      <c r="M63" s="46"/>
      <c r="N63" s="28"/>
      <c r="O63" s="47">
        <v>23</v>
      </c>
      <c r="P63" s="24"/>
      <c r="Q63" s="24"/>
      <c r="R63" s="39"/>
      <c r="S63" s="25" t="str">
        <f t="shared" si="15"/>
        <v/>
      </c>
      <c r="T63" s="25" t="str">
        <f t="shared" si="20"/>
        <v/>
      </c>
    </row>
    <row r="64" spans="2:20" s="5" customFormat="1" ht="18.75" customHeight="1" x14ac:dyDescent="0.3">
      <c r="B64" s="26" t="s">
        <v>341</v>
      </c>
      <c r="C64" s="22" t="str">
        <f>IF(B64="","",VLOOKUP(B64,LISTAS!$F$5:$I$1000,2,0))</f>
        <v xml:space="preserve">ESCOLA STAGIUM </v>
      </c>
      <c r="D64" s="22" t="str">
        <f>IF(B64="","",VLOOKUP(B64,LISTAS!$F$5:$I$204,4,0))</f>
        <v>SUB 09</v>
      </c>
      <c r="E64" s="38">
        <v>0</v>
      </c>
      <c r="G64" s="34"/>
      <c r="H64" s="35"/>
      <c r="I64" s="35"/>
      <c r="J64" s="34"/>
      <c r="K64" s="34"/>
      <c r="L64" s="34"/>
      <c r="M64" s="46"/>
      <c r="N64" s="28"/>
      <c r="O64" s="47">
        <v>24</v>
      </c>
      <c r="P64" s="24" t="str">
        <f t="shared" ref="P64:P72" si="21">IF(K64="","",VLOOKUP(L64,G45:J64,2,0))</f>
        <v/>
      </c>
      <c r="Q64" s="24" t="str">
        <f>IF(K64="","",VLOOKUP(P64,LISTAS!$F$5:$G$407,2,0))</f>
        <v/>
      </c>
      <c r="R64" s="39" t="str">
        <f t="shared" ref="R64:R72" si="22">IF(K64="","",VLOOKUP(L64,G45:J64,4,0))</f>
        <v/>
      </c>
      <c r="S64" s="25" t="str">
        <f t="shared" si="15"/>
        <v/>
      </c>
      <c r="T64" s="25" t="str">
        <f t="shared" si="20"/>
        <v/>
      </c>
    </row>
    <row r="65" spans="2:20" s="5" customFormat="1" ht="18.75" customHeight="1" x14ac:dyDescent="0.3">
      <c r="B65" s="26"/>
      <c r="C65" s="22" t="str">
        <f>IF(B65="","",VLOOKUP(B65,LISTAS!$F$5:$I$1000,2,0))</f>
        <v/>
      </c>
      <c r="D65" s="22" t="str">
        <f>IF(B65="","",VLOOKUP(B65,LISTAS!$F$5:$I$204,4,0))</f>
        <v/>
      </c>
      <c r="E65" s="38"/>
      <c r="G65" s="34"/>
      <c r="H65" s="35"/>
      <c r="I65" s="35"/>
      <c r="J65" s="34"/>
      <c r="K65" s="34"/>
      <c r="L65" s="34"/>
      <c r="M65" s="46"/>
      <c r="N65" s="28"/>
      <c r="O65" s="47">
        <v>25</v>
      </c>
      <c r="P65" s="24" t="str">
        <f t="shared" si="21"/>
        <v/>
      </c>
      <c r="Q65" s="24" t="str">
        <f>IF(K65="","",VLOOKUP(P65,LISTAS!$F$5:$G$407,2,0))</f>
        <v/>
      </c>
      <c r="R65" s="39" t="str">
        <f t="shared" si="22"/>
        <v/>
      </c>
      <c r="S65" s="25" t="str">
        <f t="shared" si="15"/>
        <v/>
      </c>
      <c r="T65" s="25" t="str">
        <f t="shared" si="20"/>
        <v/>
      </c>
    </row>
    <row r="66" spans="2:20" s="5" customFormat="1" ht="18.75" customHeight="1" x14ac:dyDescent="0.3">
      <c r="B66" s="26"/>
      <c r="C66" s="22" t="str">
        <f>IF(B66="","",VLOOKUP(B66,LISTAS!$F$5:$I$1000,2,0))</f>
        <v/>
      </c>
      <c r="D66" s="22" t="str">
        <f>IF(B66="","",VLOOKUP(B66,LISTAS!$F$5:$I$204,4,0))</f>
        <v/>
      </c>
      <c r="E66" s="38"/>
      <c r="G66" s="34"/>
      <c r="H66" s="35"/>
      <c r="I66" s="35"/>
      <c r="J66" s="34"/>
      <c r="K66" s="34"/>
      <c r="L66" s="34"/>
      <c r="M66" s="46"/>
      <c r="N66" s="28"/>
      <c r="O66" s="47">
        <v>26</v>
      </c>
      <c r="P66" s="24" t="str">
        <f t="shared" si="21"/>
        <v/>
      </c>
      <c r="Q66" s="24" t="str">
        <f>IF(K66="","",VLOOKUP(P66,LISTAS!$F$5:$G$407,2,0))</f>
        <v/>
      </c>
      <c r="R66" s="39" t="str">
        <f t="shared" si="22"/>
        <v/>
      </c>
      <c r="S66" s="25" t="str">
        <f t="shared" si="15"/>
        <v/>
      </c>
      <c r="T66" s="25" t="str">
        <f t="shared" si="20"/>
        <v/>
      </c>
    </row>
    <row r="67" spans="2:20" s="5" customFormat="1" ht="18.75" customHeight="1" x14ac:dyDescent="0.3">
      <c r="B67" s="26"/>
      <c r="C67" s="22" t="str">
        <f>IF(B67="","",VLOOKUP(B67,LISTAS!$F$5:$I$1000,2,0))</f>
        <v/>
      </c>
      <c r="D67" s="22"/>
      <c r="E67" s="38"/>
      <c r="G67" s="34"/>
      <c r="H67" s="35"/>
      <c r="I67" s="35"/>
      <c r="J67" s="34"/>
      <c r="K67" s="34"/>
      <c r="L67" s="34"/>
      <c r="M67" s="46"/>
      <c r="N67" s="28"/>
      <c r="O67" s="47">
        <v>27</v>
      </c>
      <c r="P67" s="24" t="str">
        <f t="shared" si="21"/>
        <v/>
      </c>
      <c r="Q67" s="24" t="str">
        <f>IF(K67="","",VLOOKUP(P67,LISTAS!$F$5:$G$407,2,0))</f>
        <v/>
      </c>
      <c r="R67" s="39" t="str">
        <f t="shared" si="22"/>
        <v/>
      </c>
      <c r="S67" s="25" t="str">
        <f t="shared" si="15"/>
        <v/>
      </c>
      <c r="T67" s="25" t="str">
        <f t="shared" si="20"/>
        <v/>
      </c>
    </row>
    <row r="68" spans="2:20" s="5" customFormat="1" ht="18.75" customHeight="1" x14ac:dyDescent="0.3">
      <c r="B68" s="26"/>
      <c r="C68" s="22" t="str">
        <f>IF(B68="","",VLOOKUP(B68,LISTAS!$F$5:$I$1000,2,0))</f>
        <v/>
      </c>
      <c r="D68" s="22" t="str">
        <f>IF(B68="","",VLOOKUP(B68,LISTAS!$F$5:$I$204,4,0))</f>
        <v/>
      </c>
      <c r="E68" s="38"/>
      <c r="G68" s="34"/>
      <c r="H68" s="35"/>
      <c r="I68" s="35"/>
      <c r="J68" s="34"/>
      <c r="K68" s="34"/>
      <c r="L68" s="34"/>
      <c r="M68" s="46"/>
      <c r="N68" s="28"/>
      <c r="O68" s="47" t="str">
        <f t="shared" ref="O68:O72" si="23">IF(R68&lt;&gt;"",_xlfn.RANK.EQ(R68,R49:R68,0),"")</f>
        <v/>
      </c>
      <c r="P68" s="24" t="str">
        <f t="shared" si="21"/>
        <v/>
      </c>
      <c r="Q68" s="24" t="str">
        <f>IF(K68="","",VLOOKUP(P68,LISTAS!$F$5:$G$407,2,0))</f>
        <v/>
      </c>
      <c r="R68" s="39" t="str">
        <f t="shared" si="22"/>
        <v/>
      </c>
      <c r="S68" s="25" t="str">
        <f t="shared" si="15"/>
        <v/>
      </c>
      <c r="T68" s="25" t="str">
        <f t="shared" si="20"/>
        <v/>
      </c>
    </row>
    <row r="69" spans="2:20" s="5" customFormat="1" ht="18.75" customHeight="1" x14ac:dyDescent="0.3">
      <c r="B69" s="26"/>
      <c r="C69" s="22" t="str">
        <f>IF(B69="","",VLOOKUP(B69,LISTAS!$F$5:$I$1000,2,0))</f>
        <v/>
      </c>
      <c r="D69" s="22" t="str">
        <f>IF(B69="","",VLOOKUP(B69,LISTAS!$F$5:$I$204,4,0))</f>
        <v/>
      </c>
      <c r="E69" s="38"/>
      <c r="G69" s="34"/>
      <c r="H69" s="35"/>
      <c r="I69" s="35"/>
      <c r="J69" s="34"/>
      <c r="K69" s="34"/>
      <c r="L69" s="34"/>
      <c r="M69" s="46"/>
      <c r="N69" s="28"/>
      <c r="O69" s="47" t="str">
        <f t="shared" si="23"/>
        <v/>
      </c>
      <c r="P69" s="24" t="str">
        <f t="shared" si="21"/>
        <v/>
      </c>
      <c r="Q69" s="24" t="str">
        <f>IF(K69="","",VLOOKUP(P69,LISTAS!$F$5:$G$407,2,0))</f>
        <v/>
      </c>
      <c r="R69" s="39" t="str">
        <f t="shared" si="22"/>
        <v/>
      </c>
      <c r="S69" s="25" t="str">
        <f t="shared" si="15"/>
        <v/>
      </c>
      <c r="T69" s="25" t="str">
        <f t="shared" si="20"/>
        <v/>
      </c>
    </row>
    <row r="70" spans="2:20" s="5" customFormat="1" ht="18.75" customHeight="1" x14ac:dyDescent="0.3">
      <c r="B70" s="26"/>
      <c r="C70" s="22" t="str">
        <f>IF(B70="","",VLOOKUP(B70,LISTAS!$F$5:$I$1000,2,0))</f>
        <v/>
      </c>
      <c r="D70" s="22" t="str">
        <f>IF(B70="","",VLOOKUP(B70,LISTAS!$F$5:$I$204,4,0))</f>
        <v/>
      </c>
      <c r="E70" s="38"/>
      <c r="G70" s="34"/>
      <c r="H70" s="35"/>
      <c r="I70" s="35"/>
      <c r="J70" s="34"/>
      <c r="K70" s="34"/>
      <c r="L70" s="34"/>
      <c r="M70" s="46"/>
      <c r="N70" s="28"/>
      <c r="O70" s="47" t="str">
        <f t="shared" si="23"/>
        <v/>
      </c>
      <c r="P70" s="24" t="str">
        <f t="shared" si="21"/>
        <v/>
      </c>
      <c r="Q70" s="24" t="str">
        <f>IF(K70="","",VLOOKUP(P70,LISTAS!$F$5:$G$407,2,0))</f>
        <v/>
      </c>
      <c r="R70" s="39" t="str">
        <f t="shared" si="22"/>
        <v/>
      </c>
      <c r="S70" s="25" t="str">
        <f t="shared" si="15"/>
        <v/>
      </c>
      <c r="T70" s="25" t="str">
        <f t="shared" si="20"/>
        <v/>
      </c>
    </row>
    <row r="71" spans="2:20" s="5" customFormat="1" ht="18.75" customHeight="1" x14ac:dyDescent="0.3">
      <c r="B71" s="26"/>
      <c r="C71" s="22" t="str">
        <f>IF(B71="","",VLOOKUP(B71,LISTAS!$F$5:$I$1000,2,0))</f>
        <v/>
      </c>
      <c r="D71" s="22" t="str">
        <f>IF(B71="","",VLOOKUP(B71,LISTAS!$F$5:$I$204,4,0))</f>
        <v/>
      </c>
      <c r="E71" s="38"/>
      <c r="G71" s="34"/>
      <c r="H71" s="35"/>
      <c r="I71" s="35"/>
      <c r="J71" s="34"/>
      <c r="K71" s="34"/>
      <c r="L71" s="34"/>
      <c r="M71" s="46"/>
      <c r="N71" s="28"/>
      <c r="O71" s="47" t="str">
        <f t="shared" si="23"/>
        <v/>
      </c>
      <c r="P71" s="24" t="str">
        <f t="shared" si="21"/>
        <v/>
      </c>
      <c r="Q71" s="24" t="str">
        <f>IF(K71="","",VLOOKUP(P71,LISTAS!$F$5:$G$407,2,0))</f>
        <v/>
      </c>
      <c r="R71" s="39" t="str">
        <f t="shared" si="22"/>
        <v/>
      </c>
      <c r="S71" s="25" t="str">
        <f t="shared" si="15"/>
        <v/>
      </c>
      <c r="T71" s="25" t="str">
        <f t="shared" si="20"/>
        <v/>
      </c>
    </row>
    <row r="72" spans="2:20" s="5" customFormat="1" ht="18.75" customHeight="1" x14ac:dyDescent="0.3">
      <c r="B72" s="26"/>
      <c r="C72" s="22" t="str">
        <f>IF(B72="","",VLOOKUP(B72,LISTAS!$F$5:$I$1000,2,0))</f>
        <v/>
      </c>
      <c r="D72" s="22" t="str">
        <f>IF(B72="","",VLOOKUP(B72,LISTAS!$F$5:$I$204,4,0))</f>
        <v/>
      </c>
      <c r="E72" s="38"/>
      <c r="G72" s="34"/>
      <c r="H72" s="35"/>
      <c r="I72" s="35"/>
      <c r="J72" s="34"/>
      <c r="K72" s="34"/>
      <c r="L72" s="34"/>
      <c r="M72" s="46"/>
      <c r="N72" s="28"/>
      <c r="O72" s="47" t="str">
        <f t="shared" si="23"/>
        <v/>
      </c>
      <c r="P72" s="24" t="str">
        <f t="shared" si="21"/>
        <v/>
      </c>
      <c r="Q72" s="24" t="str">
        <f>IF(K72="","",VLOOKUP(P72,LISTAS!$F$5:$G$407,2,0))</f>
        <v/>
      </c>
      <c r="R72" s="39" t="str">
        <f t="shared" si="22"/>
        <v/>
      </c>
      <c r="S72" s="25" t="str">
        <f t="shared" si="15"/>
        <v/>
      </c>
      <c r="T72" s="25" t="str">
        <f t="shared" si="20"/>
        <v/>
      </c>
    </row>
    <row r="73" spans="2:20" s="5" customFormat="1" ht="18.75" customHeight="1" x14ac:dyDescent="0.3">
      <c r="B73" s="26"/>
      <c r="C73" s="22" t="str">
        <f>IF(B73="","",VLOOKUP(B73,LISTAS!$F$5:$I$1000,2,0))</f>
        <v/>
      </c>
      <c r="D73" s="22" t="str">
        <f>IF(B73="","",VLOOKUP(B73,LISTAS!$F$5:$I$204,4,0))</f>
        <v/>
      </c>
      <c r="E73" s="38"/>
      <c r="G73" s="34"/>
      <c r="H73" s="35"/>
      <c r="I73" s="35"/>
      <c r="J73" s="34"/>
      <c r="K73" s="34"/>
      <c r="L73" s="34"/>
      <c r="M73" s="46"/>
      <c r="N73" s="28"/>
      <c r="O73" s="47" t="str">
        <f t="shared" ref="O73:O79" si="24">IF(R73&lt;&gt;"",_xlfn.RANK.EQ(R73,R54:R73,0),"")</f>
        <v/>
      </c>
      <c r="P73" s="24" t="str">
        <f t="shared" ref="P73:P79" si="25">IF(K73="","",VLOOKUP(L73,G54:J73,2,0))</f>
        <v/>
      </c>
      <c r="Q73" s="24" t="str">
        <f>IF(K73="","",VLOOKUP(P73,LISTAS!$F$5:$G$407,2,0))</f>
        <v/>
      </c>
      <c r="R73" s="39" t="str">
        <f t="shared" ref="R73:R79" si="26">IF(K73="","",VLOOKUP(L73,G54:J73,4,0))</f>
        <v/>
      </c>
      <c r="S73" s="25" t="str">
        <f t="shared" si="15"/>
        <v/>
      </c>
      <c r="T73" s="25" t="str">
        <f t="shared" ref="T73:T79" si="27">IF(O73="","",IF($F$7="NÃO","",IF(O73=1,400,IF(O73=2,340,IF(O73=3,300,IF(O73=4,280,IF(O73=5,270,IF(O73=6,260,IF(O73=7,250,IF(O73=8,240,IF(O73=9,200,IF(O73=10,200,IF(O73=11,200,IF(O73=12,200,IF(O73=13,200,IF(O73=14,200,IF(O73=15,200,IF(O73=16,200,IF(O73&gt;16,"","")))))))))))))))))))</f>
        <v/>
      </c>
    </row>
    <row r="74" spans="2:20" s="5" customFormat="1" ht="18.75" customHeight="1" x14ac:dyDescent="0.3">
      <c r="B74" s="26"/>
      <c r="C74" s="22" t="str">
        <f>IF(B74="","",VLOOKUP(B74,LISTAS!$F$5:$I$1000,2,0))</f>
        <v/>
      </c>
      <c r="D74" s="22" t="str">
        <f>IF(B74="","",VLOOKUP(B74,LISTAS!$F$5:$I$204,4,0))</f>
        <v/>
      </c>
      <c r="E74" s="38"/>
      <c r="G74" s="34"/>
      <c r="H74" s="35"/>
      <c r="I74" s="35"/>
      <c r="J74" s="34"/>
      <c r="K74" s="34"/>
      <c r="L74" s="34"/>
      <c r="M74" s="46"/>
      <c r="N74" s="28"/>
      <c r="O74" s="47" t="str">
        <f t="shared" si="24"/>
        <v/>
      </c>
      <c r="P74" s="24" t="str">
        <f t="shared" si="25"/>
        <v/>
      </c>
      <c r="Q74" s="24" t="str">
        <f>IF(K74="","",VLOOKUP(P74,LISTAS!$F$5:$G$407,2,0))</f>
        <v/>
      </c>
      <c r="R74" s="39" t="str">
        <f t="shared" si="26"/>
        <v/>
      </c>
      <c r="S74" s="25" t="str">
        <f t="shared" si="15"/>
        <v/>
      </c>
      <c r="T74" s="25" t="str">
        <f t="shared" si="27"/>
        <v/>
      </c>
    </row>
    <row r="75" spans="2:20" s="5" customFormat="1" ht="18.75" customHeight="1" x14ac:dyDescent="0.3">
      <c r="B75" s="26"/>
      <c r="C75" s="22" t="str">
        <f>IF(B75="","",VLOOKUP(B75,LISTAS!$F$5:$I$1000,2,0))</f>
        <v/>
      </c>
      <c r="D75" s="22" t="str">
        <f>IF(B75="","",VLOOKUP(B75,LISTAS!$F$5:$I$204,4,0))</f>
        <v/>
      </c>
      <c r="E75" s="38"/>
      <c r="G75" s="34"/>
      <c r="H75" s="35"/>
      <c r="I75" s="35"/>
      <c r="J75" s="34"/>
      <c r="K75" s="34"/>
      <c r="L75" s="34"/>
      <c r="M75" s="46"/>
      <c r="N75" s="28"/>
      <c r="O75" s="47" t="str">
        <f t="shared" si="24"/>
        <v/>
      </c>
      <c r="P75" s="24" t="str">
        <f t="shared" si="25"/>
        <v/>
      </c>
      <c r="Q75" s="24" t="str">
        <f>IF(K75="","",VLOOKUP(P75,LISTAS!$F$5:$G$407,2,0))</f>
        <v/>
      </c>
      <c r="R75" s="39" t="str">
        <f t="shared" si="26"/>
        <v/>
      </c>
      <c r="S75" s="25" t="str">
        <f t="shared" si="15"/>
        <v/>
      </c>
      <c r="T75" s="25" t="str">
        <f t="shared" si="27"/>
        <v/>
      </c>
    </row>
    <row r="76" spans="2:20" s="5" customFormat="1" ht="18.75" customHeight="1" x14ac:dyDescent="0.3">
      <c r="B76" s="26"/>
      <c r="C76" s="22" t="str">
        <f>IF(B76="","",VLOOKUP(B76,LISTAS!$F$5:$I$1000,2,0))</f>
        <v/>
      </c>
      <c r="D76" s="22" t="str">
        <f>IF(B76="","",VLOOKUP(B76,LISTAS!$F$5:$I$204,4,0))</f>
        <v/>
      </c>
      <c r="E76" s="38"/>
      <c r="G76" s="34"/>
      <c r="H76" s="35"/>
      <c r="I76" s="35"/>
      <c r="J76" s="34"/>
      <c r="K76" s="34"/>
      <c r="L76" s="34"/>
      <c r="M76" s="46"/>
      <c r="N76" s="28"/>
      <c r="O76" s="47" t="str">
        <f t="shared" si="24"/>
        <v/>
      </c>
      <c r="P76" s="24" t="str">
        <f t="shared" si="25"/>
        <v/>
      </c>
      <c r="Q76" s="24" t="str">
        <f>IF(K76="","",VLOOKUP(P76,LISTAS!$F$5:$G$407,2,0))</f>
        <v/>
      </c>
      <c r="R76" s="39" t="str">
        <f t="shared" si="26"/>
        <v/>
      </c>
      <c r="S76" s="25" t="str">
        <f t="shared" si="15"/>
        <v/>
      </c>
      <c r="T76" s="25" t="str">
        <f t="shared" si="27"/>
        <v/>
      </c>
    </row>
    <row r="77" spans="2:20" s="5" customFormat="1" ht="18.75" customHeight="1" x14ac:dyDescent="0.3">
      <c r="B77" s="26"/>
      <c r="C77" s="22" t="str">
        <f>IF(B77="","",VLOOKUP(B77,LISTAS!$F$5:$I$1000,2,0))</f>
        <v/>
      </c>
      <c r="D77" s="22" t="str">
        <f>IF(B77="","",VLOOKUP(B77,LISTAS!$F$5:$I$204,4,0))</f>
        <v/>
      </c>
      <c r="E77" s="38"/>
      <c r="G77" s="34"/>
      <c r="H77" s="35"/>
      <c r="I77" s="35"/>
      <c r="J77" s="34"/>
      <c r="K77" s="34"/>
      <c r="L77" s="34"/>
      <c r="M77" s="46"/>
      <c r="N77" s="28"/>
      <c r="O77" s="47" t="str">
        <f t="shared" si="24"/>
        <v/>
      </c>
      <c r="P77" s="24" t="str">
        <f t="shared" si="25"/>
        <v/>
      </c>
      <c r="Q77" s="24" t="str">
        <f>IF(K77="","",VLOOKUP(P77,LISTAS!$F$5:$G$407,2,0))</f>
        <v/>
      </c>
      <c r="R77" s="39" t="str">
        <f t="shared" si="26"/>
        <v/>
      </c>
      <c r="S77" s="25" t="str">
        <f t="shared" si="15"/>
        <v/>
      </c>
      <c r="T77" s="25" t="str">
        <f t="shared" si="27"/>
        <v/>
      </c>
    </row>
    <row r="78" spans="2:20" s="5" customFormat="1" ht="18.75" customHeight="1" x14ac:dyDescent="0.3">
      <c r="B78" s="26"/>
      <c r="C78" s="22" t="str">
        <f>IF(B78="","",VLOOKUP(B78,LISTAS!$F$5:$I$1000,2,0))</f>
        <v/>
      </c>
      <c r="D78" s="22" t="str">
        <f>IF(B78="","",VLOOKUP(B78,LISTAS!$F$5:$I$204,4,0))</f>
        <v/>
      </c>
      <c r="E78" s="38"/>
      <c r="G78" s="34"/>
      <c r="H78" s="35"/>
      <c r="I78" s="35"/>
      <c r="J78" s="34"/>
      <c r="K78" s="34"/>
      <c r="L78" s="34"/>
      <c r="M78" s="46"/>
      <c r="N78" s="28"/>
      <c r="O78" s="47" t="str">
        <f t="shared" si="24"/>
        <v/>
      </c>
      <c r="P78" s="24" t="str">
        <f t="shared" si="25"/>
        <v/>
      </c>
      <c r="Q78" s="24" t="str">
        <f>IF(K78="","",VLOOKUP(P78,LISTAS!$F$5:$G$407,2,0))</f>
        <v/>
      </c>
      <c r="R78" s="39" t="str">
        <f t="shared" si="26"/>
        <v/>
      </c>
      <c r="S78" s="25" t="str">
        <f t="shared" si="15"/>
        <v/>
      </c>
      <c r="T78" s="25" t="str">
        <f t="shared" si="27"/>
        <v/>
      </c>
    </row>
    <row r="79" spans="2:20" s="5" customFormat="1" ht="18.75" customHeight="1" x14ac:dyDescent="0.3">
      <c r="B79" s="26"/>
      <c r="C79" s="22" t="str">
        <f>IF(B79="","",VLOOKUP(B79,LISTAS!$F$5:$I$1000,2,0))</f>
        <v/>
      </c>
      <c r="D79" s="22" t="str">
        <f>IF(B79="","",VLOOKUP(B79,LISTAS!$F$5:$I$204,4,0))</f>
        <v/>
      </c>
      <c r="E79" s="38"/>
      <c r="G79" s="34"/>
      <c r="H79" s="35"/>
      <c r="I79" s="35"/>
      <c r="J79" s="34"/>
      <c r="K79" s="34"/>
      <c r="L79" s="34"/>
      <c r="M79" s="46"/>
      <c r="N79" s="28"/>
      <c r="O79" s="47" t="str">
        <f t="shared" si="24"/>
        <v/>
      </c>
      <c r="P79" s="24" t="str">
        <f t="shared" si="25"/>
        <v/>
      </c>
      <c r="Q79" s="24" t="str">
        <f>IF(K79="","",VLOOKUP(P79,LISTAS!$F$5:$G$407,2,0))</f>
        <v/>
      </c>
      <c r="R79" s="39" t="str">
        <f t="shared" si="26"/>
        <v/>
      </c>
      <c r="S79" s="25" t="str">
        <f t="shared" si="15"/>
        <v/>
      </c>
      <c r="T79" s="25" t="str">
        <f t="shared" si="27"/>
        <v/>
      </c>
    </row>
    <row r="80" spans="2:20" s="5" customFormat="1" ht="18.75" customHeight="1" x14ac:dyDescent="0.3">
      <c r="B80" s="26"/>
      <c r="C80" s="22" t="str">
        <f>IF(B80="","",VLOOKUP(B80,LISTAS!$F$5:$I$1000,2,0))</f>
        <v/>
      </c>
      <c r="D80" s="22"/>
      <c r="E80" s="38"/>
      <c r="G80" s="34"/>
      <c r="H80" s="35"/>
      <c r="I80" s="35"/>
      <c r="J80" s="34"/>
      <c r="K80" s="34"/>
      <c r="L80" s="34"/>
      <c r="M80" s="46"/>
      <c r="N80" s="28"/>
      <c r="O80" s="47" t="str">
        <f t="shared" ref="O80:O86" si="28">IF(R80&lt;&gt;"",_xlfn.RANK.EQ(R80,R61:R80,0),"")</f>
        <v/>
      </c>
      <c r="P80" s="24" t="str">
        <f t="shared" ref="P80:P86" si="29">IF(K80="","",VLOOKUP(L80,G61:J80,2,0))</f>
        <v/>
      </c>
      <c r="Q80" s="24" t="str">
        <f>IF(K80="","",VLOOKUP(P80,LISTAS!$F$5:$G$407,2,0))</f>
        <v/>
      </c>
      <c r="R80" s="39" t="str">
        <f t="shared" ref="R80:R86" si="30">IF(K80="","",VLOOKUP(L80,G61:J80,4,0))</f>
        <v/>
      </c>
      <c r="S80" s="25" t="str">
        <f t="shared" si="15"/>
        <v/>
      </c>
      <c r="T80" s="25" t="str">
        <f t="shared" ref="T80:T86" si="31">IF(O80="","",IF($F$7="NÃO","",IF(O80=1,400,IF(O80=2,340,IF(O80=3,300,IF(O80=4,280,IF(O80=5,270,IF(O80=6,260,IF(O80=7,250,IF(O80=8,240,IF(O80=9,200,IF(O80=10,200,IF(O80=11,200,IF(O80=12,200,IF(O80=13,200,IF(O80=14,200,IF(O80=15,200,IF(O80=16,200,IF(O80&gt;16,"","")))))))))))))))))))</f>
        <v/>
      </c>
    </row>
    <row r="81" spans="1:20" s="5" customFormat="1" ht="18.75" customHeight="1" x14ac:dyDescent="0.3">
      <c r="B81" s="26"/>
      <c r="C81" s="22" t="str">
        <f>IF(B81="","",VLOOKUP(B81,LISTAS!$F$5:$I$1000,2,0))</f>
        <v/>
      </c>
      <c r="D81" s="22"/>
      <c r="E81" s="38"/>
      <c r="G81" s="34"/>
      <c r="H81" s="35"/>
      <c r="I81" s="35"/>
      <c r="J81" s="34"/>
      <c r="K81" s="34"/>
      <c r="L81" s="34"/>
      <c r="M81" s="46"/>
      <c r="N81" s="28"/>
      <c r="O81" s="47" t="str">
        <f t="shared" si="28"/>
        <v/>
      </c>
      <c r="P81" s="24" t="str">
        <f t="shared" si="29"/>
        <v/>
      </c>
      <c r="Q81" s="24" t="str">
        <f>IF(K81="","",VLOOKUP(P81,LISTAS!$F$5:$G$407,2,0))</f>
        <v/>
      </c>
      <c r="R81" s="39" t="str">
        <f t="shared" si="30"/>
        <v/>
      </c>
      <c r="S81" s="25" t="str">
        <f t="shared" si="15"/>
        <v/>
      </c>
      <c r="T81" s="25" t="str">
        <f t="shared" si="31"/>
        <v/>
      </c>
    </row>
    <row r="82" spans="1:20" s="5" customFormat="1" ht="18.75" customHeight="1" x14ac:dyDescent="0.3">
      <c r="B82" s="26"/>
      <c r="C82" s="22" t="str">
        <f>IF(B82="","",VLOOKUP(B82,LISTAS!$F$5:$I$1000,2,0))</f>
        <v/>
      </c>
      <c r="D82" s="22"/>
      <c r="E82" s="38"/>
      <c r="G82" s="34"/>
      <c r="H82" s="35"/>
      <c r="I82" s="35"/>
      <c r="J82" s="34"/>
      <c r="K82" s="34"/>
      <c r="L82" s="34"/>
      <c r="M82" s="46"/>
      <c r="N82" s="28"/>
      <c r="O82" s="47" t="str">
        <f t="shared" si="28"/>
        <v/>
      </c>
      <c r="P82" s="24" t="str">
        <f t="shared" si="29"/>
        <v/>
      </c>
      <c r="Q82" s="24" t="str">
        <f>IF(K82="","",VLOOKUP(P82,LISTAS!$F$5:$G$407,2,0))</f>
        <v/>
      </c>
      <c r="R82" s="39" t="str">
        <f t="shared" si="30"/>
        <v/>
      </c>
      <c r="S82" s="25" t="str">
        <f t="shared" si="15"/>
        <v/>
      </c>
      <c r="T82" s="25" t="str">
        <f t="shared" si="31"/>
        <v/>
      </c>
    </row>
    <row r="83" spans="1:20" s="5" customFormat="1" ht="18.75" customHeight="1" x14ac:dyDescent="0.3">
      <c r="B83" s="26"/>
      <c r="C83" s="22" t="str">
        <f>IF(B83="","",VLOOKUP(B83,LISTAS!$F$5:$I$1000,2,0))</f>
        <v/>
      </c>
      <c r="D83" s="22"/>
      <c r="E83" s="38"/>
      <c r="G83" s="34"/>
      <c r="H83" s="35"/>
      <c r="I83" s="35"/>
      <c r="J83" s="34"/>
      <c r="K83" s="34"/>
      <c r="L83" s="34"/>
      <c r="M83" s="46"/>
      <c r="N83" s="28"/>
      <c r="O83" s="47" t="str">
        <f t="shared" si="28"/>
        <v/>
      </c>
      <c r="P83" s="24" t="str">
        <f t="shared" si="29"/>
        <v/>
      </c>
      <c r="Q83" s="24" t="str">
        <f>IF(K83="","",VLOOKUP(P83,LISTAS!$F$5:$G$407,2,0))</f>
        <v/>
      </c>
      <c r="R83" s="39" t="str">
        <f t="shared" si="30"/>
        <v/>
      </c>
      <c r="S83" s="25" t="str">
        <f t="shared" si="15"/>
        <v/>
      </c>
      <c r="T83" s="25" t="str">
        <f t="shared" si="31"/>
        <v/>
      </c>
    </row>
    <row r="84" spans="1:20" s="5" customFormat="1" ht="18.75" customHeight="1" x14ac:dyDescent="0.3">
      <c r="B84" s="26"/>
      <c r="C84" s="22" t="str">
        <f>IF(B84="","",VLOOKUP(B84,LISTAS!$F$5:$I$1000,2,0))</f>
        <v/>
      </c>
      <c r="D84" s="22"/>
      <c r="E84" s="38"/>
      <c r="G84" s="34"/>
      <c r="H84" s="35"/>
      <c r="I84" s="35"/>
      <c r="J84" s="34"/>
      <c r="K84" s="34"/>
      <c r="L84" s="34"/>
      <c r="M84" s="46"/>
      <c r="N84" s="28"/>
      <c r="O84" s="47" t="str">
        <f t="shared" si="28"/>
        <v/>
      </c>
      <c r="P84" s="24" t="str">
        <f t="shared" si="29"/>
        <v/>
      </c>
      <c r="Q84" s="24" t="str">
        <f>IF(K84="","",VLOOKUP(P84,LISTAS!$F$5:$G$407,2,0))</f>
        <v/>
      </c>
      <c r="R84" s="39" t="str">
        <f t="shared" si="30"/>
        <v/>
      </c>
      <c r="S84" s="25" t="str">
        <f t="shared" si="15"/>
        <v/>
      </c>
      <c r="T84" s="25" t="str">
        <f t="shared" si="31"/>
        <v/>
      </c>
    </row>
    <row r="85" spans="1:20" s="5" customFormat="1" ht="18.75" customHeight="1" x14ac:dyDescent="0.3">
      <c r="B85" s="26"/>
      <c r="C85" s="22" t="str">
        <f>IF(B85="","",VLOOKUP(B85,LISTAS!$F$5:$I$1000,2,0))</f>
        <v/>
      </c>
      <c r="D85" s="22"/>
      <c r="E85" s="38"/>
      <c r="G85" s="34"/>
      <c r="H85" s="35"/>
      <c r="I85" s="35"/>
      <c r="J85" s="34"/>
      <c r="K85" s="34"/>
      <c r="L85" s="34"/>
      <c r="M85" s="46"/>
      <c r="N85" s="28"/>
      <c r="O85" s="47" t="str">
        <f t="shared" si="28"/>
        <v/>
      </c>
      <c r="P85" s="24" t="str">
        <f t="shared" si="29"/>
        <v/>
      </c>
      <c r="Q85" s="24" t="str">
        <f>IF(K85="","",VLOOKUP(P85,LISTAS!$F$5:$G$407,2,0))</f>
        <v/>
      </c>
      <c r="R85" s="39" t="str">
        <f t="shared" si="30"/>
        <v/>
      </c>
      <c r="S85" s="25" t="str">
        <f t="shared" si="15"/>
        <v/>
      </c>
      <c r="T85" s="25" t="str">
        <f t="shared" si="31"/>
        <v/>
      </c>
    </row>
    <row r="86" spans="1:20" s="5" customFormat="1" ht="18.75" customHeight="1" x14ac:dyDescent="0.3">
      <c r="B86" s="26"/>
      <c r="C86" s="22" t="str">
        <f>IF(B86="","",VLOOKUP(B86,LISTAS!$F$5:$I$1000,2,0))</f>
        <v/>
      </c>
      <c r="D86" s="22"/>
      <c r="E86" s="38"/>
      <c r="G86" s="34"/>
      <c r="H86" s="35"/>
      <c r="I86" s="35"/>
      <c r="J86" s="34"/>
      <c r="K86" s="34"/>
      <c r="L86" s="34"/>
      <c r="M86" s="46"/>
      <c r="N86" s="28"/>
      <c r="O86" s="47" t="str">
        <f t="shared" si="28"/>
        <v/>
      </c>
      <c r="P86" s="24" t="str">
        <f t="shared" si="29"/>
        <v/>
      </c>
      <c r="Q86" s="24" t="str">
        <f>IF(K86="","",VLOOKUP(P86,LISTAS!$F$5:$G$407,2,0))</f>
        <v/>
      </c>
      <c r="R86" s="39" t="str">
        <f t="shared" si="30"/>
        <v/>
      </c>
      <c r="S86" s="25" t="str">
        <f t="shared" si="15"/>
        <v/>
      </c>
      <c r="T86" s="25" t="str">
        <f t="shared" si="31"/>
        <v/>
      </c>
    </row>
    <row r="87" spans="1:20" ht="20.25" customHeight="1" x14ac:dyDescent="0.25"/>
    <row r="88" spans="1:20" ht="20.25" customHeight="1" x14ac:dyDescent="0.25">
      <c r="A88" s="2"/>
      <c r="B88" s="71" t="s">
        <v>245</v>
      </c>
      <c r="C88" s="72"/>
      <c r="E88" s="36"/>
      <c r="F88" s="37"/>
      <c r="G88" s="11"/>
      <c r="H88" s="12"/>
      <c r="I88" s="12"/>
      <c r="J88" s="12"/>
      <c r="K88" s="13"/>
      <c r="L88" s="12"/>
      <c r="M88" s="14"/>
      <c r="N88" s="45"/>
      <c r="O88" s="73" t="s">
        <v>15</v>
      </c>
      <c r="P88" s="74"/>
      <c r="Q88" s="74"/>
      <c r="R88" s="74"/>
      <c r="S88" s="74"/>
      <c r="T88" s="75"/>
    </row>
    <row r="89" spans="1:20" ht="20.25" hidden="1" customHeight="1" x14ac:dyDescent="0.25">
      <c r="A89" s="2"/>
      <c r="B89" s="68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70"/>
    </row>
    <row r="90" spans="1:20" s="15" customFormat="1" ht="28.5" customHeight="1" x14ac:dyDescent="0.25">
      <c r="B90" s="16" t="s">
        <v>16</v>
      </c>
      <c r="C90" s="16" t="s">
        <v>1</v>
      </c>
      <c r="D90" s="16" t="s">
        <v>17</v>
      </c>
      <c r="E90" s="16" t="s">
        <v>2</v>
      </c>
      <c r="F90" s="17"/>
      <c r="G90" s="18"/>
      <c r="H90" s="19"/>
      <c r="I90" s="19"/>
      <c r="J90" s="19"/>
      <c r="K90" s="20"/>
      <c r="L90" s="19"/>
      <c r="M90" s="18"/>
      <c r="N90" s="18"/>
      <c r="O90" s="29" t="s">
        <v>4</v>
      </c>
      <c r="P90" s="29" t="s">
        <v>16</v>
      </c>
      <c r="Q90" s="29" t="s">
        <v>1</v>
      </c>
      <c r="R90" s="29" t="s">
        <v>18</v>
      </c>
      <c r="S90" s="21" t="s">
        <v>19</v>
      </c>
      <c r="T90" s="21" t="s">
        <v>20</v>
      </c>
    </row>
    <row r="91" spans="1:20" s="5" customFormat="1" ht="18.75" customHeight="1" x14ac:dyDescent="0.25">
      <c r="B91" s="22" t="s">
        <v>118</v>
      </c>
      <c r="C91" s="22" t="str">
        <f>IF(B91="","",VLOOKUP(B91,LISTAS!$F$5:$I$1000,2,0))</f>
        <v>COLÉGIO ARBOS SÃO CAETANO DO SUL</v>
      </c>
      <c r="D91" s="22" t="s">
        <v>455</v>
      </c>
      <c r="E91" s="38">
        <v>8.4</v>
      </c>
      <c r="G91" s="34">
        <f t="shared" ref="G91:G110" si="32">IF(E91="","",E91+(ROW(E91)/10000))</f>
        <v>8.4091000000000005</v>
      </c>
      <c r="H91" s="35" t="str">
        <f t="shared" ref="H91:I104" si="33">IF($K91="","",IF(B91="","",B91))</f>
        <v>MAITÊ OLIVEIRA ATANAZIO</v>
      </c>
      <c r="I91" s="35" t="str">
        <f t="shared" si="33"/>
        <v>COLÉGIO ARBOS SÃO CAETANO DO SUL</v>
      </c>
      <c r="J91" s="34">
        <f t="shared" ref="J91:J110" si="34">IF($K91="","",E91)</f>
        <v>8.4</v>
      </c>
      <c r="K91" s="34">
        <f t="shared" ref="K91:K110" si="35">G91</f>
        <v>8.4091000000000005</v>
      </c>
      <c r="L91" s="34">
        <f>IF(K91="","",LARGE(G91:G110,M91))</f>
        <v>8.4091000000000005</v>
      </c>
      <c r="M91" s="46">
        <v>1</v>
      </c>
      <c r="N91" s="23"/>
      <c r="O91" s="47">
        <f>IF(R91&lt;&gt;"",_xlfn.RANK.EQ(R91,R91:R110,0),"")</f>
        <v>1</v>
      </c>
      <c r="P91" s="24" t="str">
        <f>IF(K91="","",VLOOKUP(L91,G91:J110,2,0))</f>
        <v>MAITÊ OLIVEIRA ATANAZIO</v>
      </c>
      <c r="Q91" s="24" t="str">
        <f>IF(K91="","",VLOOKUP(P91,LISTAS!$F$5:$G$407,2,0))</f>
        <v>COLÉGIO ARBOS SÃO CAETANO DO SUL</v>
      </c>
      <c r="R91" s="39">
        <f>IF(K91="","",VLOOKUP(L91,G91:J110,4,0))</f>
        <v>8.4</v>
      </c>
      <c r="S91" s="25">
        <f>IF($O91="","",IF($O91=1,400,IF($O91=2,340,IF($O91=3,300,IF($O91=4,280,IF($O91=5,270,IF($O91=6,260,IF($O91=7,250,IF($O91=8,240,IF($O91=9,200,IF($O91=10,200,IF($O91=11,200,IF($O91=12,200,IF($O91=13,200,IF($O91=14,200,IF($O91=15,200,IF($O91=16,200,IF($O91&gt;16,"",""))))))))))))))))))</f>
        <v>400</v>
      </c>
      <c r="T91" s="25">
        <f>IF(O91="","",IF($F$7="NÃO","",IF(O91=1,400,IF(O91=2,340,IF(O91=3,300,IF(O91=4,280,IF(O91=5,270,IF(O91=6,260,IF(O91=7,250,IF(O91=8,240,IF(O91=9,200,IF(O91=10,200,IF(O91=11,200,IF(O91=12,200,IF(O91=13,200,IF(O91=14,200,IF(O91=15,200,IF(O91=16,200,IF(O91&gt;16,"","")))))))))))))))))))</f>
        <v>400</v>
      </c>
    </row>
    <row r="92" spans="1:20" s="5" customFormat="1" ht="18.75" customHeight="1" x14ac:dyDescent="0.25">
      <c r="B92" s="26" t="s">
        <v>328</v>
      </c>
      <c r="C92" s="22" t="str">
        <f>IF(B92="","",VLOOKUP(B92,LISTAS!$F$5:$I$1000,2,0))</f>
        <v>COLÉGIO ARBOS SÃO CAETANO DO SUL</v>
      </c>
      <c r="D92" s="22" t="s">
        <v>455</v>
      </c>
      <c r="E92" s="38">
        <v>6.9</v>
      </c>
      <c r="G92" s="34">
        <f t="shared" si="32"/>
        <v>6.9092000000000002</v>
      </c>
      <c r="H92" s="35" t="str">
        <f t="shared" si="33"/>
        <v>MARIA MARTINS</v>
      </c>
      <c r="I92" s="35" t="str">
        <f t="shared" si="33"/>
        <v>COLÉGIO ARBOS SÃO CAETANO DO SUL</v>
      </c>
      <c r="J92" s="34">
        <f t="shared" si="34"/>
        <v>6.9</v>
      </c>
      <c r="K92" s="34">
        <f t="shared" si="35"/>
        <v>6.9092000000000002</v>
      </c>
      <c r="L92" s="34">
        <f>IF(K92="","",LARGE(G91:G110,M92))</f>
        <v>8.0096000000000007</v>
      </c>
      <c r="M92" s="46">
        <v>2</v>
      </c>
      <c r="N92" s="27"/>
      <c r="O92" s="47">
        <f>IF(R92&lt;&gt;"",_xlfn.RANK.EQ(R92,R91:R110,0),"")</f>
        <v>2</v>
      </c>
      <c r="P92" s="24" t="str">
        <f>IF(K92="","",VLOOKUP(L92,G91:J110,2,0))</f>
        <v>HELOISA FERREIRA BATISTA</v>
      </c>
      <c r="Q92" s="24" t="str">
        <f>IF(K92="","",VLOOKUP(P92,LISTAS!$F$5:$G$407,2,0))</f>
        <v>GRUPO FÊNIX DE EDUCAÇÃO</v>
      </c>
      <c r="R92" s="39">
        <f>IF(K92="","",VLOOKUP(L92,G91:J110,4,0))</f>
        <v>8</v>
      </c>
      <c r="S92" s="25">
        <f t="shared" ref="S92:S110" si="36">IF($O92="","",IF($O92=1,400,IF($O92=2,340,IF($O92=3,300,IF($O92=4,280,IF($O92=5,270,IF($O92=6,260,IF($O92=7,250,IF($O92=8,240,IF($O92=9,200,IF($O92=10,200,IF($O92=11,200,IF($O92=12,200,IF($O92=13,200,IF($O92=14,200,IF($O92=15,200,IF($O92=16,200,IF($O92&gt;16,"",""))))))))))))))))))</f>
        <v>340</v>
      </c>
      <c r="T92" s="25">
        <f t="shared" ref="T92:T110" si="37">IF(O92="","",IF($F$7="NÃO","",IF(O92=1,400,IF(O92=2,340,IF(O92=3,300,IF(O92=4,280,IF(O92=5,270,IF(O92=6,260,IF(O92=7,250,IF(O92=8,240,IF(O92=9,200,IF(O92=10,200,IF(O92=11,200,IF(O92=12,200,IF(O92=13,200,IF(O92=14,200,IF(O92=15,200,IF(O92=16,200,IF(O92&gt;16,"","")))))))))))))))))))</f>
        <v>340</v>
      </c>
    </row>
    <row r="93" spans="1:20" s="5" customFormat="1" ht="18.75" customHeight="1" x14ac:dyDescent="0.3">
      <c r="B93" s="26" t="s">
        <v>119</v>
      </c>
      <c r="C93" s="22" t="str">
        <f>IF(B93="","",VLOOKUP(B93,LISTAS!$F$5:$I$1000,2,0))</f>
        <v>COLÉGIO ARBOS SÃO CAETANO DO SUL</v>
      </c>
      <c r="D93" s="22" t="s">
        <v>455</v>
      </c>
      <c r="E93" s="38">
        <v>7.2</v>
      </c>
      <c r="G93" s="34">
        <f t="shared" si="32"/>
        <v>7.2092999999999998</v>
      </c>
      <c r="H93" s="35" t="str">
        <f t="shared" si="33"/>
        <v>MAYA DEL VIGNA GONZALES</v>
      </c>
      <c r="I93" s="35" t="str">
        <f t="shared" si="33"/>
        <v>COLÉGIO ARBOS SÃO CAETANO DO SUL</v>
      </c>
      <c r="J93" s="34">
        <f t="shared" si="34"/>
        <v>7.2</v>
      </c>
      <c r="K93" s="34">
        <f t="shared" si="35"/>
        <v>7.2092999999999998</v>
      </c>
      <c r="L93" s="34">
        <f>IF(K93="","",LARGE(G91:G110,M93))</f>
        <v>7.7101000000000006</v>
      </c>
      <c r="M93" s="46">
        <v>3</v>
      </c>
      <c r="N93" s="28"/>
      <c r="O93" s="47">
        <f>IF(R93&lt;&gt;"",_xlfn.RANK.EQ(R93,R91:R110,0),"")</f>
        <v>3</v>
      </c>
      <c r="P93" s="24" t="str">
        <f>IF(K93="","",VLOOKUP(L93,G91:J110,2,0))</f>
        <v>MANUELA VERIDIANA VEZZÁ FOGLIANO</v>
      </c>
      <c r="Q93" s="24" t="str">
        <f>IF(K93="","",VLOOKUP(P93,LISTAS!$F$5:$G$407,2,0))</f>
        <v>LICEU JARDIM</v>
      </c>
      <c r="R93" s="39">
        <f>IF(K93="","",VLOOKUP(L93,G91:J110,4,0))</f>
        <v>7.7</v>
      </c>
      <c r="S93" s="25">
        <f t="shared" si="36"/>
        <v>300</v>
      </c>
      <c r="T93" s="25">
        <f t="shared" si="37"/>
        <v>300</v>
      </c>
    </row>
    <row r="94" spans="1:20" s="5" customFormat="1" ht="18.75" customHeight="1" x14ac:dyDescent="0.3">
      <c r="B94" s="26" t="s">
        <v>329</v>
      </c>
      <c r="C94" s="22" t="str">
        <f>IF(B94="","",VLOOKUP(B94,LISTAS!$F$5:$I$1000,2,0))</f>
        <v>COLÉGIO ARBOS SÃO CAETANO DO SUL</v>
      </c>
      <c r="D94" s="22" t="s">
        <v>455</v>
      </c>
      <c r="E94" s="38">
        <v>7.3</v>
      </c>
      <c r="G94" s="34">
        <f t="shared" si="32"/>
        <v>7.3094000000000001</v>
      </c>
      <c r="H94" s="35" t="str">
        <f t="shared" si="33"/>
        <v>VALENTINA HERRERA GIMENES DE SOUSA</v>
      </c>
      <c r="I94" s="35" t="str">
        <f t="shared" si="33"/>
        <v>COLÉGIO ARBOS SÃO CAETANO DO SUL</v>
      </c>
      <c r="J94" s="34">
        <f t="shared" si="34"/>
        <v>7.3</v>
      </c>
      <c r="K94" s="34">
        <f t="shared" si="35"/>
        <v>7.3094000000000001</v>
      </c>
      <c r="L94" s="34">
        <f>IF(K94="","",LARGE(G91:G110,M94))</f>
        <v>7.3102999999999998</v>
      </c>
      <c r="M94" s="46">
        <v>4</v>
      </c>
      <c r="N94" s="28"/>
      <c r="O94" s="47">
        <f>IF(R94&lt;&gt;"",_xlfn.RANK.EQ(R94,R91:R110,0),"")</f>
        <v>4</v>
      </c>
      <c r="P94" s="24" t="str">
        <f>IF(K94="","",VLOOKUP(L94,G91:J110,2,0))</f>
        <v>RAFAELLA CORREIA CORAZZA FRANCISCATO</v>
      </c>
      <c r="Q94" s="24" t="str">
        <f>IF(K94="","",VLOOKUP(P94,LISTAS!$F$5:$G$407,2,0))</f>
        <v>LICEU JARDIM</v>
      </c>
      <c r="R94" s="39">
        <f>IF(K94="","",VLOOKUP(L94,G91:J110,4,0))</f>
        <v>7.3</v>
      </c>
      <c r="S94" s="25">
        <f t="shared" si="36"/>
        <v>280</v>
      </c>
      <c r="T94" s="25">
        <f t="shared" si="37"/>
        <v>280</v>
      </c>
    </row>
    <row r="95" spans="1:20" s="5" customFormat="1" ht="18.75" customHeight="1" x14ac:dyDescent="0.3">
      <c r="B95" s="26" t="s">
        <v>120</v>
      </c>
      <c r="C95" s="22" t="str">
        <f>IF(B95="","",VLOOKUP(B95,LISTAS!$F$5:$I$1000,2,0))</f>
        <v>GRUPO FÊNIX DE EDUCAÇÃO</v>
      </c>
      <c r="D95" s="22" t="s">
        <v>455</v>
      </c>
      <c r="E95" s="38">
        <v>7.3</v>
      </c>
      <c r="G95" s="34">
        <f t="shared" si="32"/>
        <v>7.3094999999999999</v>
      </c>
      <c r="H95" s="35" t="str">
        <f t="shared" si="33"/>
        <v>ALICIA BLASQUES JUNQUEIRA FRANCO</v>
      </c>
      <c r="I95" s="35" t="str">
        <f t="shared" si="33"/>
        <v>GRUPO FÊNIX DE EDUCAÇÃO</v>
      </c>
      <c r="J95" s="34">
        <f t="shared" si="34"/>
        <v>7.3</v>
      </c>
      <c r="K95" s="34">
        <f t="shared" si="35"/>
        <v>7.3094999999999999</v>
      </c>
      <c r="L95" s="34">
        <f>IF(K95="","",LARGE(G91:G110,M95))</f>
        <v>7.31</v>
      </c>
      <c r="M95" s="46">
        <v>5</v>
      </c>
      <c r="N95" s="28"/>
      <c r="O95" s="47">
        <f>IF(R95&lt;&gt;"",_xlfn.RANK.EQ(R95,R91:R110,0),"")</f>
        <v>4</v>
      </c>
      <c r="P95" s="24" t="str">
        <f>IF(K95="","",VLOOKUP(L95,G91:J110,2,0))</f>
        <v>MANUELA FATOBENE GARIN MARTINI</v>
      </c>
      <c r="Q95" s="24" t="str">
        <f>IF(K95="","",VLOOKUP(P95,LISTAS!$F$5:$G$407,2,0))</f>
        <v>LICEU JARDIM</v>
      </c>
      <c r="R95" s="39">
        <f>IF(K95="","",VLOOKUP(L95,G91:J110,4,0))</f>
        <v>7.3</v>
      </c>
      <c r="S95" s="25">
        <f t="shared" si="36"/>
        <v>280</v>
      </c>
      <c r="T95" s="25">
        <f t="shared" si="37"/>
        <v>280</v>
      </c>
    </row>
    <row r="96" spans="1:20" s="5" customFormat="1" ht="18.75" customHeight="1" x14ac:dyDescent="0.3">
      <c r="B96" s="26" t="s">
        <v>122</v>
      </c>
      <c r="C96" s="22" t="str">
        <f>IF(B96="","",VLOOKUP(B96,LISTAS!$F$5:$I$1000,2,0))</f>
        <v>GRUPO FÊNIX DE EDUCAÇÃO</v>
      </c>
      <c r="D96" s="22" t="s">
        <v>455</v>
      </c>
      <c r="E96" s="38">
        <v>8</v>
      </c>
      <c r="G96" s="34">
        <f t="shared" si="32"/>
        <v>8.0096000000000007</v>
      </c>
      <c r="H96" s="35" t="str">
        <f t="shared" si="33"/>
        <v>HELOISA FERREIRA BATISTA</v>
      </c>
      <c r="I96" s="35" t="str">
        <f t="shared" si="33"/>
        <v>GRUPO FÊNIX DE EDUCAÇÃO</v>
      </c>
      <c r="J96" s="34">
        <f t="shared" si="34"/>
        <v>8</v>
      </c>
      <c r="K96" s="34">
        <f t="shared" si="35"/>
        <v>8.0096000000000007</v>
      </c>
      <c r="L96" s="34">
        <f>IF(K96="","",LARGE(G91:G110,M96))</f>
        <v>7.3098999999999998</v>
      </c>
      <c r="M96" s="46">
        <v>6</v>
      </c>
      <c r="N96" s="28"/>
      <c r="O96" s="47">
        <f>IF(R96&lt;&gt;"",_xlfn.RANK.EQ(R96,R91:R110,0),"")</f>
        <v>4</v>
      </c>
      <c r="P96" s="24" t="str">
        <f>IF(K96="","",VLOOKUP(L96,G91:J110,2,0))</f>
        <v>LAURA DE MATOS MARSON VIANA</v>
      </c>
      <c r="Q96" s="24" t="str">
        <f>IF(K96="","",VLOOKUP(P96,LISTAS!$F$5:$G$407,2,0))</f>
        <v>LICEU JARDIM</v>
      </c>
      <c r="R96" s="39">
        <f>IF(K96="","",VLOOKUP(L96,G91:J110,4,0))</f>
        <v>7.3</v>
      </c>
      <c r="S96" s="25">
        <f t="shared" si="36"/>
        <v>280</v>
      </c>
      <c r="T96" s="25">
        <f t="shared" si="37"/>
        <v>280</v>
      </c>
    </row>
    <row r="97" spans="1:20" s="5" customFormat="1" ht="18.75" customHeight="1" x14ac:dyDescent="0.3">
      <c r="B97" s="26" t="s">
        <v>123</v>
      </c>
      <c r="C97" s="22" t="str">
        <f>IF(B97="","",VLOOKUP(B97,LISTAS!$F$5:$I$1000,2,0))</f>
        <v>GRUPO FÊNIX DE EDUCAÇÃO</v>
      </c>
      <c r="D97" s="22" t="s">
        <v>455</v>
      </c>
      <c r="E97" s="38">
        <v>0</v>
      </c>
      <c r="G97" s="34">
        <f t="shared" si="32"/>
        <v>9.7000000000000003E-3</v>
      </c>
      <c r="H97" s="35" t="str">
        <f t="shared" si="33"/>
        <v>HELÔ CERLINI MARCHETTI</v>
      </c>
      <c r="I97" s="35" t="str">
        <f t="shared" si="33"/>
        <v>GRUPO FÊNIX DE EDUCAÇÃO</v>
      </c>
      <c r="J97" s="34">
        <f t="shared" si="34"/>
        <v>0</v>
      </c>
      <c r="K97" s="34">
        <f t="shared" si="35"/>
        <v>9.7000000000000003E-3</v>
      </c>
      <c r="L97" s="34">
        <f>IF(K97="","",LARGE(G91:G110,M97))</f>
        <v>7.3094999999999999</v>
      </c>
      <c r="M97" s="46">
        <v>7</v>
      </c>
      <c r="N97" s="28"/>
      <c r="O97" s="47">
        <f>IF(R97&lt;&gt;"",_xlfn.RANK.EQ(R97,R91:R110,0),"")</f>
        <v>4</v>
      </c>
      <c r="P97" s="24" t="str">
        <f>IF(K97="","",VLOOKUP(L97,G91:J110,2,0))</f>
        <v>ALICIA BLASQUES JUNQUEIRA FRANCO</v>
      </c>
      <c r="Q97" s="24" t="str">
        <f>IF(K97="","",VLOOKUP(P97,LISTAS!$F$5:$G$407,2,0))</f>
        <v>GRUPO FÊNIX DE EDUCAÇÃO</v>
      </c>
      <c r="R97" s="39">
        <f>IF(K97="","",VLOOKUP(L97,G91:J110,4,0))</f>
        <v>7.3</v>
      </c>
      <c r="S97" s="25">
        <f t="shared" si="36"/>
        <v>280</v>
      </c>
      <c r="T97" s="25">
        <f t="shared" si="37"/>
        <v>280</v>
      </c>
    </row>
    <row r="98" spans="1:20" s="5" customFormat="1" ht="18.75" customHeight="1" x14ac:dyDescent="0.3">
      <c r="B98" s="26" t="s">
        <v>126</v>
      </c>
      <c r="C98" s="22" t="str">
        <f>IF(B98="","",VLOOKUP(B98,LISTAS!$F$5:$I$1000,2,0))</f>
        <v>GRUPO FÊNIX DE EDUCAÇÃO</v>
      </c>
      <c r="D98" s="22" t="s">
        <v>455</v>
      </c>
      <c r="E98" s="38">
        <v>0</v>
      </c>
      <c r="G98" s="34">
        <f t="shared" si="32"/>
        <v>9.7999999999999997E-3</v>
      </c>
      <c r="H98" s="35" t="str">
        <f t="shared" si="33"/>
        <v>VALENTINA MARCONDES DE LISBOA</v>
      </c>
      <c r="I98" s="35" t="str">
        <f t="shared" si="33"/>
        <v>GRUPO FÊNIX DE EDUCAÇÃO</v>
      </c>
      <c r="J98" s="34">
        <f t="shared" si="34"/>
        <v>0</v>
      </c>
      <c r="K98" s="34">
        <f t="shared" si="35"/>
        <v>9.7999999999999997E-3</v>
      </c>
      <c r="L98" s="34">
        <f>IF(K98="","",LARGE(G91:G110,M98))</f>
        <v>7.3094000000000001</v>
      </c>
      <c r="M98" s="46">
        <v>8</v>
      </c>
      <c r="N98" s="28"/>
      <c r="O98" s="47">
        <f>IF(R98&lt;&gt;"",_xlfn.RANK.EQ(R98,R91:R110,0),"")</f>
        <v>4</v>
      </c>
      <c r="P98" s="24" t="str">
        <f>IF(K98="","",VLOOKUP(L98,G91:J110,2,0))</f>
        <v>VALENTINA HERRERA GIMENES DE SOUSA</v>
      </c>
      <c r="Q98" s="24" t="str">
        <f>IF(K98="","",VLOOKUP(P98,LISTAS!$F$5:$G$407,2,0))</f>
        <v>COLÉGIO ARBOS SÃO CAETANO DO SUL</v>
      </c>
      <c r="R98" s="39">
        <f>IF(K98="","",VLOOKUP(L98,G91:J110,4,0))</f>
        <v>7.3</v>
      </c>
      <c r="S98" s="25">
        <f t="shared" si="36"/>
        <v>280</v>
      </c>
      <c r="T98" s="25">
        <f t="shared" si="37"/>
        <v>280</v>
      </c>
    </row>
    <row r="99" spans="1:20" s="5" customFormat="1" ht="18.75" customHeight="1" x14ac:dyDescent="0.3">
      <c r="B99" s="26" t="s">
        <v>415</v>
      </c>
      <c r="C99" s="22" t="str">
        <f>IF(B99="","",VLOOKUP(B99,LISTAS!$F$5:$I$1000,2,0))</f>
        <v>LICEU JARDIM</v>
      </c>
      <c r="D99" s="22" t="s">
        <v>455</v>
      </c>
      <c r="E99" s="38">
        <v>7.3</v>
      </c>
      <c r="G99" s="34">
        <f t="shared" si="32"/>
        <v>7.3098999999999998</v>
      </c>
      <c r="H99" s="35" t="str">
        <f t="shared" si="33"/>
        <v>LAURA DE MATOS MARSON VIANA</v>
      </c>
      <c r="I99" s="35" t="str">
        <f t="shared" si="33"/>
        <v>LICEU JARDIM</v>
      </c>
      <c r="J99" s="34">
        <f t="shared" si="34"/>
        <v>7.3</v>
      </c>
      <c r="K99" s="34">
        <f t="shared" si="35"/>
        <v>7.3098999999999998</v>
      </c>
      <c r="L99" s="34">
        <f>IF(K99="","",LARGE(G91:G110,M99))</f>
        <v>7.2092999999999998</v>
      </c>
      <c r="M99" s="46">
        <v>9</v>
      </c>
      <c r="N99" s="28"/>
      <c r="O99" s="47">
        <f>IF(R99&lt;&gt;"",_xlfn.RANK.EQ(R99,R91:R110,0),"")</f>
        <v>9</v>
      </c>
      <c r="P99" s="24" t="str">
        <f>IF(K99="","",VLOOKUP(L99,G91:J110,2,0))</f>
        <v>MAYA DEL VIGNA GONZALES</v>
      </c>
      <c r="Q99" s="24" t="str">
        <f>IF(K99="","",VLOOKUP(P99,LISTAS!$F$5:$G$407,2,0))</f>
        <v>COLÉGIO ARBOS SÃO CAETANO DO SUL</v>
      </c>
      <c r="R99" s="39">
        <f>IF(K99="","",VLOOKUP(L99,G91:J110,4,0))</f>
        <v>7.2</v>
      </c>
      <c r="S99" s="25">
        <f t="shared" si="36"/>
        <v>200</v>
      </c>
      <c r="T99" s="25">
        <f t="shared" si="37"/>
        <v>200</v>
      </c>
    </row>
    <row r="100" spans="1:20" s="5" customFormat="1" ht="18.75" customHeight="1" x14ac:dyDescent="0.3">
      <c r="B100" s="26" t="s">
        <v>416</v>
      </c>
      <c r="C100" s="22" t="str">
        <f>IF(B100="","",VLOOKUP(B100,LISTAS!$F$5:$I$1000,2,0))</f>
        <v>LICEU JARDIM</v>
      </c>
      <c r="D100" s="22" t="s">
        <v>455</v>
      </c>
      <c r="E100" s="38">
        <v>7.3</v>
      </c>
      <c r="G100" s="34">
        <f t="shared" si="32"/>
        <v>7.31</v>
      </c>
      <c r="H100" s="35" t="str">
        <f t="shared" si="33"/>
        <v>MANUELA FATOBENE GARIN MARTINI</v>
      </c>
      <c r="I100" s="35" t="str">
        <f t="shared" si="33"/>
        <v>LICEU JARDIM</v>
      </c>
      <c r="J100" s="34">
        <f t="shared" si="34"/>
        <v>7.3</v>
      </c>
      <c r="K100" s="34">
        <f t="shared" si="35"/>
        <v>7.31</v>
      </c>
      <c r="L100" s="34">
        <f>IF(K100="","",LARGE(G91:G110,M100))</f>
        <v>7.1103999999999994</v>
      </c>
      <c r="M100" s="46">
        <v>10</v>
      </c>
      <c r="N100" s="28"/>
      <c r="O100" s="47">
        <f>IF(R100&lt;&gt;"",_xlfn.RANK.EQ(R100,R91:R110,0),"")</f>
        <v>10</v>
      </c>
      <c r="P100" s="24" t="str">
        <f>IF(K100="","",VLOOKUP(L100,G91:J110,2,0))</f>
        <v>ISABELA MATIOLI</v>
      </c>
      <c r="Q100" s="24" t="str">
        <f>IF(K100="","",VLOOKUP(P100,LISTAS!$F$5:$G$407,2,0))</f>
        <v>LICEU JARDIM</v>
      </c>
      <c r="R100" s="39">
        <f>IF(K100="","",VLOOKUP(L100,G91:J110,4,0))</f>
        <v>7.1</v>
      </c>
      <c r="S100" s="25">
        <f t="shared" si="36"/>
        <v>200</v>
      </c>
      <c r="T100" s="25">
        <v>200</v>
      </c>
    </row>
    <row r="101" spans="1:20" s="5" customFormat="1" ht="18.75" customHeight="1" x14ac:dyDescent="0.3">
      <c r="B101" s="26" t="s">
        <v>417</v>
      </c>
      <c r="C101" s="22" t="str">
        <f>IF(B101="","",VLOOKUP(B101,LISTAS!$F$5:$I$1000,2,0))</f>
        <v>LICEU JARDIM</v>
      </c>
      <c r="D101" s="22" t="s">
        <v>455</v>
      </c>
      <c r="E101" s="38">
        <v>7.7</v>
      </c>
      <c r="G101" s="34">
        <f t="shared" si="32"/>
        <v>7.7101000000000006</v>
      </c>
      <c r="H101" s="35" t="str">
        <f t="shared" si="33"/>
        <v>MANUELA VERIDIANA VEZZÁ FOGLIANO</v>
      </c>
      <c r="I101" s="35" t="str">
        <f t="shared" si="33"/>
        <v>LICEU JARDIM</v>
      </c>
      <c r="J101" s="34">
        <f t="shared" si="34"/>
        <v>7.7</v>
      </c>
      <c r="K101" s="34">
        <f t="shared" si="35"/>
        <v>7.7101000000000006</v>
      </c>
      <c r="L101" s="34">
        <f>IF(K101="","",LARGE(G91:G110,M101))</f>
        <v>7.0102000000000002</v>
      </c>
      <c r="M101" s="46">
        <v>11</v>
      </c>
      <c r="N101" s="28"/>
      <c r="O101" s="47">
        <f>IF(R101&lt;&gt;"",_xlfn.RANK.EQ(R101,R91:R110,0),"")</f>
        <v>11</v>
      </c>
      <c r="P101" s="24" t="str">
        <f>IF(K101="","",VLOOKUP(L101,G91:J110,2,0))</f>
        <v>MARCELA CARDOSO CASLINI</v>
      </c>
      <c r="Q101" s="24" t="str">
        <f>IF(K101="","",VLOOKUP(P101,LISTAS!$F$5:$G$407,2,0))</f>
        <v>LICEU JARDIM</v>
      </c>
      <c r="R101" s="39">
        <f>IF(K101="","",VLOOKUP(L101,G91:J110,4,0))</f>
        <v>7</v>
      </c>
      <c r="S101" s="25">
        <f t="shared" si="36"/>
        <v>200</v>
      </c>
      <c r="T101" s="25">
        <f t="shared" si="37"/>
        <v>200</v>
      </c>
    </row>
    <row r="102" spans="1:20" s="5" customFormat="1" ht="18.75" customHeight="1" x14ac:dyDescent="0.3">
      <c r="B102" s="26" t="s">
        <v>418</v>
      </c>
      <c r="C102" s="22" t="str">
        <f>IF(B102="","",VLOOKUP(B102,LISTAS!$F$5:$I$1000,2,0))</f>
        <v>LICEU JARDIM</v>
      </c>
      <c r="D102" s="22" t="s">
        <v>455</v>
      </c>
      <c r="E102" s="38">
        <v>7</v>
      </c>
      <c r="G102" s="34">
        <f t="shared" si="32"/>
        <v>7.0102000000000002</v>
      </c>
      <c r="H102" s="35" t="str">
        <f t="shared" si="33"/>
        <v>MARCELA CARDOSO CASLINI</v>
      </c>
      <c r="I102" s="35" t="str">
        <f t="shared" si="33"/>
        <v>LICEU JARDIM</v>
      </c>
      <c r="J102" s="34">
        <f t="shared" si="34"/>
        <v>7</v>
      </c>
      <c r="K102" s="34">
        <f t="shared" si="35"/>
        <v>7.0102000000000002</v>
      </c>
      <c r="L102" s="34">
        <f>IF(K102="","",LARGE(G91:G110,M102))</f>
        <v>6.9092000000000002</v>
      </c>
      <c r="M102" s="46">
        <v>12</v>
      </c>
      <c r="N102" s="28"/>
      <c r="O102" s="47">
        <f>IF(R102&lt;&gt;"",_xlfn.RANK.EQ(R102,R91:R110,0),"")</f>
        <v>12</v>
      </c>
      <c r="P102" s="24" t="str">
        <f>IF(K102="","",VLOOKUP(L102,G91:J110,2,0))</f>
        <v>MARIA MARTINS</v>
      </c>
      <c r="Q102" s="24" t="str">
        <f>IF(K102="","",VLOOKUP(P102,LISTAS!$F$5:$G$407,2,0))</f>
        <v>COLÉGIO ARBOS SÃO CAETANO DO SUL</v>
      </c>
      <c r="R102" s="39">
        <f>IF(K102="","",VLOOKUP(L102,G91:J110,4,0))</f>
        <v>6.9</v>
      </c>
      <c r="S102" s="25">
        <f t="shared" si="36"/>
        <v>200</v>
      </c>
      <c r="T102" s="25">
        <f t="shared" si="37"/>
        <v>200</v>
      </c>
    </row>
    <row r="103" spans="1:20" s="5" customFormat="1" ht="18.75" customHeight="1" x14ac:dyDescent="0.3">
      <c r="B103" s="26" t="s">
        <v>419</v>
      </c>
      <c r="C103" s="22" t="str">
        <f>IF(B103="","",VLOOKUP(B103,LISTAS!$F$5:$I$1000,2,0))</f>
        <v>LICEU JARDIM</v>
      </c>
      <c r="D103" s="22" t="s">
        <v>455</v>
      </c>
      <c r="E103" s="38">
        <v>7.3</v>
      </c>
      <c r="G103" s="34">
        <f t="shared" si="32"/>
        <v>7.3102999999999998</v>
      </c>
      <c r="H103" s="35" t="str">
        <f t="shared" si="33"/>
        <v>RAFAELLA CORREIA CORAZZA FRANCISCATO</v>
      </c>
      <c r="I103" s="35" t="str">
        <f t="shared" si="33"/>
        <v>LICEU JARDIM</v>
      </c>
      <c r="J103" s="34">
        <f t="shared" si="34"/>
        <v>7.3</v>
      </c>
      <c r="K103" s="34">
        <f t="shared" si="35"/>
        <v>7.3102999999999998</v>
      </c>
      <c r="L103" s="34">
        <f>IF(K103="","",LARGE(G91:G110,M103))</f>
        <v>9.7999999999999997E-3</v>
      </c>
      <c r="M103" s="46">
        <v>13</v>
      </c>
      <c r="N103" s="28"/>
      <c r="O103" s="47" t="str">
        <f>IF(R103&lt;&gt;"",_xlfn.RANK.EQ(R103,R91:R110,0),"")</f>
        <v/>
      </c>
      <c r="P103" s="24"/>
      <c r="Q103" s="24"/>
      <c r="R103" s="39"/>
      <c r="S103" s="25" t="str">
        <f t="shared" si="36"/>
        <v/>
      </c>
      <c r="T103" s="25"/>
    </row>
    <row r="104" spans="1:20" s="5" customFormat="1" ht="18.75" customHeight="1" x14ac:dyDescent="0.3">
      <c r="B104" s="26" t="s">
        <v>459</v>
      </c>
      <c r="C104" s="22" t="str">
        <f>IF(B104="","",VLOOKUP(B104,LISTAS!$F$5:$I$1000,2,0))</f>
        <v>LICEU JARDIM</v>
      </c>
      <c r="D104" s="22" t="e">
        <f>IF(B104="","",VLOOKUP(B104,LISTAS!$F$5:$I$204,4,0))</f>
        <v>#N/A</v>
      </c>
      <c r="E104" s="38">
        <v>7.1</v>
      </c>
      <c r="G104" s="34">
        <f t="shared" si="32"/>
        <v>7.1103999999999994</v>
      </c>
      <c r="H104" s="35" t="str">
        <f t="shared" si="33"/>
        <v>ISABELA MATIOLI</v>
      </c>
      <c r="I104" s="35" t="str">
        <f t="shared" si="33"/>
        <v>LICEU JARDIM</v>
      </c>
      <c r="J104" s="34">
        <f t="shared" si="34"/>
        <v>7.1</v>
      </c>
      <c r="K104" s="34">
        <f t="shared" si="35"/>
        <v>7.1103999999999994</v>
      </c>
      <c r="L104" s="34">
        <f>IF(K104="","",LARGE(G91:G110,M104))</f>
        <v>9.7000000000000003E-3</v>
      </c>
      <c r="M104" s="46">
        <v>14</v>
      </c>
      <c r="N104" s="28"/>
      <c r="O104" s="47" t="str">
        <f>IF(R104&lt;&gt;"",_xlfn.RANK.EQ(R104,R91:R110,0),"")</f>
        <v/>
      </c>
      <c r="P104" s="24"/>
      <c r="Q104" s="24"/>
      <c r="R104" s="39"/>
      <c r="S104" s="25" t="str">
        <f t="shared" si="36"/>
        <v/>
      </c>
      <c r="T104" s="25"/>
    </row>
    <row r="105" spans="1:20" s="5" customFormat="1" ht="18.75" customHeight="1" x14ac:dyDescent="0.3">
      <c r="B105" s="26"/>
      <c r="C105" s="22" t="str">
        <f>IF(B105="","",VLOOKUP(B105,LISTAS!$F$5:$I$1000,2,0))</f>
        <v/>
      </c>
      <c r="D105" s="22" t="str">
        <f>IF(B105="","",VLOOKUP(B105,LISTAS!$F$5:$I$204,4,0))</f>
        <v/>
      </c>
      <c r="E105" s="38"/>
      <c r="G105" s="34"/>
      <c r="H105" s="35"/>
      <c r="I105" s="35"/>
      <c r="J105" s="34"/>
      <c r="K105" s="34"/>
      <c r="L105" s="34" t="str">
        <f>IF(K105="","",LARGE(G91:G110,M105))</f>
        <v/>
      </c>
      <c r="M105" s="46">
        <v>15</v>
      </c>
      <c r="N105" s="28"/>
      <c r="O105" s="47" t="str">
        <f>IF(R105&lt;&gt;"",_xlfn.RANK.EQ(R105,R91:R110,0),"")</f>
        <v/>
      </c>
      <c r="P105" s="24" t="str">
        <f>IF(K105="","",VLOOKUP(L105,G91:J110,2,0))</f>
        <v/>
      </c>
      <c r="Q105" s="24" t="str">
        <f>IF(K105="","",VLOOKUP(P105,LISTAS!$F$5:$G$407,2,0))</f>
        <v/>
      </c>
      <c r="R105" s="39" t="str">
        <f>IF(K105="","",VLOOKUP(L105,G91:J110,4,0))</f>
        <v/>
      </c>
      <c r="S105" s="25" t="str">
        <f t="shared" si="36"/>
        <v/>
      </c>
      <c r="T105" s="25" t="str">
        <f t="shared" si="37"/>
        <v/>
      </c>
    </row>
    <row r="106" spans="1:20" s="5" customFormat="1" ht="18.75" customHeight="1" x14ac:dyDescent="0.3">
      <c r="B106" s="26"/>
      <c r="C106" s="22" t="str">
        <f>IF(B106="","",VLOOKUP(B106,LISTAS!$F$5:$I$1000,2,0))</f>
        <v/>
      </c>
      <c r="D106" s="22" t="str">
        <f>IF(B106="","",VLOOKUP(B106,LISTAS!$F$5:$I$204,4,0))</f>
        <v/>
      </c>
      <c r="E106" s="38"/>
      <c r="G106" s="34"/>
      <c r="H106" s="35"/>
      <c r="I106" s="35"/>
      <c r="J106" s="34"/>
      <c r="K106" s="34"/>
      <c r="L106" s="34" t="str">
        <f>IF(K106="","",LARGE(G91:G110,M106))</f>
        <v/>
      </c>
      <c r="M106" s="46">
        <v>16</v>
      </c>
      <c r="N106" s="28"/>
      <c r="O106" s="47" t="str">
        <f>IF(R106&lt;&gt;"",_xlfn.RANK.EQ(R106,R91:R110,0),"")</f>
        <v/>
      </c>
      <c r="P106" s="24" t="str">
        <f>IF(K106="","",VLOOKUP(L106,G91:J110,2,0))</f>
        <v/>
      </c>
      <c r="Q106" s="24" t="str">
        <f>IF(K106="","",VLOOKUP(P106,LISTAS!$F$5:$G$407,2,0))</f>
        <v/>
      </c>
      <c r="R106" s="39" t="str">
        <f>IF(K106="","",VLOOKUP(L106,G91:J110,4,0))</f>
        <v/>
      </c>
      <c r="S106" s="25" t="str">
        <f t="shared" si="36"/>
        <v/>
      </c>
      <c r="T106" s="25" t="str">
        <f t="shared" si="37"/>
        <v/>
      </c>
    </row>
    <row r="107" spans="1:20" s="5" customFormat="1" ht="18.75" customHeight="1" x14ac:dyDescent="0.3">
      <c r="B107" s="26"/>
      <c r="C107" s="22" t="str">
        <f>IF(B107="","",VLOOKUP(B107,LISTAS!$F$5:$I$1000,2,0))</f>
        <v/>
      </c>
      <c r="D107" s="22" t="str">
        <f>IF(B107="","",VLOOKUP(B107,LISTAS!$F$5:$I$204,4,0))</f>
        <v/>
      </c>
      <c r="E107" s="38"/>
      <c r="G107" s="34" t="str">
        <f t="shared" si="32"/>
        <v/>
      </c>
      <c r="H107" s="35" t="str">
        <f t="shared" ref="H107:I110" si="38">IF($K107="","",IF(B107="","",B107))</f>
        <v/>
      </c>
      <c r="I107" s="35" t="str">
        <f t="shared" si="38"/>
        <v/>
      </c>
      <c r="J107" s="34" t="str">
        <f t="shared" si="34"/>
        <v/>
      </c>
      <c r="K107" s="34" t="str">
        <f t="shared" si="35"/>
        <v/>
      </c>
      <c r="L107" s="34" t="str">
        <f>IF(K107="","",LARGE(G91:G110,M107))</f>
        <v/>
      </c>
      <c r="M107" s="46">
        <v>17</v>
      </c>
      <c r="N107" s="28"/>
      <c r="O107" s="47" t="str">
        <f>IF(R107&lt;&gt;"",_xlfn.RANK.EQ(R107,R91:R110,0),"")</f>
        <v/>
      </c>
      <c r="P107" s="24" t="str">
        <f>IF(K107="","",VLOOKUP(L107,G91:J110,2,0))</f>
        <v/>
      </c>
      <c r="Q107" s="24" t="str">
        <f>IF(K107="","",VLOOKUP(P107,LISTAS!$F$5:$G$407,2,0))</f>
        <v/>
      </c>
      <c r="R107" s="39" t="str">
        <f>IF(K107="","",VLOOKUP(L107,G91:J110,4,0))</f>
        <v/>
      </c>
      <c r="S107" s="25" t="str">
        <f t="shared" si="36"/>
        <v/>
      </c>
      <c r="T107" s="25" t="str">
        <f t="shared" si="37"/>
        <v/>
      </c>
    </row>
    <row r="108" spans="1:20" s="5" customFormat="1" ht="18.75" customHeight="1" x14ac:dyDescent="0.3">
      <c r="B108" s="26"/>
      <c r="C108" s="22" t="str">
        <f>IF(B108="","",VLOOKUP(B108,LISTAS!$F$5:$I$1000,2,0))</f>
        <v/>
      </c>
      <c r="D108" s="22" t="str">
        <f>IF(B108="","",VLOOKUP(B108,LISTAS!$F$5:$I$204,4,0))</f>
        <v/>
      </c>
      <c r="E108" s="38"/>
      <c r="G108" s="34" t="str">
        <f t="shared" si="32"/>
        <v/>
      </c>
      <c r="H108" s="35" t="str">
        <f t="shared" si="38"/>
        <v/>
      </c>
      <c r="I108" s="35" t="str">
        <f t="shared" si="38"/>
        <v/>
      </c>
      <c r="J108" s="34" t="str">
        <f t="shared" si="34"/>
        <v/>
      </c>
      <c r="K108" s="34" t="str">
        <f t="shared" si="35"/>
        <v/>
      </c>
      <c r="L108" s="34" t="str">
        <f>IF(K108="","",LARGE(G91:G110,M108))</f>
        <v/>
      </c>
      <c r="M108" s="46">
        <v>18</v>
      </c>
      <c r="N108" s="28"/>
      <c r="O108" s="47" t="str">
        <f>IF(R108&lt;&gt;"",_xlfn.RANK.EQ(R108,R91:R110,0),"")</f>
        <v/>
      </c>
      <c r="P108" s="24" t="str">
        <f>IF(K108="","",VLOOKUP(L108,G91:J110,2,0))</f>
        <v/>
      </c>
      <c r="Q108" s="24" t="str">
        <f>IF(K108="","",VLOOKUP(P108,LISTAS!$F$5:$G$407,2,0))</f>
        <v/>
      </c>
      <c r="R108" s="39" t="str">
        <f>IF(K108="","",VLOOKUP(L108,G91:J110,4,0))</f>
        <v/>
      </c>
      <c r="S108" s="25" t="str">
        <f t="shared" si="36"/>
        <v/>
      </c>
      <c r="T108" s="25" t="str">
        <f t="shared" si="37"/>
        <v/>
      </c>
    </row>
    <row r="109" spans="1:20" s="5" customFormat="1" ht="18.75" customHeight="1" x14ac:dyDescent="0.3">
      <c r="B109" s="26"/>
      <c r="C109" s="22" t="str">
        <f>IF(B109="","",VLOOKUP(B109,LISTAS!$F$5:$I$1000,2,0))</f>
        <v/>
      </c>
      <c r="D109" s="22" t="str">
        <f>IF(B109="","",VLOOKUP(B109,LISTAS!$F$5:$I$204,4,0))</f>
        <v/>
      </c>
      <c r="E109" s="38"/>
      <c r="G109" s="34"/>
      <c r="H109" s="35"/>
      <c r="I109" s="35"/>
      <c r="J109" s="34"/>
      <c r="K109" s="34"/>
      <c r="L109" s="34" t="str">
        <f>IF(K109="","",LARGE(G91:G110,M109))</f>
        <v/>
      </c>
      <c r="M109" s="46">
        <v>19</v>
      </c>
      <c r="N109" s="28"/>
      <c r="O109" s="47" t="str">
        <f>IF(R109&lt;&gt;"",_xlfn.RANK.EQ(R109,R91:R110,0),"")</f>
        <v/>
      </c>
      <c r="P109" s="24" t="str">
        <f>IF(K109="","",VLOOKUP(L109,G91:J110,2,0))</f>
        <v/>
      </c>
      <c r="Q109" s="24" t="str">
        <f>IF(K109="","",VLOOKUP(P109,LISTAS!$F$5:$G$407,2,0))</f>
        <v/>
      </c>
      <c r="R109" s="39" t="str">
        <f>IF(K109="","",VLOOKUP(L109,G91:J110,4,0))</f>
        <v/>
      </c>
      <c r="S109" s="25" t="str">
        <f t="shared" si="36"/>
        <v/>
      </c>
      <c r="T109" s="25" t="str">
        <f t="shared" si="37"/>
        <v/>
      </c>
    </row>
    <row r="110" spans="1:20" s="5" customFormat="1" ht="18.75" customHeight="1" x14ac:dyDescent="0.3">
      <c r="B110" s="26"/>
      <c r="C110" s="22" t="str">
        <f>IF(B110="","",VLOOKUP(B110,LISTAS!$F$5:$I$1000,2,0))</f>
        <v/>
      </c>
      <c r="D110" s="22" t="str">
        <f>IF(B110="","",VLOOKUP(B110,LISTAS!$F$5:$I$204,4,0))</f>
        <v/>
      </c>
      <c r="E110" s="38"/>
      <c r="G110" s="34" t="str">
        <f t="shared" si="32"/>
        <v/>
      </c>
      <c r="H110" s="35" t="str">
        <f t="shared" si="38"/>
        <v/>
      </c>
      <c r="I110" s="35" t="str">
        <f t="shared" si="38"/>
        <v/>
      </c>
      <c r="J110" s="34" t="str">
        <f t="shared" si="34"/>
        <v/>
      </c>
      <c r="K110" s="34" t="str">
        <f t="shared" si="35"/>
        <v/>
      </c>
      <c r="L110" s="34" t="str">
        <f>IF(K110="","",LARGE(G91:G110,M110))</f>
        <v/>
      </c>
      <c r="M110" s="46">
        <v>20</v>
      </c>
      <c r="N110" s="28"/>
      <c r="O110" s="47" t="str">
        <f>IF(R110&lt;&gt;"",_xlfn.RANK.EQ(R110,R91:R110,0),"")</f>
        <v/>
      </c>
      <c r="P110" s="24" t="str">
        <f>IF(K110="","",VLOOKUP(L110,G91:J110,2,0))</f>
        <v/>
      </c>
      <c r="Q110" s="24" t="str">
        <f>IF(K110="","",VLOOKUP(P110,LISTAS!$F$5:$G$407,2,0))</f>
        <v/>
      </c>
      <c r="R110" s="39" t="str">
        <f>IF(K110="","",VLOOKUP(L110,G91:J110,4,0))</f>
        <v/>
      </c>
      <c r="S110" s="25" t="str">
        <f t="shared" si="36"/>
        <v/>
      </c>
      <c r="T110" s="25" t="str">
        <f t="shared" si="37"/>
        <v/>
      </c>
    </row>
    <row r="111" spans="1:20" ht="20.25" customHeight="1" x14ac:dyDescent="0.25"/>
    <row r="112" spans="1:20" ht="20.25" customHeight="1" x14ac:dyDescent="0.25">
      <c r="A112" s="2"/>
      <c r="B112" s="71" t="s">
        <v>246</v>
      </c>
      <c r="C112" s="72"/>
      <c r="E112" s="36"/>
      <c r="F112" s="37"/>
      <c r="G112" s="11"/>
      <c r="H112" s="12"/>
      <c r="I112" s="12"/>
      <c r="J112" s="12"/>
      <c r="K112" s="13"/>
      <c r="L112" s="12"/>
      <c r="M112" s="14"/>
      <c r="N112" s="45"/>
      <c r="O112" s="73" t="s">
        <v>15</v>
      </c>
      <c r="P112" s="74"/>
      <c r="Q112" s="74"/>
      <c r="R112" s="74"/>
      <c r="S112" s="74"/>
      <c r="T112" s="75"/>
    </row>
    <row r="113" spans="1:20" ht="20.25" hidden="1" customHeight="1" x14ac:dyDescent="0.25">
      <c r="A113" s="2"/>
      <c r="B113" s="68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9"/>
      <c r="S113" s="69"/>
      <c r="T113" s="70"/>
    </row>
    <row r="114" spans="1:20" s="15" customFormat="1" ht="28.5" customHeight="1" x14ac:dyDescent="0.25">
      <c r="B114" s="16" t="s">
        <v>16</v>
      </c>
      <c r="C114" s="16" t="s">
        <v>1</v>
      </c>
      <c r="D114" s="16" t="s">
        <v>17</v>
      </c>
      <c r="E114" s="16" t="s">
        <v>2</v>
      </c>
      <c r="F114" s="17"/>
      <c r="G114" s="18"/>
      <c r="H114" s="19"/>
      <c r="I114" s="19"/>
      <c r="J114" s="19"/>
      <c r="K114" s="20"/>
      <c r="L114" s="19"/>
      <c r="M114" s="18"/>
      <c r="N114" s="18"/>
      <c r="O114" s="29" t="s">
        <v>4</v>
      </c>
      <c r="P114" s="29" t="s">
        <v>16</v>
      </c>
      <c r="Q114" s="29" t="s">
        <v>1</v>
      </c>
      <c r="R114" s="29" t="s">
        <v>18</v>
      </c>
      <c r="S114" s="21" t="s">
        <v>19</v>
      </c>
      <c r="T114" s="21" t="s">
        <v>20</v>
      </c>
    </row>
    <row r="115" spans="1:20" s="5" customFormat="1" ht="18.75" customHeight="1" x14ac:dyDescent="0.25">
      <c r="B115" s="22" t="s">
        <v>376</v>
      </c>
      <c r="C115" s="22" t="str">
        <f>IF(B115="","",VLOOKUP(B115,LISTAS!$F$5:$I$1000,2,0))</f>
        <v xml:space="preserve">IEBURIX </v>
      </c>
      <c r="D115" s="22"/>
      <c r="E115" s="38">
        <v>9.1999999999999993</v>
      </c>
      <c r="G115" s="34">
        <f t="shared" ref="G115:G139" si="39">IF(E115="","",E115+(ROW(E115)/10000))</f>
        <v>9.2114999999999991</v>
      </c>
      <c r="H115" s="35" t="str">
        <f t="shared" ref="H115:I130" si="40">IF($K115="","",IF(B115="","",B115))</f>
        <v>ISIS SOARES SOUSA FEITOSA</v>
      </c>
      <c r="I115" s="35" t="str">
        <f t="shared" si="40"/>
        <v xml:space="preserve">IEBURIX </v>
      </c>
      <c r="J115" s="34">
        <f t="shared" ref="J115:J139" si="41">IF($K115="","",E115)</f>
        <v>9.1999999999999993</v>
      </c>
      <c r="K115" s="34">
        <f t="shared" ref="K115:K139" si="42">G115</f>
        <v>9.2114999999999991</v>
      </c>
      <c r="L115" s="34">
        <f>IF(K115="","",LARGE(G115:G134,M115))</f>
        <v>9.2114999999999991</v>
      </c>
      <c r="M115" s="46">
        <v>1</v>
      </c>
      <c r="N115" s="23"/>
      <c r="O115" s="47">
        <f>IF(R115&lt;&gt;"",_xlfn.RANK.EQ(R115,R115:R134,0),"")</f>
        <v>1</v>
      </c>
      <c r="P115" s="24" t="str">
        <f>IF(K115="","",VLOOKUP(L115,G115:J134,2,0))</f>
        <v>ISIS SOARES SOUSA FEITOSA</v>
      </c>
      <c r="Q115" s="24" t="str">
        <f>IF(K115="","",VLOOKUP(P115,LISTAS!$F$5:$G$407,2,0))</f>
        <v xml:space="preserve">IEBURIX </v>
      </c>
      <c r="R115" s="39">
        <f>IF(K115="","",VLOOKUP(L115,G115:J134,4,0))</f>
        <v>9.1999999999999993</v>
      </c>
      <c r="S115" s="25">
        <f>IF($O115="","",IF($O115=1,400,IF($O115=2,340,IF($O115=3,300,IF($O115=4,280,IF($O115=5,270,IF($O115=6,260,IF($O115=7,250,IF($O115=8,240,IF($O115=9,200,IF($O115=10,200,IF($O115=11,200,IF($O115=12,200,IF($O115=13,200,IF($O115=14,200,IF($O115=15,200,IF($O115=16,200,IF($O115&gt;16,"",""))))))))))))))))))</f>
        <v>400</v>
      </c>
      <c r="T115" s="25">
        <f>IF(O115="","",IF($F$7="NÃO","",IF(O115=1,400,IF(O115=2,340,IF(O115=3,300,IF(O115=4,280,IF(O115=5,270,IF(O115=6,260,IF(O115=7,250,IF(O115=8,240,IF(O115=9,200,IF(O115=10,200,IF(O115=11,200,IF(O115=12,200,IF(O115=13,200,IF(O115=14,200,IF(O115=15,200,IF(O115=16,200,IF(O115&gt;16,"","")))))))))))))))))))</f>
        <v>400</v>
      </c>
    </row>
    <row r="116" spans="1:20" s="5" customFormat="1" ht="18.75" customHeight="1" x14ac:dyDescent="0.25">
      <c r="B116" s="26" t="s">
        <v>427</v>
      </c>
      <c r="C116" s="22" t="str">
        <f>IF(B116="","",VLOOKUP(B116,LISTAS!$F$5:$I$1000,2,0))</f>
        <v>LICEU JARDIM</v>
      </c>
      <c r="D116" s="22"/>
      <c r="E116" s="38">
        <v>8.6999999999999993</v>
      </c>
      <c r="G116" s="34">
        <f t="shared" si="39"/>
        <v>8.7115999999999989</v>
      </c>
      <c r="H116" s="35" t="str">
        <f t="shared" si="40"/>
        <v>LUÍSE MACHADO DE OLIVEIRA</v>
      </c>
      <c r="I116" s="35" t="str">
        <f t="shared" si="40"/>
        <v>LICEU JARDIM</v>
      </c>
      <c r="J116" s="34">
        <f t="shared" si="41"/>
        <v>8.6999999999999993</v>
      </c>
      <c r="K116" s="34">
        <f t="shared" si="42"/>
        <v>8.7115999999999989</v>
      </c>
      <c r="L116" s="34">
        <f>IF(K116="","",LARGE(G115:G134,M116))</f>
        <v>8.7115999999999989</v>
      </c>
      <c r="M116" s="46">
        <v>2</v>
      </c>
      <c r="N116" s="27"/>
      <c r="O116" s="47">
        <f>IF(R116&lt;&gt;"",_xlfn.RANK.EQ(R116,R115:R134,0),"")</f>
        <v>2</v>
      </c>
      <c r="P116" s="24" t="str">
        <f>IF(K116="","",VLOOKUP(L116,G115:J134,2,0))</f>
        <v>LUÍSE MACHADO DE OLIVEIRA</v>
      </c>
      <c r="Q116" s="24" t="str">
        <f>IF(K116="","",VLOOKUP(P116,LISTAS!$F$5:$G$407,2,0))</f>
        <v>LICEU JARDIM</v>
      </c>
      <c r="R116" s="39">
        <f>IF(K116="","",VLOOKUP(L116,G115:J134,4,0))</f>
        <v>8.6999999999999993</v>
      </c>
      <c r="S116" s="25">
        <f t="shared" ref="S116:S142" si="43">IF($O116="","",IF($O116=1,400,IF($O116=2,340,IF($O116=3,300,IF($O116=4,280,IF($O116=5,270,IF($O116=6,260,IF($O116=7,250,IF($O116=8,240,IF($O116=9,200,IF($O116=10,200,IF($O116=11,200,IF($O116=12,200,IF($O116=13,200,IF($O116=14,200,IF($O116=15,200,IF($O116=16,200,IF($O116&gt;16,"",""))))))))))))))))))</f>
        <v>340</v>
      </c>
      <c r="T116" s="25">
        <f t="shared" ref="T116:T134" si="44">IF(O116="","",IF($F$7="NÃO","",IF(O116=1,400,IF(O116=2,340,IF(O116=3,300,IF(O116=4,280,IF(O116=5,270,IF(O116=6,260,IF(O116=7,250,IF(O116=8,240,IF(O116=9,200,IF(O116=10,200,IF(O116=11,200,IF(O116=12,200,IF(O116=13,200,IF(O116=14,200,IF(O116=15,200,IF(O116=16,200,IF(O116&gt;16,"","")))))))))))))))))))</f>
        <v>340</v>
      </c>
    </row>
    <row r="117" spans="1:20" s="5" customFormat="1" ht="18.75" customHeight="1" x14ac:dyDescent="0.3">
      <c r="B117" s="26" t="s">
        <v>349</v>
      </c>
      <c r="C117" s="22" t="str">
        <f>IF(B117="","",VLOOKUP(B117,LISTAS!$F$5:$I$1000,2,0))</f>
        <v xml:space="preserve">ESCOLA STAGIUM </v>
      </c>
      <c r="D117" s="22"/>
      <c r="E117" s="38">
        <v>8</v>
      </c>
      <c r="G117" s="34">
        <f t="shared" si="39"/>
        <v>8.0116999999999994</v>
      </c>
      <c r="H117" s="35" t="str">
        <f t="shared" si="40"/>
        <v>OLIVIA LOUREIRO TIEPPO LEANDRO</v>
      </c>
      <c r="I117" s="35" t="str">
        <f t="shared" si="40"/>
        <v xml:space="preserve">ESCOLA STAGIUM </v>
      </c>
      <c r="J117" s="34">
        <f t="shared" si="41"/>
        <v>8</v>
      </c>
      <c r="K117" s="34">
        <f t="shared" si="42"/>
        <v>8.0116999999999994</v>
      </c>
      <c r="L117" s="34">
        <f>IF(K117="","",LARGE(G115:G134,M117))</f>
        <v>8.0117999999999991</v>
      </c>
      <c r="M117" s="46">
        <v>3</v>
      </c>
      <c r="N117" s="28"/>
      <c r="O117" s="47">
        <f>IF(R117&lt;&gt;"",_xlfn.RANK.EQ(R117,R115:R134,0),"")</f>
        <v>3</v>
      </c>
      <c r="P117" s="24" t="str">
        <f>IF(K117="","",VLOOKUP(L117,G115:J134,2,0))</f>
        <v>HELOÍSA CUZIN PASSARELLA</v>
      </c>
      <c r="Q117" s="24" t="str">
        <f>IF(K117="","",VLOOKUP(P117,LISTAS!$F$5:$G$407,2,0))</f>
        <v xml:space="preserve">IEBURIX </v>
      </c>
      <c r="R117" s="39">
        <f>IF(K117="","",VLOOKUP(L117,G115:J134,4,0))</f>
        <v>8</v>
      </c>
      <c r="S117" s="25">
        <f t="shared" si="43"/>
        <v>300</v>
      </c>
      <c r="T117" s="25">
        <f t="shared" si="44"/>
        <v>300</v>
      </c>
    </row>
    <row r="118" spans="1:20" s="5" customFormat="1" ht="18.75" customHeight="1" x14ac:dyDescent="0.3">
      <c r="B118" s="26" t="s">
        <v>375</v>
      </c>
      <c r="C118" s="22" t="str">
        <f>IF(B118="","",VLOOKUP(B118,LISTAS!$F$5:$I$1000,2,0))</f>
        <v xml:space="preserve">IEBURIX </v>
      </c>
      <c r="D118" s="22"/>
      <c r="E118" s="38">
        <v>8</v>
      </c>
      <c r="G118" s="34">
        <f t="shared" si="39"/>
        <v>8.0117999999999991</v>
      </c>
      <c r="H118" s="35" t="str">
        <f t="shared" si="40"/>
        <v>HELOÍSA CUZIN PASSARELLA</v>
      </c>
      <c r="I118" s="35" t="str">
        <f t="shared" si="40"/>
        <v xml:space="preserve">IEBURIX </v>
      </c>
      <c r="J118" s="34">
        <f t="shared" si="41"/>
        <v>8</v>
      </c>
      <c r="K118" s="34">
        <f t="shared" si="42"/>
        <v>8.0117999999999991</v>
      </c>
      <c r="L118" s="34">
        <f>IF(K118="","",LARGE(G115:G134,M118))</f>
        <v>8.0116999999999994</v>
      </c>
      <c r="M118" s="46">
        <v>4</v>
      </c>
      <c r="N118" s="28"/>
      <c r="O118" s="47">
        <f>IF(R118&lt;&gt;"",_xlfn.RANK.EQ(R118,R115:R134,0),"")</f>
        <v>3</v>
      </c>
      <c r="P118" s="24" t="str">
        <f>IF(K118="","",VLOOKUP(L118,G115:J134,2,0))</f>
        <v>OLIVIA LOUREIRO TIEPPO LEANDRO</v>
      </c>
      <c r="Q118" s="24" t="str">
        <f>IF(K118="","",VLOOKUP(P118,LISTAS!$F$5:$G$407,2,0))</f>
        <v xml:space="preserve">ESCOLA STAGIUM </v>
      </c>
      <c r="R118" s="39">
        <f>IF(K118="","",VLOOKUP(L118,G115:J134,4,0))</f>
        <v>8</v>
      </c>
      <c r="S118" s="25">
        <f t="shared" si="43"/>
        <v>300</v>
      </c>
      <c r="T118" s="25">
        <f t="shared" si="44"/>
        <v>300</v>
      </c>
    </row>
    <row r="119" spans="1:20" s="5" customFormat="1" ht="18.75" customHeight="1" x14ac:dyDescent="0.3">
      <c r="B119" s="26" t="s">
        <v>461</v>
      </c>
      <c r="C119" s="22" t="str">
        <f>IF(B119="","",VLOOKUP(B119,LISTAS!$F$5:$I$1000,2,0))</f>
        <v xml:space="preserve">ESCOLA STAGIUM </v>
      </c>
      <c r="D119" s="22"/>
      <c r="E119" s="38">
        <v>7.9</v>
      </c>
      <c r="G119" s="34">
        <f t="shared" si="39"/>
        <v>7.9119000000000002</v>
      </c>
      <c r="H119" s="35" t="str">
        <f t="shared" si="40"/>
        <v>LARA VILELA</v>
      </c>
      <c r="I119" s="35" t="str">
        <f t="shared" si="40"/>
        <v xml:space="preserve">ESCOLA STAGIUM </v>
      </c>
      <c r="J119" s="34">
        <f t="shared" si="41"/>
        <v>7.9</v>
      </c>
      <c r="K119" s="34">
        <f t="shared" si="42"/>
        <v>7.9119000000000002</v>
      </c>
      <c r="L119" s="34">
        <f>IF(K119="","",LARGE(G115:G134,M119))</f>
        <v>7.9119000000000002</v>
      </c>
      <c r="M119" s="46">
        <v>5</v>
      </c>
      <c r="N119" s="28"/>
      <c r="O119" s="47">
        <f>IF(R119&lt;&gt;"",_xlfn.RANK.EQ(R119,R115:R134,0),"")</f>
        <v>5</v>
      </c>
      <c r="P119" s="24" t="str">
        <f>IF(K119="","",VLOOKUP(L119,G115:J134,2,0))</f>
        <v>LARA VILELA</v>
      </c>
      <c r="Q119" s="24" t="str">
        <f>IF(K119="","",VLOOKUP(P119,LISTAS!$F$5:$G$407,2,0))</f>
        <v xml:space="preserve">ESCOLA STAGIUM </v>
      </c>
      <c r="R119" s="39">
        <f>IF(K119="","",VLOOKUP(L119,G115:J134,4,0))</f>
        <v>7.9</v>
      </c>
      <c r="S119" s="25">
        <f t="shared" si="43"/>
        <v>270</v>
      </c>
      <c r="T119" s="25">
        <f t="shared" si="44"/>
        <v>270</v>
      </c>
    </row>
    <row r="120" spans="1:20" s="5" customFormat="1" ht="18.75" customHeight="1" x14ac:dyDescent="0.3">
      <c r="B120" s="26" t="s">
        <v>430</v>
      </c>
      <c r="C120" s="22" t="str">
        <f>IF(B120="","",VLOOKUP(B120,LISTAS!$F$5:$I$1000,2,0))</f>
        <v>LICEU JARDIM</v>
      </c>
      <c r="D120" s="22"/>
      <c r="E120" s="38">
        <v>7.8</v>
      </c>
      <c r="G120" s="34">
        <f t="shared" si="39"/>
        <v>7.8119999999999994</v>
      </c>
      <c r="H120" s="35" t="str">
        <f t="shared" si="40"/>
        <v>MARIA EDUARDA VIEIRA VILELA</v>
      </c>
      <c r="I120" s="35" t="str">
        <f t="shared" si="40"/>
        <v>LICEU JARDIM</v>
      </c>
      <c r="J120" s="34">
        <f t="shared" si="41"/>
        <v>7.8</v>
      </c>
      <c r="K120" s="34">
        <f t="shared" si="42"/>
        <v>7.8119999999999994</v>
      </c>
      <c r="L120" s="34">
        <f>IF(K120="","",LARGE(G115:G134,M120))</f>
        <v>7.8119999999999994</v>
      </c>
      <c r="M120" s="46">
        <v>6</v>
      </c>
      <c r="N120" s="28"/>
      <c r="O120" s="47">
        <f>IF(R120&lt;&gt;"",_xlfn.RANK.EQ(R120,R115:R134,0),"")</f>
        <v>6</v>
      </c>
      <c r="P120" s="24" t="str">
        <f>IF(K120="","",VLOOKUP(L120,G115:J134,2,0))</f>
        <v>MARIA EDUARDA VIEIRA VILELA</v>
      </c>
      <c r="Q120" s="24" t="str">
        <f>IF(K120="","",VLOOKUP(P120,LISTAS!$F$5:$G$407,2,0))</f>
        <v>LICEU JARDIM</v>
      </c>
      <c r="R120" s="39">
        <f>IF(K120="","",VLOOKUP(L120,G115:J134,4,0))</f>
        <v>7.8</v>
      </c>
      <c r="S120" s="25">
        <f t="shared" si="43"/>
        <v>260</v>
      </c>
      <c r="T120" s="25">
        <f t="shared" si="44"/>
        <v>260</v>
      </c>
    </row>
    <row r="121" spans="1:20" s="5" customFormat="1" ht="18.75" customHeight="1" x14ac:dyDescent="0.3">
      <c r="B121" s="26" t="s">
        <v>428</v>
      </c>
      <c r="C121" s="22" t="str">
        <f>IF(B121="","",VLOOKUP(B121,LISTAS!$F$5:$I$1000,2,0))</f>
        <v>LICEU JARDIM</v>
      </c>
      <c r="D121" s="22"/>
      <c r="E121" s="38">
        <v>7.7</v>
      </c>
      <c r="G121" s="34">
        <f t="shared" si="39"/>
        <v>7.7121000000000004</v>
      </c>
      <c r="H121" s="35" t="str">
        <f t="shared" si="40"/>
        <v>LÍVIA VILELA CHENTA</v>
      </c>
      <c r="I121" s="35" t="str">
        <f t="shared" si="40"/>
        <v>LICEU JARDIM</v>
      </c>
      <c r="J121" s="34">
        <f t="shared" si="41"/>
        <v>7.7</v>
      </c>
      <c r="K121" s="34">
        <f t="shared" si="42"/>
        <v>7.7121000000000004</v>
      </c>
      <c r="L121" s="34">
        <f>IF(K121="","",LARGE(G115:G134,M121))</f>
        <v>7.7121000000000004</v>
      </c>
      <c r="M121" s="46">
        <v>7</v>
      </c>
      <c r="N121" s="28"/>
      <c r="O121" s="47">
        <f>IF(R121&lt;&gt;"",_xlfn.RANK.EQ(R121,R115:R134,0),"")</f>
        <v>7</v>
      </c>
      <c r="P121" s="24" t="str">
        <f>IF(K121="","",VLOOKUP(L121,G115:J134,2,0))</f>
        <v>LÍVIA VILELA CHENTA</v>
      </c>
      <c r="Q121" s="24" t="str">
        <f>IF(K121="","",VLOOKUP(P121,LISTAS!$F$5:$G$407,2,0))</f>
        <v>LICEU JARDIM</v>
      </c>
      <c r="R121" s="39">
        <f>IF(K121="","",VLOOKUP(L121,G115:J134,4,0))</f>
        <v>7.7</v>
      </c>
      <c r="S121" s="25">
        <f t="shared" si="43"/>
        <v>250</v>
      </c>
      <c r="T121" s="25">
        <f t="shared" si="44"/>
        <v>250</v>
      </c>
    </row>
    <row r="122" spans="1:20" s="5" customFormat="1" ht="18.75" customHeight="1" x14ac:dyDescent="0.3">
      <c r="B122" s="26" t="s">
        <v>344</v>
      </c>
      <c r="C122" s="22" t="str">
        <f>IF(B122="","",VLOOKUP(B122,LISTAS!$F$5:$I$1000,2,0))</f>
        <v xml:space="preserve">ESCOLA STAGIUM </v>
      </c>
      <c r="D122" s="22"/>
      <c r="E122" s="38">
        <v>7.6</v>
      </c>
      <c r="G122" s="34">
        <f t="shared" si="39"/>
        <v>7.6121999999999996</v>
      </c>
      <c r="H122" s="35" t="str">
        <f t="shared" si="40"/>
        <v>LARA ESTEVAM SANTIAGO SILVA</v>
      </c>
      <c r="I122" s="35" t="str">
        <f t="shared" si="40"/>
        <v xml:space="preserve">ESCOLA STAGIUM </v>
      </c>
      <c r="J122" s="34">
        <f t="shared" si="41"/>
        <v>7.6</v>
      </c>
      <c r="K122" s="34">
        <f t="shared" si="42"/>
        <v>7.6121999999999996</v>
      </c>
      <c r="L122" s="34">
        <f>IF(K122="","",LARGE(G115:G134,M122))</f>
        <v>7.6124000000000001</v>
      </c>
      <c r="M122" s="46">
        <v>8</v>
      </c>
      <c r="N122" s="28"/>
      <c r="O122" s="47">
        <f>IF(R122&lt;&gt;"",_xlfn.RANK.EQ(R122,R115:R134,0),"")</f>
        <v>8</v>
      </c>
      <c r="P122" s="24" t="str">
        <f>IF(K122="","",VLOOKUP(L122,G115:J134,2,0))</f>
        <v>MARIZKA ZAKALUK</v>
      </c>
      <c r="Q122" s="24" t="str">
        <f>IF(K122="","",VLOOKUP(P122,LISTAS!$F$5:$G$407,2,0))</f>
        <v>LICEU JARDIM</v>
      </c>
      <c r="R122" s="39">
        <f>IF(K122="","",VLOOKUP(L122,G115:J134,4,0))</f>
        <v>7.6</v>
      </c>
      <c r="S122" s="25">
        <f t="shared" si="43"/>
        <v>240</v>
      </c>
      <c r="T122" s="25">
        <f t="shared" si="44"/>
        <v>240</v>
      </c>
    </row>
    <row r="123" spans="1:20" s="5" customFormat="1" ht="18.75" customHeight="1" x14ac:dyDescent="0.3">
      <c r="B123" s="26" t="s">
        <v>373</v>
      </c>
      <c r="C123" s="22" t="str">
        <f>IF(B123="","",VLOOKUP(B123,LISTAS!$F$5:$I$1000,2,0))</f>
        <v>GRUPO FÊNIX DE EDUCAÇÃO</v>
      </c>
      <c r="D123" s="22"/>
      <c r="E123" s="38">
        <v>7.6</v>
      </c>
      <c r="G123" s="34">
        <f t="shared" si="39"/>
        <v>7.6122999999999994</v>
      </c>
      <c r="H123" s="35" t="str">
        <f t="shared" si="40"/>
        <v>GABRIELA GELLI TROLESI</v>
      </c>
      <c r="I123" s="35" t="str">
        <f t="shared" si="40"/>
        <v>GRUPO FÊNIX DE EDUCAÇÃO</v>
      </c>
      <c r="J123" s="34">
        <f t="shared" si="41"/>
        <v>7.6</v>
      </c>
      <c r="K123" s="34">
        <f t="shared" si="42"/>
        <v>7.6122999999999994</v>
      </c>
      <c r="L123" s="34">
        <f>IF(K123="","",LARGE(G115:G134,M123))</f>
        <v>7.6122999999999994</v>
      </c>
      <c r="M123" s="46">
        <v>9</v>
      </c>
      <c r="N123" s="28"/>
      <c r="O123" s="47">
        <f>IF(R123&lt;&gt;"",_xlfn.RANK.EQ(R123,R115:R134,0),"")</f>
        <v>8</v>
      </c>
      <c r="P123" s="24" t="str">
        <f>IF(K123="","",VLOOKUP(L123,G115:J134,2,0))</f>
        <v>GABRIELA GELLI TROLESI</v>
      </c>
      <c r="Q123" s="24" t="str">
        <f>IF(K123="","",VLOOKUP(P123,LISTAS!$F$5:$G$407,2,0))</f>
        <v>GRUPO FÊNIX DE EDUCAÇÃO</v>
      </c>
      <c r="R123" s="39">
        <f>IF(K123="","",VLOOKUP(L123,G115:J134,4,0))</f>
        <v>7.6</v>
      </c>
      <c r="S123" s="25">
        <f t="shared" si="43"/>
        <v>240</v>
      </c>
      <c r="T123" s="25">
        <f t="shared" si="44"/>
        <v>240</v>
      </c>
    </row>
    <row r="124" spans="1:20" s="5" customFormat="1" ht="18.75" customHeight="1" x14ac:dyDescent="0.3">
      <c r="B124" s="26" t="s">
        <v>432</v>
      </c>
      <c r="C124" s="22" t="str">
        <f>IF(B124="","",VLOOKUP(B124,LISTAS!$F$5:$I$1000,2,0))</f>
        <v>LICEU JARDIM</v>
      </c>
      <c r="D124" s="22"/>
      <c r="E124" s="38">
        <v>7.6</v>
      </c>
      <c r="G124" s="34">
        <f t="shared" si="39"/>
        <v>7.6124000000000001</v>
      </c>
      <c r="H124" s="35" t="str">
        <f t="shared" si="40"/>
        <v>MARIZKA ZAKALUK</v>
      </c>
      <c r="I124" s="35" t="str">
        <f t="shared" si="40"/>
        <v>LICEU JARDIM</v>
      </c>
      <c r="J124" s="34">
        <f t="shared" si="41"/>
        <v>7.6</v>
      </c>
      <c r="K124" s="34">
        <f t="shared" si="42"/>
        <v>7.6124000000000001</v>
      </c>
      <c r="L124" s="34">
        <f>IF(K124="","",LARGE(G115:G134,M124))</f>
        <v>7.6121999999999996</v>
      </c>
      <c r="M124" s="46">
        <v>10</v>
      </c>
      <c r="N124" s="28"/>
      <c r="O124" s="47">
        <f>IF(R124&lt;&gt;"",_xlfn.RANK.EQ(R124,R115:R134,0),"")</f>
        <v>8</v>
      </c>
      <c r="P124" s="24" t="str">
        <f>IF(K124="","",VLOOKUP(L124,G115:J134,2,0))</f>
        <v>LARA ESTEVAM SANTIAGO SILVA</v>
      </c>
      <c r="Q124" s="24" t="str">
        <f>IF(K124="","",VLOOKUP(P124,LISTAS!$F$5:$G$407,2,0))</f>
        <v xml:space="preserve">ESCOLA STAGIUM </v>
      </c>
      <c r="R124" s="39">
        <f>IF(K124="","",VLOOKUP(L124,G115:J134,4,0))</f>
        <v>7.6</v>
      </c>
      <c r="S124" s="25">
        <f t="shared" si="43"/>
        <v>240</v>
      </c>
      <c r="T124" s="25">
        <f t="shared" si="44"/>
        <v>240</v>
      </c>
    </row>
    <row r="125" spans="1:20" s="5" customFormat="1" ht="18.75" customHeight="1" x14ac:dyDescent="0.3">
      <c r="B125" s="26" t="s">
        <v>348</v>
      </c>
      <c r="C125" s="22" t="str">
        <f>IF(B125="","",VLOOKUP(B125,LISTAS!$F$5:$I$1000,2,0))</f>
        <v xml:space="preserve">ESCOLA STAGIUM </v>
      </c>
      <c r="D125" s="22"/>
      <c r="E125" s="38">
        <v>7.5</v>
      </c>
      <c r="G125" s="34">
        <f t="shared" si="39"/>
        <v>7.5125000000000002</v>
      </c>
      <c r="H125" s="35" t="str">
        <f t="shared" si="40"/>
        <v>NIVEA MANDU ALVES LIMA</v>
      </c>
      <c r="I125" s="35" t="str">
        <f t="shared" si="40"/>
        <v xml:space="preserve">ESCOLA STAGIUM </v>
      </c>
      <c r="J125" s="34">
        <f t="shared" si="41"/>
        <v>7.5</v>
      </c>
      <c r="K125" s="34">
        <f t="shared" si="42"/>
        <v>7.5125000000000002</v>
      </c>
      <c r="L125" s="34">
        <f>IF(K125="","",LARGE(G115:G134,M125))</f>
        <v>7.5125999999999999</v>
      </c>
      <c r="M125" s="46">
        <v>11</v>
      </c>
      <c r="N125" s="28"/>
      <c r="O125" s="47">
        <f>IF(R125&lt;&gt;"",_xlfn.RANK.EQ(R125,R115:R134,0),"")</f>
        <v>11</v>
      </c>
      <c r="P125" s="24" t="str">
        <f>IF(K125="","",VLOOKUP(L125,G115:J134,2,0))</f>
        <v>OLIVIA MAGDALENO FERREIRA CHAN</v>
      </c>
      <c r="Q125" s="24" t="str">
        <f>IF(K125="","",VLOOKUP(P125,LISTAS!$F$5:$G$407,2,0))</f>
        <v>LICEU JARDIM</v>
      </c>
      <c r="R125" s="39">
        <f>IF(K125="","",VLOOKUP(L125,G115:J134,4,0))</f>
        <v>7.5</v>
      </c>
      <c r="S125" s="25">
        <f t="shared" si="43"/>
        <v>200</v>
      </c>
      <c r="T125" s="25">
        <f t="shared" si="44"/>
        <v>200</v>
      </c>
    </row>
    <row r="126" spans="1:20" s="5" customFormat="1" ht="18.75" customHeight="1" x14ac:dyDescent="0.3">
      <c r="B126" s="26" t="s">
        <v>434</v>
      </c>
      <c r="C126" s="22" t="str">
        <f>IF(B126="","",VLOOKUP(B126,LISTAS!$F$5:$I$1000,2,0))</f>
        <v>LICEU JARDIM</v>
      </c>
      <c r="D126" s="22"/>
      <c r="E126" s="38">
        <v>7.5</v>
      </c>
      <c r="G126" s="34">
        <f t="shared" si="39"/>
        <v>7.5125999999999999</v>
      </c>
      <c r="H126" s="35" t="str">
        <f t="shared" si="40"/>
        <v>OLIVIA MAGDALENO FERREIRA CHAN</v>
      </c>
      <c r="I126" s="35" t="str">
        <f t="shared" si="40"/>
        <v>LICEU JARDIM</v>
      </c>
      <c r="J126" s="34">
        <f t="shared" si="41"/>
        <v>7.5</v>
      </c>
      <c r="K126" s="34">
        <f t="shared" si="42"/>
        <v>7.5125999999999999</v>
      </c>
      <c r="L126" s="34">
        <f>IF(K126="","",LARGE(G115:G134,M126))</f>
        <v>7.5125000000000002</v>
      </c>
      <c r="M126" s="46">
        <v>12</v>
      </c>
      <c r="N126" s="28"/>
      <c r="O126" s="47">
        <f>IF(R126&lt;&gt;"",_xlfn.RANK.EQ(R126,R115:R134,0),"")</f>
        <v>11</v>
      </c>
      <c r="P126" s="24" t="str">
        <f>IF(K126="","",VLOOKUP(L126,G115:J134,2,0))</f>
        <v>NIVEA MANDU ALVES LIMA</v>
      </c>
      <c r="Q126" s="24" t="str">
        <f>IF(K126="","",VLOOKUP(P126,LISTAS!$F$5:$G$407,2,0))</f>
        <v xml:space="preserve">ESCOLA STAGIUM </v>
      </c>
      <c r="R126" s="39">
        <f>IF(K126="","",VLOOKUP(L126,G115:J134,4,0))</f>
        <v>7.5</v>
      </c>
      <c r="S126" s="25">
        <f t="shared" si="43"/>
        <v>200</v>
      </c>
      <c r="T126" s="25">
        <f t="shared" si="44"/>
        <v>200</v>
      </c>
    </row>
    <row r="127" spans="1:20" s="5" customFormat="1" ht="18.75" customHeight="1" x14ac:dyDescent="0.3">
      <c r="B127" s="26" t="s">
        <v>174</v>
      </c>
      <c r="C127" s="22" t="str">
        <f>IF(B127="","",VLOOKUP(B127,LISTAS!$F$5:$I$1000,2,0))</f>
        <v>LICEU JARDIM</v>
      </c>
      <c r="D127" s="22"/>
      <c r="E127" s="38">
        <v>7.4</v>
      </c>
      <c r="G127" s="34">
        <f t="shared" si="39"/>
        <v>7.4127000000000001</v>
      </c>
      <c r="H127" s="35" t="str">
        <f t="shared" si="40"/>
        <v>RAFAELA BORGES DE LIMA</v>
      </c>
      <c r="I127" s="35" t="str">
        <f t="shared" si="40"/>
        <v>LICEU JARDIM</v>
      </c>
      <c r="J127" s="34">
        <f t="shared" si="41"/>
        <v>7.4</v>
      </c>
      <c r="K127" s="34">
        <f t="shared" si="42"/>
        <v>7.4127000000000001</v>
      </c>
      <c r="L127" s="34">
        <f>IF(K127="","",LARGE(G115:G134,M127))</f>
        <v>7.4127000000000001</v>
      </c>
      <c r="M127" s="46">
        <v>13</v>
      </c>
      <c r="N127" s="28"/>
      <c r="O127" s="47">
        <f>IF(R127&lt;&gt;"",_xlfn.RANK.EQ(R127,R115:R134,0),"")</f>
        <v>13</v>
      </c>
      <c r="P127" s="24" t="str">
        <f>IF(K127="","",VLOOKUP(L127,G115:J134,2,0))</f>
        <v>RAFAELA BORGES DE LIMA</v>
      </c>
      <c r="Q127" s="24" t="str">
        <f>IF(K127="","",VLOOKUP(P127,LISTAS!$F$5:$G$407,2,0))</f>
        <v>LICEU JARDIM</v>
      </c>
      <c r="R127" s="39">
        <f>IF(K127="","",VLOOKUP(L127,G115:J134,4,0))</f>
        <v>7.4</v>
      </c>
      <c r="S127" s="25">
        <f t="shared" si="43"/>
        <v>200</v>
      </c>
      <c r="T127" s="25">
        <f t="shared" si="44"/>
        <v>200</v>
      </c>
    </row>
    <row r="128" spans="1:20" s="5" customFormat="1" ht="18.75" customHeight="1" x14ac:dyDescent="0.3">
      <c r="B128" s="26" t="s">
        <v>374</v>
      </c>
      <c r="C128" s="22" t="str">
        <f>IF(B128="","",VLOOKUP(B128,LISTAS!$F$5:$I$1000,2,0))</f>
        <v>GRUPO FÊNIX DE EDUCAÇÃO</v>
      </c>
      <c r="D128" s="22"/>
      <c r="E128" s="38">
        <v>7.3</v>
      </c>
      <c r="G128" s="34">
        <f t="shared" si="39"/>
        <v>7.3128000000000002</v>
      </c>
      <c r="H128" s="35" t="str">
        <f t="shared" si="40"/>
        <v>MARIA CLARA CORREIA MENDONÇA</v>
      </c>
      <c r="I128" s="35" t="str">
        <f t="shared" si="40"/>
        <v>GRUPO FÊNIX DE EDUCAÇÃO</v>
      </c>
      <c r="J128" s="34">
        <f t="shared" si="41"/>
        <v>7.3</v>
      </c>
      <c r="K128" s="34">
        <f t="shared" si="42"/>
        <v>7.3128000000000002</v>
      </c>
      <c r="L128" s="34">
        <f>IF(K128="","",LARGE(G115:G134,M128))</f>
        <v>7.3129</v>
      </c>
      <c r="M128" s="46">
        <v>14</v>
      </c>
      <c r="N128" s="28"/>
      <c r="O128" s="47">
        <f>IF(R128&lt;&gt;"",_xlfn.RANK.EQ(R128,R115:R134,0),"")</f>
        <v>14</v>
      </c>
      <c r="P128" s="24" t="str">
        <f>IF(K128="","",VLOOKUP(L128,G115:J134,2,0))</f>
        <v>MANUELA BIANCHINI PANTALEO</v>
      </c>
      <c r="Q128" s="24" t="str">
        <f>IF(K128="","",VLOOKUP(P128,LISTAS!$F$5:$G$407,2,0))</f>
        <v>LICEU JARDIM</v>
      </c>
      <c r="R128" s="39">
        <f>IF(K128="","",VLOOKUP(L128,G115:J134,4,0))</f>
        <v>7.3</v>
      </c>
      <c r="S128" s="25">
        <f t="shared" si="43"/>
        <v>200</v>
      </c>
      <c r="T128" s="25">
        <f t="shared" si="44"/>
        <v>200</v>
      </c>
    </row>
    <row r="129" spans="1:20" s="5" customFormat="1" ht="18.75" customHeight="1" x14ac:dyDescent="0.3">
      <c r="B129" s="26" t="s">
        <v>429</v>
      </c>
      <c r="C129" s="22" t="str">
        <f>IF(B129="","",VLOOKUP(B129,LISTAS!$F$5:$I$1000,2,0))</f>
        <v>LICEU JARDIM</v>
      </c>
      <c r="D129" s="22"/>
      <c r="E129" s="38">
        <v>7.3</v>
      </c>
      <c r="G129" s="34">
        <f t="shared" si="39"/>
        <v>7.3129</v>
      </c>
      <c r="H129" s="35" t="str">
        <f t="shared" si="40"/>
        <v>MANUELA BIANCHINI PANTALEO</v>
      </c>
      <c r="I129" s="35" t="str">
        <f t="shared" si="40"/>
        <v>LICEU JARDIM</v>
      </c>
      <c r="J129" s="34">
        <f t="shared" si="41"/>
        <v>7.3</v>
      </c>
      <c r="K129" s="34">
        <f t="shared" si="42"/>
        <v>7.3129</v>
      </c>
      <c r="L129" s="34">
        <f>IF(K129="","",LARGE(G115:G134,M129))</f>
        <v>7.3128000000000002</v>
      </c>
      <c r="M129" s="46">
        <v>15</v>
      </c>
      <c r="N129" s="28"/>
      <c r="O129" s="47">
        <f>IF(R129&lt;&gt;"",_xlfn.RANK.EQ(R129,R115:R134,0),"")</f>
        <v>14</v>
      </c>
      <c r="P129" s="24" t="str">
        <f>IF(K129="","",VLOOKUP(L129,G115:J134,2,0))</f>
        <v>MARIA CLARA CORREIA MENDONÇA</v>
      </c>
      <c r="Q129" s="24" t="str">
        <f>IF(K129="","",VLOOKUP(P129,LISTAS!$F$5:$G$407,2,0))</f>
        <v>GRUPO FÊNIX DE EDUCAÇÃO</v>
      </c>
      <c r="R129" s="39">
        <f>IF(K129="","",VLOOKUP(L129,G115:J134,4,0))</f>
        <v>7.3</v>
      </c>
      <c r="S129" s="25">
        <f t="shared" si="43"/>
        <v>200</v>
      </c>
      <c r="T129" s="25">
        <f t="shared" si="44"/>
        <v>200</v>
      </c>
    </row>
    <row r="130" spans="1:20" s="5" customFormat="1" ht="18.75" customHeight="1" x14ac:dyDescent="0.3">
      <c r="B130" s="26" t="s">
        <v>346</v>
      </c>
      <c r="C130" s="22" t="str">
        <f>IF(B130="","",VLOOKUP(B130,LISTAS!$F$5:$I$1000,2,0))</f>
        <v xml:space="preserve">ESCOLA STAGIUM </v>
      </c>
      <c r="D130" s="22"/>
      <c r="E130" s="38">
        <v>7.2</v>
      </c>
      <c r="G130" s="34">
        <f t="shared" si="39"/>
        <v>7.2130000000000001</v>
      </c>
      <c r="H130" s="35" t="str">
        <f t="shared" si="40"/>
        <v>LUÍSA TAGLIERI DE CALLIS PINTO</v>
      </c>
      <c r="I130" s="35" t="str">
        <f t="shared" si="40"/>
        <v xml:space="preserve">ESCOLA STAGIUM </v>
      </c>
      <c r="J130" s="34">
        <f t="shared" si="41"/>
        <v>7.2</v>
      </c>
      <c r="K130" s="34">
        <f t="shared" si="42"/>
        <v>7.2130000000000001</v>
      </c>
      <c r="L130" s="34">
        <f>IF(K130="","",LARGE(G115:G134,M130))</f>
        <v>7.2130999999999998</v>
      </c>
      <c r="M130" s="46">
        <v>16</v>
      </c>
      <c r="N130" s="28"/>
      <c r="O130" s="47">
        <f>IF(R130&lt;&gt;"",_xlfn.RANK.EQ(R130,R115:R134,0),"")</f>
        <v>16</v>
      </c>
      <c r="P130" s="24" t="str">
        <f>IF(K130="","",VLOOKUP(L130,G115:J134,2,0))</f>
        <v>NINA PEDRÃO BELOTO</v>
      </c>
      <c r="Q130" s="24" t="str">
        <f>IF(K130="","",VLOOKUP(P130,LISTAS!$F$5:$G$407,2,0))</f>
        <v>LICEU JARDIM</v>
      </c>
      <c r="R130" s="39">
        <f>IF(K130="","",VLOOKUP(L130,G115:J134,4,0))</f>
        <v>7.2</v>
      </c>
      <c r="S130" s="25">
        <f t="shared" si="43"/>
        <v>200</v>
      </c>
      <c r="T130" s="25">
        <f t="shared" si="44"/>
        <v>200</v>
      </c>
    </row>
    <row r="131" spans="1:20" s="5" customFormat="1" ht="18.75" customHeight="1" x14ac:dyDescent="0.3">
      <c r="B131" s="26" t="s">
        <v>433</v>
      </c>
      <c r="C131" s="22" t="str">
        <f>IF(B131="","",VLOOKUP(B131,LISTAS!$F$5:$I$1000,2,0))</f>
        <v>LICEU JARDIM</v>
      </c>
      <c r="D131" s="22"/>
      <c r="E131" s="38">
        <v>7.2</v>
      </c>
      <c r="G131" s="34">
        <f t="shared" si="39"/>
        <v>7.2130999999999998</v>
      </c>
      <c r="H131" s="35" t="str">
        <f t="shared" ref="H131:I139" si="45">IF($K131="","",IF(B131="","",B131))</f>
        <v>NINA PEDRÃO BELOTO</v>
      </c>
      <c r="I131" s="35" t="str">
        <f t="shared" si="45"/>
        <v>LICEU JARDIM</v>
      </c>
      <c r="J131" s="34">
        <f t="shared" si="41"/>
        <v>7.2</v>
      </c>
      <c r="K131" s="34">
        <f t="shared" si="42"/>
        <v>7.2130999999999998</v>
      </c>
      <c r="L131" s="34">
        <f>IF(K131="","",LARGE(G115:G134,M131))</f>
        <v>7.2130000000000001</v>
      </c>
      <c r="M131" s="46">
        <v>17</v>
      </c>
      <c r="N131" s="28"/>
      <c r="O131" s="47">
        <f>IF(R131&lt;&gt;"",_xlfn.RANK.EQ(R131,R115:R134,0),"")</f>
        <v>16</v>
      </c>
      <c r="P131" s="24" t="str">
        <f>IF(K131="","",VLOOKUP(L131,G115:J134,2,0))</f>
        <v>LUÍSA TAGLIERI DE CALLIS PINTO</v>
      </c>
      <c r="Q131" s="24" t="str">
        <f>IF(K131="","",VLOOKUP(P131,LISTAS!$F$5:$G$407,2,0))</f>
        <v xml:space="preserve">ESCOLA STAGIUM </v>
      </c>
      <c r="R131" s="39">
        <f>IF(K131="","",VLOOKUP(L131,G115:J134,4,0))</f>
        <v>7.2</v>
      </c>
      <c r="S131" s="25">
        <f t="shared" si="43"/>
        <v>200</v>
      </c>
      <c r="T131" s="25">
        <f t="shared" si="44"/>
        <v>200</v>
      </c>
    </row>
    <row r="132" spans="1:20" s="5" customFormat="1" ht="18.75" customHeight="1" x14ac:dyDescent="0.3">
      <c r="B132" s="26" t="s">
        <v>347</v>
      </c>
      <c r="C132" s="22" t="str">
        <f>IF(B132="","",VLOOKUP(B132,LISTAS!$F$5:$I$1000,2,0))</f>
        <v xml:space="preserve">ESCOLA STAGIUM </v>
      </c>
      <c r="D132" s="22"/>
      <c r="E132" s="38">
        <v>7.1</v>
      </c>
      <c r="G132" s="34">
        <f t="shared" si="39"/>
        <v>7.1132</v>
      </c>
      <c r="H132" s="35" t="str">
        <f t="shared" si="45"/>
        <v>MELISSA MAYUMI MILLAN NISHIHARA</v>
      </c>
      <c r="I132" s="35" t="str">
        <f t="shared" si="45"/>
        <v xml:space="preserve">ESCOLA STAGIUM </v>
      </c>
      <c r="J132" s="34">
        <f t="shared" si="41"/>
        <v>7.1</v>
      </c>
      <c r="K132" s="34">
        <f t="shared" si="42"/>
        <v>7.1132</v>
      </c>
      <c r="L132" s="34">
        <f>IF(K132="","",LARGE(G115:G134,M132))</f>
        <v>7.1132</v>
      </c>
      <c r="M132" s="46">
        <v>18</v>
      </c>
      <c r="N132" s="28"/>
      <c r="O132" s="47">
        <f>IF(R132&lt;&gt;"",_xlfn.RANK.EQ(R132,R115:R134,0),"")</f>
        <v>18</v>
      </c>
      <c r="P132" s="24" t="str">
        <f>IF(K132="","",VLOOKUP(L132,G115:J134,2,0))</f>
        <v>MELISSA MAYUMI MILLAN NISHIHARA</v>
      </c>
      <c r="Q132" s="24" t="str">
        <f>IF(K132="","",VLOOKUP(P132,LISTAS!$F$5:$G$407,2,0))</f>
        <v xml:space="preserve">ESCOLA STAGIUM </v>
      </c>
      <c r="R132" s="39">
        <f>IF(K132="","",VLOOKUP(L132,G115:J134,4,0))</f>
        <v>7.1</v>
      </c>
      <c r="S132" s="25" t="str">
        <f t="shared" si="43"/>
        <v/>
      </c>
      <c r="T132" s="25" t="str">
        <f t="shared" si="44"/>
        <v/>
      </c>
    </row>
    <row r="133" spans="1:20" s="5" customFormat="1" ht="18.75" customHeight="1" x14ac:dyDescent="0.3">
      <c r="B133" s="26" t="s">
        <v>345</v>
      </c>
      <c r="C133" s="22" t="str">
        <f>IF(B133="","",VLOOKUP(B133,LISTAS!$F$5:$I$1000,2,0))</f>
        <v xml:space="preserve">ESCOLA STAGIUM </v>
      </c>
      <c r="D133" s="22"/>
      <c r="E133" s="38">
        <v>7</v>
      </c>
      <c r="G133" s="34">
        <f t="shared" si="39"/>
        <v>7.0133000000000001</v>
      </c>
      <c r="H133" s="35" t="str">
        <f t="shared" si="45"/>
        <v>LARISSA LIMA DE ALMEIDA</v>
      </c>
      <c r="I133" s="35" t="str">
        <f t="shared" si="45"/>
        <v xml:space="preserve">ESCOLA STAGIUM </v>
      </c>
      <c r="J133" s="34">
        <f t="shared" si="41"/>
        <v>7</v>
      </c>
      <c r="K133" s="34">
        <f t="shared" si="42"/>
        <v>7.0133000000000001</v>
      </c>
      <c r="L133" s="34">
        <f>IF(K133="","",LARGE(G115:G134,M133))</f>
        <v>7.0133999999999999</v>
      </c>
      <c r="M133" s="46">
        <v>19</v>
      </c>
      <c r="N133" s="28"/>
      <c r="O133" s="47">
        <f>IF(R133&lt;&gt;"",_xlfn.RANK.EQ(R133,R115:R134,0),"")</f>
        <v>19</v>
      </c>
      <c r="P133" s="24" t="str">
        <f>IF(K133="","",VLOOKUP(L133,G115:J134,2,0))</f>
        <v>MARIANA TEIXEIRA DA SILVA BORGES</v>
      </c>
      <c r="Q133" s="24" t="str">
        <f>IF(K133="","",VLOOKUP(P133,LISTAS!$F$5:$G$407,2,0))</f>
        <v>GRUPO FÊNIX DE EDUCAÇÃO</v>
      </c>
      <c r="R133" s="39">
        <f>IF(K133="","",VLOOKUP(L133,G115:J134,4,0))</f>
        <v>7</v>
      </c>
      <c r="S133" s="25" t="str">
        <f t="shared" si="43"/>
        <v/>
      </c>
      <c r="T133" s="25" t="str">
        <f t="shared" si="44"/>
        <v/>
      </c>
    </row>
    <row r="134" spans="1:20" s="5" customFormat="1" ht="18.75" customHeight="1" x14ac:dyDescent="0.3">
      <c r="B134" s="26" t="s">
        <v>136</v>
      </c>
      <c r="C134" s="22" t="str">
        <f>IF(B134="","",VLOOKUP(B134,LISTAS!$F$5:$I$1000,2,0))</f>
        <v>GRUPO FÊNIX DE EDUCAÇÃO</v>
      </c>
      <c r="D134" s="22"/>
      <c r="E134" s="38">
        <v>7</v>
      </c>
      <c r="G134" s="34">
        <f t="shared" si="39"/>
        <v>7.0133999999999999</v>
      </c>
      <c r="H134" s="35" t="str">
        <f t="shared" si="45"/>
        <v>MARIANA TEIXEIRA DA SILVA BORGES</v>
      </c>
      <c r="I134" s="35" t="str">
        <f t="shared" si="45"/>
        <v>GRUPO FÊNIX DE EDUCAÇÃO</v>
      </c>
      <c r="J134" s="34">
        <f t="shared" si="41"/>
        <v>7</v>
      </c>
      <c r="K134" s="34">
        <f t="shared" si="42"/>
        <v>7.0133999999999999</v>
      </c>
      <c r="L134" s="34">
        <f>IF(K134="","",LARGE(G115:G134,M134))</f>
        <v>7.0133000000000001</v>
      </c>
      <c r="M134" s="46">
        <v>20</v>
      </c>
      <c r="N134" s="28"/>
      <c r="O134" s="47">
        <f>IF(R134&lt;&gt;"",_xlfn.RANK.EQ(R134,R115:R134,0),"")</f>
        <v>19</v>
      </c>
      <c r="P134" s="24" t="str">
        <f>IF(K134="","",VLOOKUP(L134,G115:J134,2,0))</f>
        <v>LARISSA LIMA DE ALMEIDA</v>
      </c>
      <c r="Q134" s="24" t="str">
        <f>IF(K134="","",VLOOKUP(P134,LISTAS!$F$5:$G$407,2,0))</f>
        <v xml:space="preserve">ESCOLA STAGIUM </v>
      </c>
      <c r="R134" s="39">
        <f>IF(K134="","",VLOOKUP(L134,G115:J134,4,0))</f>
        <v>7</v>
      </c>
      <c r="S134" s="25" t="str">
        <f t="shared" si="43"/>
        <v/>
      </c>
      <c r="T134" s="25" t="str">
        <f t="shared" si="44"/>
        <v/>
      </c>
    </row>
    <row r="135" spans="1:20" s="5" customFormat="1" ht="18.75" customHeight="1" x14ac:dyDescent="0.3">
      <c r="B135" s="26" t="s">
        <v>435</v>
      </c>
      <c r="C135" s="22" t="str">
        <f>IF(B135="","",VLOOKUP(B135,LISTAS!$F$5:$I$1000,2,0))</f>
        <v>LICEU JARDIM</v>
      </c>
      <c r="D135" s="22"/>
      <c r="E135" s="38">
        <v>7</v>
      </c>
      <c r="G135" s="34">
        <f t="shared" si="39"/>
        <v>7.0134999999999996</v>
      </c>
      <c r="H135" s="35" t="str">
        <f t="shared" si="45"/>
        <v>REBECA SOFIA BETANCOURT ESCALONA</v>
      </c>
      <c r="I135" s="35" t="str">
        <f t="shared" si="45"/>
        <v>LICEU JARDIM</v>
      </c>
      <c r="J135" s="34">
        <f t="shared" si="41"/>
        <v>7</v>
      </c>
      <c r="K135" s="34">
        <f t="shared" si="42"/>
        <v>7.0134999999999996</v>
      </c>
      <c r="L135" s="34"/>
      <c r="M135" s="46"/>
      <c r="N135" s="28"/>
      <c r="O135" s="47">
        <v>21</v>
      </c>
      <c r="P135" s="24" t="s">
        <v>435</v>
      </c>
      <c r="Q135" s="24" t="str">
        <f>IF(K135="","",VLOOKUP(P135,LISTAS!$F$5:$G$407,2,0))</f>
        <v>LICEU JARDIM</v>
      </c>
      <c r="R135" s="39">
        <v>7</v>
      </c>
      <c r="S135" s="25" t="str">
        <f t="shared" si="43"/>
        <v/>
      </c>
      <c r="T135" s="25" t="str">
        <f t="shared" ref="T135:T142" si="46">IF(O135="","",IF($F$7="NÃO","",IF(O135=1,400,IF(O135=2,340,IF(O135=3,300,IF(O135=4,280,IF(O135=5,270,IF(O135=6,260,IF(O135=7,250,IF(O135=8,240,IF(O135=9,200,IF(O135=10,200,IF(O135=11,200,IF(O135=12,200,IF(O135=13,200,IF(O135=14,200,IF(O135=15,200,IF(O135=16,200,IF(O135&gt;16,"","")))))))))))))))))))</f>
        <v/>
      </c>
    </row>
    <row r="136" spans="1:20" s="5" customFormat="1" ht="18.75" customHeight="1" x14ac:dyDescent="0.3">
      <c r="B136" s="26" t="s">
        <v>431</v>
      </c>
      <c r="C136" s="22" t="str">
        <f>IF(B136="","",VLOOKUP(B136,LISTAS!$F$5:$I$1000,2,0))</f>
        <v>LICEU JARDIM</v>
      </c>
      <c r="D136" s="22"/>
      <c r="E136" s="38">
        <v>6.9</v>
      </c>
      <c r="G136" s="34">
        <f t="shared" si="39"/>
        <v>6.9136000000000006</v>
      </c>
      <c r="H136" s="35" t="str">
        <f t="shared" si="45"/>
        <v>MARIA MARCONDES CALIMAN</v>
      </c>
      <c r="I136" s="35" t="str">
        <f t="shared" si="45"/>
        <v>LICEU JARDIM</v>
      </c>
      <c r="J136" s="34">
        <f t="shared" si="41"/>
        <v>6.9</v>
      </c>
      <c r="K136" s="34">
        <f t="shared" si="42"/>
        <v>6.9136000000000006</v>
      </c>
      <c r="L136" s="34"/>
      <c r="M136" s="46"/>
      <c r="N136" s="28"/>
      <c r="O136" s="47">
        <v>22</v>
      </c>
      <c r="P136" s="24" t="s">
        <v>431</v>
      </c>
      <c r="Q136" s="24" t="str">
        <f>IF(K136="","",VLOOKUP(P136,LISTAS!$F$5:$G$407,2,0))</f>
        <v>LICEU JARDIM</v>
      </c>
      <c r="R136" s="39">
        <v>6.9</v>
      </c>
      <c r="S136" s="25" t="str">
        <f t="shared" si="43"/>
        <v/>
      </c>
      <c r="T136" s="25" t="str">
        <f t="shared" si="46"/>
        <v/>
      </c>
    </row>
    <row r="137" spans="1:20" s="5" customFormat="1" ht="18.75" customHeight="1" x14ac:dyDescent="0.3">
      <c r="B137" s="26" t="s">
        <v>436</v>
      </c>
      <c r="C137" s="22" t="str">
        <f>IF(B137="","",VLOOKUP(B137,LISTAS!$F$5:$I$1000,2,0))</f>
        <v>LICEU JARDIM</v>
      </c>
      <c r="D137" s="22"/>
      <c r="E137" s="38">
        <v>6.7</v>
      </c>
      <c r="G137" s="34">
        <f t="shared" si="39"/>
        <v>6.7137000000000002</v>
      </c>
      <c r="H137" s="35" t="str">
        <f t="shared" si="45"/>
        <v>SOFIA FRACAROLI DAS NEVES</v>
      </c>
      <c r="I137" s="35" t="str">
        <f t="shared" si="45"/>
        <v>LICEU JARDIM</v>
      </c>
      <c r="J137" s="34">
        <f t="shared" si="41"/>
        <v>6.7</v>
      </c>
      <c r="K137" s="34">
        <f t="shared" si="42"/>
        <v>6.7137000000000002</v>
      </c>
      <c r="L137" s="34"/>
      <c r="M137" s="46"/>
      <c r="N137" s="28"/>
      <c r="O137" s="47">
        <v>23</v>
      </c>
      <c r="P137" s="24" t="s">
        <v>436</v>
      </c>
      <c r="Q137" s="24" t="str">
        <f>IF(K137="","",VLOOKUP(P137,LISTAS!$F$5:$G$407,2,0))</f>
        <v>LICEU JARDIM</v>
      </c>
      <c r="R137" s="39">
        <v>6.7</v>
      </c>
      <c r="S137" s="25" t="str">
        <f t="shared" si="43"/>
        <v/>
      </c>
      <c r="T137" s="25" t="str">
        <f t="shared" si="46"/>
        <v/>
      </c>
    </row>
    <row r="138" spans="1:20" s="5" customFormat="1" ht="18.75" customHeight="1" x14ac:dyDescent="0.3">
      <c r="B138" s="26" t="s">
        <v>437</v>
      </c>
      <c r="C138" s="22" t="str">
        <f>IF(B138="","",VLOOKUP(B138,LISTAS!$F$5:$I$1000,2,0))</f>
        <v>LICEU JARDIM</v>
      </c>
      <c r="D138" s="22"/>
      <c r="E138" s="38">
        <v>6.5</v>
      </c>
      <c r="G138" s="34">
        <f t="shared" si="39"/>
        <v>6.5137999999999998</v>
      </c>
      <c r="H138" s="35" t="str">
        <f t="shared" si="45"/>
        <v>STELLA STEPIEN DOS SANTOS</v>
      </c>
      <c r="I138" s="35" t="str">
        <f t="shared" si="45"/>
        <v>LICEU JARDIM</v>
      </c>
      <c r="J138" s="34">
        <f t="shared" si="41"/>
        <v>6.5</v>
      </c>
      <c r="K138" s="34">
        <f t="shared" si="42"/>
        <v>6.5137999999999998</v>
      </c>
      <c r="L138" s="34"/>
      <c r="M138" s="46"/>
      <c r="N138" s="28"/>
      <c r="O138" s="47">
        <v>24</v>
      </c>
      <c r="P138" s="24" t="s">
        <v>437</v>
      </c>
      <c r="Q138" s="24" t="str">
        <f>IF(K138="","",VLOOKUP(P138,LISTAS!$F$5:$G$407,2,0))</f>
        <v>LICEU JARDIM</v>
      </c>
      <c r="R138" s="39">
        <v>6.5</v>
      </c>
      <c r="S138" s="25" t="str">
        <f t="shared" si="43"/>
        <v/>
      </c>
      <c r="T138" s="25" t="str">
        <f t="shared" si="46"/>
        <v/>
      </c>
    </row>
    <row r="139" spans="1:20" s="5" customFormat="1" ht="18.75" customHeight="1" x14ac:dyDescent="0.3">
      <c r="B139" s="26" t="s">
        <v>168</v>
      </c>
      <c r="C139" s="22" t="str">
        <f>IF(B139="","",VLOOKUP(B139,LISTAS!$F$5:$I$1000,2,0))</f>
        <v>LICEU JARDIM</v>
      </c>
      <c r="D139" s="22"/>
      <c r="E139" s="38">
        <v>0</v>
      </c>
      <c r="G139" s="34">
        <f t="shared" si="39"/>
        <v>1.3899999999999999E-2</v>
      </c>
      <c r="H139" s="35" t="str">
        <f t="shared" si="45"/>
        <v>MARIA BEATRIZ RAZERA ANTONIO</v>
      </c>
      <c r="I139" s="35" t="str">
        <f t="shared" si="45"/>
        <v>LICEU JARDIM</v>
      </c>
      <c r="J139" s="34">
        <f t="shared" si="41"/>
        <v>0</v>
      </c>
      <c r="K139" s="34">
        <f t="shared" si="42"/>
        <v>1.3899999999999999E-2</v>
      </c>
      <c r="L139" s="34"/>
      <c r="M139" s="46"/>
      <c r="N139" s="28"/>
      <c r="O139" s="47"/>
      <c r="P139" s="24"/>
      <c r="Q139" s="24"/>
      <c r="R139" s="39"/>
      <c r="S139" s="25"/>
      <c r="T139" s="25"/>
    </row>
    <row r="140" spans="1:20" s="5" customFormat="1" ht="18.75" customHeight="1" x14ac:dyDescent="0.3">
      <c r="B140" s="26"/>
      <c r="C140" s="22"/>
      <c r="D140" s="22"/>
      <c r="E140" s="38"/>
      <c r="G140" s="34"/>
      <c r="H140" s="35"/>
      <c r="I140" s="35"/>
      <c r="J140" s="34"/>
      <c r="K140" s="34"/>
      <c r="L140" s="34"/>
      <c r="M140" s="46"/>
      <c r="N140" s="28"/>
      <c r="O140" s="47" t="str">
        <f t="shared" ref="O140:O142" si="47">IF(R140&lt;&gt;"",_xlfn.RANK.EQ(R140,R121:R140,0),"")</f>
        <v/>
      </c>
      <c r="P140" s="24" t="str">
        <f t="shared" ref="P140:P142" si="48">IF(K140="","",VLOOKUP(L140,G121:J140,2,0))</f>
        <v/>
      </c>
      <c r="Q140" s="24" t="str">
        <f>IF(K140="","",VLOOKUP(P140,LISTAS!$F$5:$G$407,2,0))</f>
        <v/>
      </c>
      <c r="R140" s="39" t="str">
        <f t="shared" ref="R140:R142" si="49">IF(K140="","",VLOOKUP(L140,G121:J140,4,0))</f>
        <v/>
      </c>
      <c r="S140" s="25" t="str">
        <f t="shared" si="43"/>
        <v/>
      </c>
      <c r="T140" s="25" t="str">
        <f t="shared" si="46"/>
        <v/>
      </c>
    </row>
    <row r="141" spans="1:20" s="5" customFormat="1" ht="18.75" customHeight="1" x14ac:dyDescent="0.3">
      <c r="B141" s="26"/>
      <c r="C141" s="22"/>
      <c r="D141" s="22"/>
      <c r="E141" s="38"/>
      <c r="G141" s="34"/>
      <c r="H141" s="35"/>
      <c r="I141" s="35"/>
      <c r="J141" s="34"/>
      <c r="K141" s="34"/>
      <c r="L141" s="34"/>
      <c r="M141" s="46"/>
      <c r="N141" s="28"/>
      <c r="O141" s="47" t="str">
        <f t="shared" si="47"/>
        <v/>
      </c>
      <c r="P141" s="24" t="str">
        <f t="shared" si="48"/>
        <v/>
      </c>
      <c r="Q141" s="24" t="str">
        <f>IF(K141="","",VLOOKUP(P141,LISTAS!$F$5:$G$407,2,0))</f>
        <v/>
      </c>
      <c r="R141" s="39" t="str">
        <f t="shared" si="49"/>
        <v/>
      </c>
      <c r="S141" s="25" t="str">
        <f t="shared" si="43"/>
        <v/>
      </c>
      <c r="T141" s="25" t="str">
        <f t="shared" si="46"/>
        <v/>
      </c>
    </row>
    <row r="142" spans="1:20" s="5" customFormat="1" ht="18.75" customHeight="1" x14ac:dyDescent="0.3">
      <c r="B142" s="26"/>
      <c r="C142" s="22"/>
      <c r="D142" s="22"/>
      <c r="E142" s="38"/>
      <c r="G142" s="34"/>
      <c r="H142" s="35"/>
      <c r="I142" s="35"/>
      <c r="J142" s="34"/>
      <c r="K142" s="34"/>
      <c r="L142" s="34"/>
      <c r="M142" s="46"/>
      <c r="N142" s="28"/>
      <c r="O142" s="47" t="str">
        <f t="shared" si="47"/>
        <v/>
      </c>
      <c r="P142" s="24" t="str">
        <f t="shared" si="48"/>
        <v/>
      </c>
      <c r="Q142" s="24" t="str">
        <f>IF(K142="","",VLOOKUP(P142,LISTAS!$F$5:$G$407,2,0))</f>
        <v/>
      </c>
      <c r="R142" s="39" t="str">
        <f t="shared" si="49"/>
        <v/>
      </c>
      <c r="S142" s="25" t="str">
        <f t="shared" si="43"/>
        <v/>
      </c>
      <c r="T142" s="25" t="str">
        <f t="shared" si="46"/>
        <v/>
      </c>
    </row>
    <row r="143" spans="1:20" ht="20.25" customHeight="1" x14ac:dyDescent="0.25"/>
    <row r="144" spans="1:20" ht="20.25" customHeight="1" x14ac:dyDescent="0.25">
      <c r="A144" s="2"/>
      <c r="B144" s="71" t="s">
        <v>252</v>
      </c>
      <c r="C144" s="72"/>
      <c r="E144" s="36"/>
      <c r="F144" s="37"/>
      <c r="G144" s="11"/>
      <c r="H144" s="12"/>
      <c r="I144" s="12"/>
      <c r="J144" s="12"/>
      <c r="K144" s="13"/>
      <c r="L144" s="12"/>
      <c r="M144" s="14"/>
      <c r="N144" s="45"/>
      <c r="O144" s="73" t="s">
        <v>15</v>
      </c>
      <c r="P144" s="74"/>
      <c r="Q144" s="74"/>
      <c r="R144" s="74"/>
      <c r="S144" s="74"/>
      <c r="T144" s="75"/>
    </row>
    <row r="145" spans="1:20" ht="20.25" hidden="1" customHeight="1" x14ac:dyDescent="0.25">
      <c r="A145" s="2"/>
      <c r="B145" s="68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70"/>
    </row>
    <row r="146" spans="1:20" s="15" customFormat="1" ht="28.5" customHeight="1" x14ac:dyDescent="0.25">
      <c r="B146" s="16" t="s">
        <v>16</v>
      </c>
      <c r="C146" s="16" t="s">
        <v>1</v>
      </c>
      <c r="D146" s="16" t="s">
        <v>17</v>
      </c>
      <c r="E146" s="16" t="s">
        <v>2</v>
      </c>
      <c r="F146" s="17"/>
      <c r="G146" s="18"/>
      <c r="H146" s="19"/>
      <c r="I146" s="19"/>
      <c r="J146" s="19"/>
      <c r="K146" s="20"/>
      <c r="L146" s="19"/>
      <c r="M146" s="18"/>
      <c r="N146" s="18"/>
      <c r="O146" s="29" t="s">
        <v>4</v>
      </c>
      <c r="P146" s="29" t="s">
        <v>16</v>
      </c>
      <c r="Q146" s="29" t="s">
        <v>1</v>
      </c>
      <c r="R146" s="29" t="s">
        <v>18</v>
      </c>
      <c r="S146" s="21" t="s">
        <v>19</v>
      </c>
      <c r="T146" s="21" t="s">
        <v>20</v>
      </c>
    </row>
    <row r="147" spans="1:20" s="5" customFormat="1" ht="18.75" customHeight="1" x14ac:dyDescent="0.25">
      <c r="B147" s="22"/>
      <c r="C147" s="22" t="str">
        <f>IF(B147="","",VLOOKUP(B147,LISTAS!$F$5:$I$1000,2,0))</f>
        <v/>
      </c>
      <c r="D147" s="22"/>
      <c r="E147" s="38"/>
      <c r="G147" s="34" t="str">
        <f t="shared" ref="G147:G166" si="50">IF(E147="","",E147+(ROW(E147)/10000))</f>
        <v/>
      </c>
      <c r="H147" s="35" t="str">
        <f t="shared" ref="H147:I154" si="51">IF($K147="","",IF(B147="","",B147))</f>
        <v/>
      </c>
      <c r="I147" s="35" t="str">
        <f t="shared" si="51"/>
        <v/>
      </c>
      <c r="J147" s="34" t="str">
        <f t="shared" ref="J147:J166" si="52">IF($K147="","",E147)</f>
        <v/>
      </c>
      <c r="K147" s="34" t="str">
        <f t="shared" ref="K147:K166" si="53">G147</f>
        <v/>
      </c>
      <c r="L147" s="34" t="str">
        <f>IF(K147="","",LARGE(G147:G166,M147))</f>
        <v/>
      </c>
      <c r="M147" s="46">
        <v>1</v>
      </c>
      <c r="N147" s="23"/>
      <c r="O147" s="47" t="str">
        <f>IF(R147&lt;&gt;"",_xlfn.RANK.EQ(R147,R147:R166,0),"")</f>
        <v/>
      </c>
      <c r="P147" s="24"/>
      <c r="Q147" s="24"/>
      <c r="R147" s="39"/>
      <c r="S147" s="25" t="str">
        <f>IF($O147="","",IF($O147=1,400,IF($O147=2,340,IF($O147=3,300,IF($O147=4,280,IF($O147=5,270,IF($O147=6,260,IF($O147=7,250,IF($O147=8,240,IF($O147=9,200,IF($O147=10,200,IF($O147=11,200,IF($O147=12,200,IF($O147=13,200,IF($O147=14,200,IF($O147=15,200,IF($O147=16,200,IF($O147&gt;16,"",""))))))))))))))))))</f>
        <v/>
      </c>
      <c r="T147" s="25" t="str">
        <f>IF(O147="","",IF($F$7="NÃO","",IF(O147=1,400,IF(O147=2,340,IF(O147=3,300,IF(O147=4,280,IF(O147=5,270,IF(O147=6,260,IF(O147=7,250,IF(O147=8,240,IF(O147=9,200,IF(O147=10,200,IF(O147=11,200,IF(O147=12,200,IF(O147=13,200,IF(O147=14,200,IF(O147=15,200,IF(O147=16,200,IF(O147&gt;16,"","")))))))))))))))))))</f>
        <v/>
      </c>
    </row>
    <row r="148" spans="1:20" s="5" customFormat="1" ht="18.75" customHeight="1" x14ac:dyDescent="0.25">
      <c r="B148" s="26"/>
      <c r="C148" s="22" t="str">
        <f>IF(B148="","",VLOOKUP(B148,LISTAS!$F$5:$I$1000,2,0))</f>
        <v/>
      </c>
      <c r="D148" s="22"/>
      <c r="E148" s="38"/>
      <c r="G148" s="34" t="str">
        <f t="shared" si="50"/>
        <v/>
      </c>
      <c r="H148" s="35" t="str">
        <f t="shared" si="51"/>
        <v/>
      </c>
      <c r="I148" s="35" t="str">
        <f t="shared" si="51"/>
        <v/>
      </c>
      <c r="J148" s="34" t="str">
        <f t="shared" si="52"/>
        <v/>
      </c>
      <c r="K148" s="34" t="str">
        <f t="shared" si="53"/>
        <v/>
      </c>
      <c r="L148" s="34" t="str">
        <f>IF(K148="","",LARGE(G147:G166,M148))</f>
        <v/>
      </c>
      <c r="M148" s="46">
        <v>2</v>
      </c>
      <c r="N148" s="27"/>
      <c r="O148" s="47" t="str">
        <f>IF(R148&lt;&gt;"",_xlfn.RANK.EQ(R148,R147:R166,0),"")</f>
        <v/>
      </c>
      <c r="P148" s="24"/>
      <c r="Q148" s="24"/>
      <c r="R148" s="39"/>
      <c r="S148" s="25" t="str">
        <f t="shared" ref="S148:S166" si="54">IF($O148="","",IF($O148=1,400,IF($O148=2,340,IF($O148=3,300,IF($O148=4,280,IF($O148=5,270,IF($O148=6,260,IF($O148=7,250,IF($O148=8,240,IF($O148=9,200,IF($O148=10,200,IF($O148=11,200,IF($O148=12,200,IF($O148=13,200,IF($O148=14,200,IF($O148=15,200,IF($O148=16,200,IF($O148&gt;16,"",""))))))))))))))))))</f>
        <v/>
      </c>
      <c r="T148" s="25" t="str">
        <f t="shared" ref="T148:T166" si="55">IF(O148="","",IF($F$7="NÃO","",IF(O148=1,400,IF(O148=2,340,IF(O148=3,300,IF(O148=4,280,IF(O148=5,270,IF(O148=6,260,IF(O148=7,250,IF(O148=8,240,IF(O148=9,200,IF(O148=10,200,IF(O148=11,200,IF(O148=12,200,IF(O148=13,200,IF(O148=14,200,IF(O148=15,200,IF(O148=16,200,IF(O148&gt;16,"","")))))))))))))))))))</f>
        <v/>
      </c>
    </row>
    <row r="149" spans="1:20" s="5" customFormat="1" ht="18.75" customHeight="1" x14ac:dyDescent="0.3">
      <c r="B149" s="26"/>
      <c r="C149" s="22" t="str">
        <f>IF(B149="","",VLOOKUP(B149,LISTAS!$F$5:$I$1000,2,0))</f>
        <v/>
      </c>
      <c r="D149" s="22"/>
      <c r="E149" s="38"/>
      <c r="G149" s="34" t="str">
        <f t="shared" si="50"/>
        <v/>
      </c>
      <c r="H149" s="35" t="str">
        <f t="shared" si="51"/>
        <v/>
      </c>
      <c r="I149" s="35" t="str">
        <f t="shared" si="51"/>
        <v/>
      </c>
      <c r="J149" s="34" t="str">
        <f t="shared" si="52"/>
        <v/>
      </c>
      <c r="K149" s="34" t="str">
        <f t="shared" si="53"/>
        <v/>
      </c>
      <c r="L149" s="34" t="str">
        <f>IF(K149="","",LARGE(G147:G166,M149))</f>
        <v/>
      </c>
      <c r="M149" s="46">
        <v>3</v>
      </c>
      <c r="N149" s="28"/>
      <c r="O149" s="47" t="str">
        <f>IF(R149&lt;&gt;"",_xlfn.RANK.EQ(R149,R147:R166,0),"")</f>
        <v/>
      </c>
      <c r="P149" s="24"/>
      <c r="Q149" s="24"/>
      <c r="R149" s="39"/>
      <c r="S149" s="25" t="str">
        <f t="shared" si="54"/>
        <v/>
      </c>
      <c r="T149" s="25" t="str">
        <f t="shared" si="55"/>
        <v/>
      </c>
    </row>
    <row r="150" spans="1:20" s="5" customFormat="1" ht="18.75" customHeight="1" x14ac:dyDescent="0.3">
      <c r="B150" s="26"/>
      <c r="C150" s="22" t="str">
        <f>IF(B150="","",VLOOKUP(B150,LISTAS!$F$5:$I$1000,2,0))</f>
        <v/>
      </c>
      <c r="D150" s="22" t="str">
        <f>IF(B150="","",VLOOKUP(B150,LISTAS!$F$5:$I$204,4,0))</f>
        <v/>
      </c>
      <c r="E150" s="38"/>
      <c r="G150" s="34" t="str">
        <f t="shared" si="50"/>
        <v/>
      </c>
      <c r="H150" s="35" t="str">
        <f t="shared" si="51"/>
        <v/>
      </c>
      <c r="I150" s="35" t="str">
        <f t="shared" si="51"/>
        <v/>
      </c>
      <c r="J150" s="34" t="str">
        <f t="shared" si="52"/>
        <v/>
      </c>
      <c r="K150" s="34" t="str">
        <f t="shared" si="53"/>
        <v/>
      </c>
      <c r="L150" s="34" t="str">
        <f>IF(K150="","",LARGE(G147:G166,M150))</f>
        <v/>
      </c>
      <c r="M150" s="46">
        <v>4</v>
      </c>
      <c r="N150" s="28"/>
      <c r="O150" s="47" t="str">
        <f>IF(R150&lt;&gt;"",_xlfn.RANK.EQ(R150,R147:R166,0),"")</f>
        <v/>
      </c>
      <c r="P150" s="24"/>
      <c r="Q150" s="24"/>
      <c r="R150" s="39"/>
      <c r="S150" s="25" t="str">
        <f t="shared" si="54"/>
        <v/>
      </c>
      <c r="T150" s="25" t="str">
        <f t="shared" si="55"/>
        <v/>
      </c>
    </row>
    <row r="151" spans="1:20" s="5" customFormat="1" ht="18.75" customHeight="1" x14ac:dyDescent="0.3">
      <c r="B151" s="26"/>
      <c r="C151" s="22" t="str">
        <f>IF(B151="","",VLOOKUP(B151,LISTAS!$F$5:$I$1000,2,0))</f>
        <v/>
      </c>
      <c r="D151" s="22"/>
      <c r="E151" s="38"/>
      <c r="G151" s="34" t="str">
        <f t="shared" si="50"/>
        <v/>
      </c>
      <c r="H151" s="35" t="str">
        <f t="shared" si="51"/>
        <v/>
      </c>
      <c r="I151" s="35" t="str">
        <f t="shared" si="51"/>
        <v/>
      </c>
      <c r="J151" s="34" t="str">
        <f t="shared" si="52"/>
        <v/>
      </c>
      <c r="K151" s="34" t="str">
        <f t="shared" si="53"/>
        <v/>
      </c>
      <c r="L151" s="34" t="str">
        <f>IF(K151="","",LARGE(G147:G166,M151))</f>
        <v/>
      </c>
      <c r="M151" s="46">
        <v>5</v>
      </c>
      <c r="N151" s="28"/>
      <c r="O151" s="47" t="str">
        <f>IF(R151&lt;&gt;"",_xlfn.RANK.EQ(R151,R147:R166,0),"")</f>
        <v/>
      </c>
      <c r="P151" s="24"/>
      <c r="Q151" s="24"/>
      <c r="R151" s="39"/>
      <c r="S151" s="25" t="str">
        <f t="shared" si="54"/>
        <v/>
      </c>
      <c r="T151" s="25" t="str">
        <f t="shared" si="55"/>
        <v/>
      </c>
    </row>
    <row r="152" spans="1:20" s="5" customFormat="1" ht="18.75" customHeight="1" x14ac:dyDescent="0.3">
      <c r="B152" s="26"/>
      <c r="C152" s="22" t="str">
        <f>IF(B152="","",VLOOKUP(B152,LISTAS!$F$5:$I$1000,2,0))</f>
        <v/>
      </c>
      <c r="D152" s="22"/>
      <c r="E152" s="38"/>
      <c r="G152" s="34" t="str">
        <f t="shared" si="50"/>
        <v/>
      </c>
      <c r="H152" s="35" t="str">
        <f t="shared" si="51"/>
        <v/>
      </c>
      <c r="I152" s="35" t="str">
        <f t="shared" si="51"/>
        <v/>
      </c>
      <c r="J152" s="34" t="str">
        <f t="shared" si="52"/>
        <v/>
      </c>
      <c r="K152" s="34" t="str">
        <f t="shared" si="53"/>
        <v/>
      </c>
      <c r="L152" s="34" t="str">
        <f>IF(K152="","",LARGE(G147:G166,M152))</f>
        <v/>
      </c>
      <c r="M152" s="46">
        <v>6</v>
      </c>
      <c r="N152" s="28"/>
      <c r="O152" s="47" t="str">
        <f>IF(R152&lt;&gt;"",_xlfn.RANK.EQ(R152,R147:R166,0),"")</f>
        <v/>
      </c>
      <c r="P152" s="24"/>
      <c r="Q152" s="24"/>
      <c r="R152" s="39"/>
      <c r="S152" s="25" t="str">
        <f t="shared" si="54"/>
        <v/>
      </c>
      <c r="T152" s="25" t="str">
        <f t="shared" si="55"/>
        <v/>
      </c>
    </row>
    <row r="153" spans="1:20" s="5" customFormat="1" ht="18.75" customHeight="1" x14ac:dyDescent="0.3">
      <c r="B153" s="26"/>
      <c r="C153" s="22" t="str">
        <f>IF(B153="","",VLOOKUP(B153,LISTAS!$F$5:$I$1000,2,0))</f>
        <v/>
      </c>
      <c r="D153" s="22"/>
      <c r="E153" s="38"/>
      <c r="G153" s="34" t="str">
        <f t="shared" si="50"/>
        <v/>
      </c>
      <c r="H153" s="35" t="str">
        <f t="shared" si="51"/>
        <v/>
      </c>
      <c r="I153" s="35" t="str">
        <f t="shared" si="51"/>
        <v/>
      </c>
      <c r="J153" s="34" t="str">
        <f t="shared" si="52"/>
        <v/>
      </c>
      <c r="K153" s="34" t="str">
        <f t="shared" si="53"/>
        <v/>
      </c>
      <c r="L153" s="34" t="str">
        <f>IF(K153="","",LARGE(G147:G166,M153))</f>
        <v/>
      </c>
      <c r="M153" s="46">
        <v>7</v>
      </c>
      <c r="N153" s="28"/>
      <c r="O153" s="47" t="str">
        <f>IF(R153&lt;&gt;"",_xlfn.RANK.EQ(R153,R147:R166,0),"")</f>
        <v/>
      </c>
      <c r="P153" s="24"/>
      <c r="Q153" s="24"/>
      <c r="R153" s="39"/>
      <c r="S153" s="25" t="str">
        <f t="shared" si="54"/>
        <v/>
      </c>
      <c r="T153" s="25" t="str">
        <f t="shared" si="55"/>
        <v/>
      </c>
    </row>
    <row r="154" spans="1:20" s="5" customFormat="1" ht="18.75" customHeight="1" x14ac:dyDescent="0.3">
      <c r="B154" s="26"/>
      <c r="C154" s="22" t="str">
        <f>IF(B154="","",VLOOKUP(B154,LISTAS!$F$5:$I$1000,2,0))</f>
        <v/>
      </c>
      <c r="D154" s="22"/>
      <c r="E154" s="38"/>
      <c r="G154" s="34" t="str">
        <f t="shared" si="50"/>
        <v/>
      </c>
      <c r="H154" s="35" t="str">
        <f t="shared" si="51"/>
        <v/>
      </c>
      <c r="I154" s="35" t="str">
        <f t="shared" si="51"/>
        <v/>
      </c>
      <c r="J154" s="34" t="str">
        <f t="shared" si="52"/>
        <v/>
      </c>
      <c r="K154" s="34" t="str">
        <f t="shared" si="53"/>
        <v/>
      </c>
      <c r="L154" s="34" t="str">
        <f>IF(K154="","",LARGE(G147:G166,M154))</f>
        <v/>
      </c>
      <c r="M154" s="46">
        <v>8</v>
      </c>
      <c r="N154" s="28"/>
      <c r="O154" s="47" t="str">
        <f>IF(R154&lt;&gt;"",_xlfn.RANK.EQ(R154,R147:R166,0),"")</f>
        <v/>
      </c>
      <c r="P154" s="24"/>
      <c r="Q154" s="24"/>
      <c r="R154" s="39"/>
      <c r="S154" s="25" t="str">
        <f t="shared" si="54"/>
        <v/>
      </c>
      <c r="T154" s="25" t="str">
        <f t="shared" si="55"/>
        <v/>
      </c>
    </row>
    <row r="155" spans="1:20" s="5" customFormat="1" ht="18.75" customHeight="1" x14ac:dyDescent="0.3">
      <c r="B155" s="26"/>
      <c r="C155" s="22" t="str">
        <f>IF(B155="","",VLOOKUP(B155,LISTAS!$F$5:$I$1000,2,0))</f>
        <v/>
      </c>
      <c r="D155" s="22"/>
      <c r="E155" s="38"/>
      <c r="G155" s="34"/>
      <c r="H155" s="35"/>
      <c r="I155" s="35"/>
      <c r="J155" s="34"/>
      <c r="K155" s="34"/>
      <c r="L155" s="34" t="str">
        <f>IF(K155="","",LARGE(G147:G166,M155))</f>
        <v/>
      </c>
      <c r="M155" s="46">
        <v>9</v>
      </c>
      <c r="N155" s="28"/>
      <c r="O155" s="47" t="str">
        <f>IF(R155&lt;&gt;"",_xlfn.RANK.EQ(R155,R147:R166,0),"")</f>
        <v/>
      </c>
      <c r="P155" s="24"/>
      <c r="Q155" s="24"/>
      <c r="R155" s="39"/>
      <c r="S155" s="25" t="str">
        <f t="shared" si="54"/>
        <v/>
      </c>
      <c r="T155" s="25" t="str">
        <f t="shared" si="55"/>
        <v/>
      </c>
    </row>
    <row r="156" spans="1:20" s="5" customFormat="1" ht="18.75" customHeight="1" x14ac:dyDescent="0.3">
      <c r="B156" s="26"/>
      <c r="C156" s="22" t="str">
        <f>IF(B156="","",VLOOKUP(B156,LISTAS!$F$5:$I$1000,2,0))</f>
        <v/>
      </c>
      <c r="D156" s="22"/>
      <c r="E156" s="38"/>
      <c r="G156" s="34"/>
      <c r="H156" s="35"/>
      <c r="I156" s="35"/>
      <c r="J156" s="34"/>
      <c r="K156" s="34"/>
      <c r="L156" s="34" t="str">
        <f>IF(K156="","",LARGE(G147:G166,M156))</f>
        <v/>
      </c>
      <c r="M156" s="46">
        <v>10</v>
      </c>
      <c r="N156" s="28"/>
      <c r="O156" s="47" t="str">
        <f>IF(R156&lt;&gt;"",_xlfn.RANK.EQ(R156,R147:R166,0),"")</f>
        <v/>
      </c>
      <c r="P156" s="24"/>
      <c r="Q156" s="24"/>
      <c r="R156" s="39"/>
      <c r="S156" s="25" t="str">
        <f t="shared" si="54"/>
        <v/>
      </c>
      <c r="T156" s="25" t="str">
        <f t="shared" si="55"/>
        <v/>
      </c>
    </row>
    <row r="157" spans="1:20" s="5" customFormat="1" ht="18.75" customHeight="1" x14ac:dyDescent="0.3">
      <c r="B157" s="26"/>
      <c r="C157" s="22" t="str">
        <f>IF(B157="","",VLOOKUP(B157,LISTAS!$F$5:$I$1000,2,0))</f>
        <v/>
      </c>
      <c r="D157" s="22" t="str">
        <f>IF(B157="","",VLOOKUP(B157,LISTAS!$F$5:$I$204,4,0))</f>
        <v/>
      </c>
      <c r="E157" s="38"/>
      <c r="G157" s="34"/>
      <c r="H157" s="35"/>
      <c r="I157" s="35"/>
      <c r="J157" s="34"/>
      <c r="K157" s="34"/>
      <c r="L157" s="34" t="str">
        <f>IF(K157="","",LARGE(G147:G166,M157))</f>
        <v/>
      </c>
      <c r="M157" s="46">
        <v>11</v>
      </c>
      <c r="N157" s="28"/>
      <c r="O157" s="47" t="str">
        <f>IF(R157&lt;&gt;"",_xlfn.RANK.EQ(R157,R147:R166,0),"")</f>
        <v/>
      </c>
      <c r="P157" s="24"/>
      <c r="Q157" s="24"/>
      <c r="R157" s="39"/>
      <c r="S157" s="25" t="str">
        <f t="shared" si="54"/>
        <v/>
      </c>
      <c r="T157" s="25" t="str">
        <f t="shared" si="55"/>
        <v/>
      </c>
    </row>
    <row r="158" spans="1:20" s="5" customFormat="1" ht="18.75" customHeight="1" x14ac:dyDescent="0.3">
      <c r="B158" s="26"/>
      <c r="C158" s="22" t="str">
        <f>IF(B158="","",VLOOKUP(B158,LISTAS!$F$5:$I$1000,2,0))</f>
        <v/>
      </c>
      <c r="D158" s="22"/>
      <c r="E158" s="38"/>
      <c r="G158" s="34"/>
      <c r="H158" s="35"/>
      <c r="I158" s="35"/>
      <c r="J158" s="34"/>
      <c r="K158" s="34"/>
      <c r="L158" s="34" t="str">
        <f>IF(K158="","",LARGE(G147:G166,M158))</f>
        <v/>
      </c>
      <c r="M158" s="46">
        <v>12</v>
      </c>
      <c r="N158" s="28"/>
      <c r="O158" s="47" t="str">
        <f>IF(R158&lt;&gt;"",_xlfn.RANK.EQ(R158,R147:R166,0),"")</f>
        <v/>
      </c>
      <c r="P158" s="24"/>
      <c r="Q158" s="24"/>
      <c r="R158" s="39"/>
      <c r="S158" s="25" t="str">
        <f t="shared" si="54"/>
        <v/>
      </c>
      <c r="T158" s="25" t="str">
        <f t="shared" si="55"/>
        <v/>
      </c>
    </row>
    <row r="159" spans="1:20" s="5" customFormat="1" ht="18.75" customHeight="1" x14ac:dyDescent="0.3">
      <c r="B159" s="26"/>
      <c r="C159" s="22" t="str">
        <f>IF(B159="","",VLOOKUP(B159,LISTAS!$F$5:$I$1000,2,0))</f>
        <v/>
      </c>
      <c r="D159" s="22"/>
      <c r="E159" s="38"/>
      <c r="G159" s="34"/>
      <c r="H159" s="35"/>
      <c r="I159" s="35"/>
      <c r="J159" s="34"/>
      <c r="K159" s="34"/>
      <c r="L159" s="34" t="str">
        <f>IF(K159="","",LARGE(G147:G166,M159))</f>
        <v/>
      </c>
      <c r="M159" s="46">
        <v>13</v>
      </c>
      <c r="N159" s="28"/>
      <c r="O159" s="47" t="str">
        <f>IF(R159&lt;&gt;"",_xlfn.RANK.EQ(R159,R147:R166,0),"")</f>
        <v/>
      </c>
      <c r="P159" s="24"/>
      <c r="Q159" s="24"/>
      <c r="R159" s="39"/>
      <c r="S159" s="25" t="str">
        <f t="shared" si="54"/>
        <v/>
      </c>
      <c r="T159" s="25" t="str">
        <f t="shared" si="55"/>
        <v/>
      </c>
    </row>
    <row r="160" spans="1:20" s="5" customFormat="1" ht="18.75" customHeight="1" x14ac:dyDescent="0.3">
      <c r="B160" s="26"/>
      <c r="C160" s="22" t="str">
        <f>IF(B160="","",VLOOKUP(B160,LISTAS!$F$5:$I$1000,2,0))</f>
        <v/>
      </c>
      <c r="D160" s="22" t="str">
        <f>IF(B160="","",VLOOKUP(B160,LISTAS!$F$5:$I$204,4,0))</f>
        <v/>
      </c>
      <c r="E160" s="38"/>
      <c r="G160" s="34"/>
      <c r="H160" s="35"/>
      <c r="I160" s="35"/>
      <c r="J160" s="34"/>
      <c r="K160" s="34"/>
      <c r="L160" s="34" t="str">
        <f>IF(K160="","",LARGE(G147:G166,M160))</f>
        <v/>
      </c>
      <c r="M160" s="46">
        <v>14</v>
      </c>
      <c r="N160" s="28"/>
      <c r="O160" s="47" t="str">
        <f>IF(R160&lt;&gt;"",_xlfn.RANK.EQ(R160,R147:R166,0),"")</f>
        <v/>
      </c>
      <c r="P160" s="24"/>
      <c r="Q160" s="24"/>
      <c r="R160" s="39"/>
      <c r="S160" s="25" t="str">
        <f t="shared" si="54"/>
        <v/>
      </c>
      <c r="T160" s="25" t="str">
        <f t="shared" si="55"/>
        <v/>
      </c>
    </row>
    <row r="161" spans="1:20" s="5" customFormat="1" ht="18.75" customHeight="1" x14ac:dyDescent="0.3">
      <c r="B161" s="26"/>
      <c r="C161" s="22" t="str">
        <f>IF(B161="","",VLOOKUP(B161,LISTAS!$F$5:$I$1000,2,0))</f>
        <v/>
      </c>
      <c r="D161" s="22"/>
      <c r="E161" s="38"/>
      <c r="G161" s="34"/>
      <c r="H161" s="35"/>
      <c r="I161" s="35"/>
      <c r="J161" s="34"/>
      <c r="K161" s="34"/>
      <c r="L161" s="34" t="str">
        <f>IF(K161="","",LARGE(G147:G166,M161))</f>
        <v/>
      </c>
      <c r="M161" s="46">
        <v>15</v>
      </c>
      <c r="N161" s="28"/>
      <c r="O161" s="47" t="str">
        <f>IF(R161&lt;&gt;"",_xlfn.RANK.EQ(R161,R147:R166,0),"")</f>
        <v/>
      </c>
      <c r="P161" s="24"/>
      <c r="Q161" s="24"/>
      <c r="R161" s="39"/>
      <c r="S161" s="25" t="str">
        <f t="shared" si="54"/>
        <v/>
      </c>
      <c r="T161" s="25" t="str">
        <f t="shared" si="55"/>
        <v/>
      </c>
    </row>
    <row r="162" spans="1:20" s="5" customFormat="1" ht="18.75" customHeight="1" x14ac:dyDescent="0.3">
      <c r="B162" s="26"/>
      <c r="C162" s="22" t="str">
        <f>IF(B162="","",VLOOKUP(B162,LISTAS!$F$5:$I$1000,2,0))</f>
        <v/>
      </c>
      <c r="D162" s="22"/>
      <c r="E162" s="38"/>
      <c r="G162" s="34"/>
      <c r="H162" s="35"/>
      <c r="I162" s="35"/>
      <c r="J162" s="34"/>
      <c r="K162" s="34"/>
      <c r="L162" s="34" t="str">
        <f>IF(K162="","",LARGE(G147:G166,M162))</f>
        <v/>
      </c>
      <c r="M162" s="46">
        <v>16</v>
      </c>
      <c r="N162" s="28"/>
      <c r="O162" s="47" t="str">
        <f>IF(R162&lt;&gt;"",_xlfn.RANK.EQ(R162,R147:R166,0),"")</f>
        <v/>
      </c>
      <c r="P162" s="24"/>
      <c r="Q162" s="24"/>
      <c r="R162" s="39"/>
      <c r="S162" s="25" t="str">
        <f t="shared" si="54"/>
        <v/>
      </c>
      <c r="T162" s="25" t="str">
        <f t="shared" si="55"/>
        <v/>
      </c>
    </row>
    <row r="163" spans="1:20" s="5" customFormat="1" ht="18.75" customHeight="1" x14ac:dyDescent="0.3">
      <c r="B163" s="26"/>
      <c r="C163" s="22" t="str">
        <f>IF(B163="","",VLOOKUP(B163,LISTAS!$F$5:$I$1000,2,0))</f>
        <v/>
      </c>
      <c r="D163" s="22"/>
      <c r="E163" s="38"/>
      <c r="G163" s="34" t="str">
        <f t="shared" si="50"/>
        <v/>
      </c>
      <c r="H163" s="35" t="str">
        <f t="shared" ref="H163:I166" si="56">IF($K163="","",IF(B163="","",B163))</f>
        <v/>
      </c>
      <c r="I163" s="35" t="str">
        <f t="shared" si="56"/>
        <v/>
      </c>
      <c r="J163" s="34" t="str">
        <f t="shared" si="52"/>
        <v/>
      </c>
      <c r="K163" s="34" t="str">
        <f t="shared" si="53"/>
        <v/>
      </c>
      <c r="L163" s="34" t="str">
        <f>IF(K163="","",LARGE(G147:G166,M163))</f>
        <v/>
      </c>
      <c r="M163" s="46">
        <v>17</v>
      </c>
      <c r="N163" s="28"/>
      <c r="O163" s="47" t="str">
        <f>IF(R163&lt;&gt;"",_xlfn.RANK.EQ(R163,R147:R166,0),"")</f>
        <v/>
      </c>
      <c r="P163" s="24"/>
      <c r="Q163" s="24"/>
      <c r="R163" s="39"/>
      <c r="S163" s="25" t="str">
        <f t="shared" si="54"/>
        <v/>
      </c>
      <c r="T163" s="25" t="str">
        <f t="shared" si="55"/>
        <v/>
      </c>
    </row>
    <row r="164" spans="1:20" s="5" customFormat="1" ht="18.75" customHeight="1" x14ac:dyDescent="0.3">
      <c r="B164" s="26"/>
      <c r="C164" s="22" t="str">
        <f>IF(B164="","",VLOOKUP(B164,LISTAS!$F$5:$I$1000,2,0))</f>
        <v/>
      </c>
      <c r="D164" s="22" t="str">
        <f>IF(B164="","",VLOOKUP(B164,LISTAS!$F$5:$I$204,4,0))</f>
        <v/>
      </c>
      <c r="E164" s="38"/>
      <c r="G164" s="34" t="str">
        <f t="shared" si="50"/>
        <v/>
      </c>
      <c r="H164" s="35" t="str">
        <f t="shared" si="56"/>
        <v/>
      </c>
      <c r="I164" s="35" t="str">
        <f t="shared" si="56"/>
        <v/>
      </c>
      <c r="J164" s="34" t="str">
        <f t="shared" si="52"/>
        <v/>
      </c>
      <c r="K164" s="34" t="str">
        <f t="shared" si="53"/>
        <v/>
      </c>
      <c r="L164" s="34" t="str">
        <f>IF(K164="","",LARGE(G147:G166,M164))</f>
        <v/>
      </c>
      <c r="M164" s="46">
        <v>18</v>
      </c>
      <c r="N164" s="28"/>
      <c r="O164" s="47" t="str">
        <f>IF(R164&lt;&gt;"",_xlfn.RANK.EQ(R164,R147:R166,0),"")</f>
        <v/>
      </c>
      <c r="P164" s="24"/>
      <c r="Q164" s="24"/>
      <c r="R164" s="39"/>
      <c r="S164" s="25" t="str">
        <f t="shared" si="54"/>
        <v/>
      </c>
      <c r="T164" s="25" t="str">
        <f t="shared" si="55"/>
        <v/>
      </c>
    </row>
    <row r="165" spans="1:20" s="5" customFormat="1" ht="18.75" customHeight="1" x14ac:dyDescent="0.3">
      <c r="B165" s="26"/>
      <c r="C165" s="22" t="str">
        <f>IF(B165="","",VLOOKUP(B165,LISTAS!$F$5:$I$1000,2,0))</f>
        <v/>
      </c>
      <c r="D165" s="22" t="str">
        <f>IF(B165="","",VLOOKUP(B165,LISTAS!$F$5:$I$204,4,0))</f>
        <v/>
      </c>
      <c r="E165" s="38"/>
      <c r="G165" s="34"/>
      <c r="H165" s="35"/>
      <c r="I165" s="35"/>
      <c r="J165" s="34"/>
      <c r="K165" s="34"/>
      <c r="L165" s="34" t="str">
        <f>IF(K165="","",LARGE(G147:G166,M165))</f>
        <v/>
      </c>
      <c r="M165" s="46">
        <v>19</v>
      </c>
      <c r="N165" s="28"/>
      <c r="O165" s="47" t="str">
        <f>IF(R165&lt;&gt;"",_xlfn.RANK.EQ(R165,R147:R166,0),"")</f>
        <v/>
      </c>
      <c r="P165" s="24" t="str">
        <f>IF(K165="","",VLOOKUP(L165,G147:J166,2,0))</f>
        <v/>
      </c>
      <c r="Q165" s="24" t="str">
        <f>IF(K165="","",VLOOKUP(P165,LISTAS!$F$5:$G$407,2,0))</f>
        <v/>
      </c>
      <c r="R165" s="39" t="str">
        <f>IF(K165="","",VLOOKUP(L165,G147:J166,4,0))</f>
        <v/>
      </c>
      <c r="S165" s="25" t="str">
        <f t="shared" si="54"/>
        <v/>
      </c>
      <c r="T165" s="25" t="str">
        <f t="shared" si="55"/>
        <v/>
      </c>
    </row>
    <row r="166" spans="1:20" s="5" customFormat="1" ht="18.75" customHeight="1" x14ac:dyDescent="0.3">
      <c r="B166" s="26"/>
      <c r="C166" s="22" t="str">
        <f>IF(B166="","",VLOOKUP(B166,LISTAS!$F$5:$I$1000,2,0))</f>
        <v/>
      </c>
      <c r="D166" s="22" t="str">
        <f>IF(B166="","",VLOOKUP(B166,LISTAS!$F$5:$I$204,4,0))</f>
        <v/>
      </c>
      <c r="E166" s="38"/>
      <c r="G166" s="34" t="str">
        <f t="shared" si="50"/>
        <v/>
      </c>
      <c r="H166" s="35" t="str">
        <f t="shared" si="56"/>
        <v/>
      </c>
      <c r="I166" s="35" t="str">
        <f t="shared" si="56"/>
        <v/>
      </c>
      <c r="J166" s="34" t="str">
        <f t="shared" si="52"/>
        <v/>
      </c>
      <c r="K166" s="34" t="str">
        <f t="shared" si="53"/>
        <v/>
      </c>
      <c r="L166" s="34" t="str">
        <f>IF(K166="","",LARGE(G147:G166,M166))</f>
        <v/>
      </c>
      <c r="M166" s="46">
        <v>20</v>
      </c>
      <c r="N166" s="28"/>
      <c r="O166" s="47" t="str">
        <f>IF(R166&lt;&gt;"",_xlfn.RANK.EQ(R166,R147:R166,0),"")</f>
        <v/>
      </c>
      <c r="P166" s="24" t="str">
        <f>IF(K166="","",VLOOKUP(L166,G147:J166,2,0))</f>
        <v/>
      </c>
      <c r="Q166" s="24" t="str">
        <f>IF(K166="","",VLOOKUP(P166,LISTAS!$F$5:$G$407,2,0))</f>
        <v/>
      </c>
      <c r="R166" s="39" t="str">
        <f>IF(K166="","",VLOOKUP(L166,G147:J166,4,0))</f>
        <v/>
      </c>
      <c r="S166" s="25" t="str">
        <f t="shared" si="54"/>
        <v/>
      </c>
      <c r="T166" s="25" t="str">
        <f t="shared" si="55"/>
        <v/>
      </c>
    </row>
    <row r="167" spans="1:20" ht="20.25" customHeight="1" x14ac:dyDescent="0.25"/>
    <row r="168" spans="1:20" ht="20.25" customHeight="1" x14ac:dyDescent="0.25"/>
    <row r="169" spans="1:20" ht="20.25" customHeight="1" x14ac:dyDescent="0.25"/>
    <row r="170" spans="1:20" ht="32.25" customHeight="1" x14ac:dyDescent="0.25">
      <c r="A170" s="2"/>
      <c r="B170" s="81" t="s">
        <v>41</v>
      </c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2"/>
      <c r="S170" s="82"/>
      <c r="T170" s="83"/>
    </row>
    <row r="171" spans="1:20" ht="20.25" customHeight="1" x14ac:dyDescent="0.25">
      <c r="A171" s="2"/>
      <c r="B171" s="71" t="s">
        <v>247</v>
      </c>
      <c r="C171" s="72"/>
      <c r="E171" s="36"/>
      <c r="F171" s="37"/>
      <c r="G171" s="11"/>
      <c r="H171" s="12"/>
      <c r="I171" s="12"/>
      <c r="J171" s="12"/>
      <c r="K171" s="13"/>
      <c r="L171" s="12"/>
      <c r="M171" s="14"/>
      <c r="N171" s="45"/>
      <c r="O171" s="73" t="s">
        <v>15</v>
      </c>
      <c r="P171" s="74"/>
      <c r="Q171" s="74"/>
      <c r="R171" s="74"/>
      <c r="S171" s="74"/>
      <c r="T171" s="75"/>
    </row>
    <row r="172" spans="1:20" s="15" customFormat="1" ht="28.5" customHeight="1" x14ac:dyDescent="0.25">
      <c r="B172" s="16" t="s">
        <v>16</v>
      </c>
      <c r="C172" s="16" t="s">
        <v>1</v>
      </c>
      <c r="D172" s="16" t="s">
        <v>17</v>
      </c>
      <c r="E172" s="16" t="s">
        <v>2</v>
      </c>
      <c r="F172" s="17"/>
      <c r="G172" s="18"/>
      <c r="H172" s="19"/>
      <c r="I172" s="19"/>
      <c r="J172" s="19"/>
      <c r="K172" s="20"/>
      <c r="L172" s="19"/>
      <c r="M172" s="18"/>
      <c r="N172" s="18"/>
      <c r="O172" s="29" t="s">
        <v>4</v>
      </c>
      <c r="P172" s="29" t="s">
        <v>16</v>
      </c>
      <c r="Q172" s="29" t="s">
        <v>1</v>
      </c>
      <c r="R172" s="29" t="s">
        <v>18</v>
      </c>
      <c r="S172" s="21" t="s">
        <v>19</v>
      </c>
      <c r="T172" s="21" t="s">
        <v>20</v>
      </c>
    </row>
    <row r="173" spans="1:20" s="5" customFormat="1" ht="18.75" customHeight="1" x14ac:dyDescent="0.25">
      <c r="B173" s="22" t="s">
        <v>484</v>
      </c>
      <c r="C173" s="22" t="str">
        <f>IF(B173="","",VLOOKUP(B173,LISTAS!$F$5:$I$1000,2,0))</f>
        <v>GRUPO FÊNIX DE EDUCAÇÃO</v>
      </c>
      <c r="D173" s="22"/>
      <c r="E173" s="38">
        <v>7.8</v>
      </c>
      <c r="G173" s="34">
        <f t="shared" ref="G173:G192" si="57">IF(E173="","",E173+(ROW(E173)/10000))</f>
        <v>7.8172999999999995</v>
      </c>
      <c r="H173" s="35" t="str">
        <f t="shared" ref="H173:I179" si="58">IF($K173="","",IF(B173="","",B173))</f>
        <v>ALICE OLIVEIRA</v>
      </c>
      <c r="I173" s="35" t="str">
        <f t="shared" si="58"/>
        <v>GRUPO FÊNIX DE EDUCAÇÃO</v>
      </c>
      <c r="J173" s="34">
        <f t="shared" ref="J173:J192" si="59">IF($K173="","",E173)</f>
        <v>7.8</v>
      </c>
      <c r="K173" s="34">
        <f t="shared" ref="K173:K192" si="60">G173</f>
        <v>7.8172999999999995</v>
      </c>
      <c r="L173" s="34">
        <f>IF(K173="","",LARGE(G173:G192,M173))</f>
        <v>7.8174000000000001</v>
      </c>
      <c r="M173" s="46">
        <v>1</v>
      </c>
      <c r="N173" s="23"/>
      <c r="O173" s="47">
        <f>IF(R173&lt;&gt;"",_xlfn.RANK.EQ(R173,R173:R192,0),"")</f>
        <v>1</v>
      </c>
      <c r="P173" s="24" t="str">
        <f>IF(K173="","",VLOOKUP(L173,G173:J192,2,0))</f>
        <v>VALENTINA BELLO</v>
      </c>
      <c r="Q173" s="24" t="str">
        <f>IF(K173="","",VLOOKUP(P173,LISTAS!$F$5:$G$407,2,0))</f>
        <v>COLEGIO AMORIM</v>
      </c>
      <c r="R173" s="39">
        <f>IF(K173="","",VLOOKUP(L173,G173:J192,4,0))</f>
        <v>7.8</v>
      </c>
      <c r="S173" s="25">
        <f>IF($O173="","",IF($O173=1,400,IF($O173=2,340,IF($O173=3,300,IF($O173=4,280,IF($O173=5,270,IF($O173=6,260,IF($O173=7,250,IF($O173=8,240,IF($O173=9,200,IF($O173=10,200,IF($O173=11,200,IF($O173=12,200,IF($O173=13,200,IF($O173=14,200,IF($O173=15,200,IF($O173=16,200,IF($O173&gt;16,"",""))))))))))))))))))</f>
        <v>400</v>
      </c>
      <c r="T173" s="25">
        <f>IF(O173="","",IF($F$7="NÃO","",IF(O173=1,400,IF(O173=2,340,IF(O173=3,300,IF(O173=4,280,IF(O173=5,270,IF(O173=6,260,IF(O173=7,250,IF(O173=8,240,IF(O173=9,200,IF(O173=10,200,IF(O173=11,200,IF(O173=12,200,IF(O173=13,200,IF(O173=14,200,IF(O173=15,200,IF(O173=16,200,IF(O173&gt;16,"","")))))))))))))))))))</f>
        <v>400</v>
      </c>
    </row>
    <row r="174" spans="1:20" s="5" customFormat="1" ht="18.75" customHeight="1" x14ac:dyDescent="0.25">
      <c r="B174" s="26" t="s">
        <v>271</v>
      </c>
      <c r="C174" s="22" t="str">
        <f>IF(B174="","",VLOOKUP(B174,LISTAS!$F$5:$I$1000,2,0))</f>
        <v>COLEGIO AMORIM</v>
      </c>
      <c r="D174" s="22" t="e">
        <f>IF(B174="","",VLOOKUP(B174,LISTAS!$F$5:$I$204,4,0))</f>
        <v>#N/A</v>
      </c>
      <c r="E174" s="38">
        <v>7.8</v>
      </c>
      <c r="G174" s="34">
        <f t="shared" si="57"/>
        <v>7.8174000000000001</v>
      </c>
      <c r="H174" s="35" t="str">
        <f t="shared" si="58"/>
        <v>VALENTINA BELLO</v>
      </c>
      <c r="I174" s="35" t="str">
        <f t="shared" si="58"/>
        <v>COLEGIO AMORIM</v>
      </c>
      <c r="J174" s="34">
        <f t="shared" si="59"/>
        <v>7.8</v>
      </c>
      <c r="K174" s="34">
        <f t="shared" si="60"/>
        <v>7.8174000000000001</v>
      </c>
      <c r="L174" s="34">
        <f>IF(K174="","",LARGE(G173:G192,M174))</f>
        <v>7.8172999999999995</v>
      </c>
      <c r="M174" s="46">
        <v>2</v>
      </c>
      <c r="N174" s="27"/>
      <c r="O174" s="47">
        <f>IF(R174&lt;&gt;"",_xlfn.RANK.EQ(R174,R173:R192,0),"")</f>
        <v>1</v>
      </c>
      <c r="P174" s="24" t="str">
        <f>IF(K174="","",VLOOKUP(L174,G173:J192,2,0))</f>
        <v>ALICE OLIVEIRA</v>
      </c>
      <c r="Q174" s="24" t="str">
        <f>IF(K174="","",VLOOKUP(P174,LISTAS!$F$5:$G$407,2,0))</f>
        <v>GRUPO FÊNIX DE EDUCAÇÃO</v>
      </c>
      <c r="R174" s="39">
        <f>IF(K174="","",VLOOKUP(L174,G173:J192,4,0))</f>
        <v>7.8</v>
      </c>
      <c r="S174" s="25">
        <f t="shared" ref="S174:S192" si="61">IF($O174="","",IF($O174=1,400,IF($O174=2,340,IF($O174=3,300,IF($O174=4,280,IF($O174=5,270,IF($O174=6,260,IF($O174=7,250,IF($O174=8,240,IF($O174=9,200,IF($O174=10,200,IF($O174=11,200,IF($O174=12,200,IF($O174=13,200,IF($O174=14,200,IF($O174=15,200,IF($O174=16,200,IF($O174&gt;16,"",""))))))))))))))))))</f>
        <v>400</v>
      </c>
      <c r="T174" s="25">
        <f t="shared" ref="T174:T192" si="62">IF(O174="","",IF($F$7="NÃO","",IF(O174=1,400,IF(O174=2,340,IF(O174=3,300,IF(O174=4,280,IF(O174=5,270,IF(O174=6,260,IF(O174=7,250,IF(O174=8,240,IF(O174=9,200,IF(O174=10,200,IF(O174=11,200,IF(O174=12,200,IF(O174=13,200,IF(O174=14,200,IF(O174=15,200,IF(O174=16,200,IF(O174&gt;16,"","")))))))))))))))))))</f>
        <v>400</v>
      </c>
    </row>
    <row r="175" spans="1:20" s="5" customFormat="1" ht="18.75" customHeight="1" x14ac:dyDescent="0.3">
      <c r="B175" s="26" t="s">
        <v>142</v>
      </c>
      <c r="C175" s="22" t="str">
        <f>IF(B175="","",VLOOKUP(B175,LISTAS!$F$5:$I$1000,2,0))</f>
        <v>COLÉGIO ARBOS SÃO CAETANO DO SUL</v>
      </c>
      <c r="D175" s="22" t="e">
        <f>IF(B175="","",VLOOKUP(B175,LISTAS!$F$5:$I$204,4,0))</f>
        <v>#N/A</v>
      </c>
      <c r="E175" s="38">
        <v>7.5</v>
      </c>
      <c r="G175" s="34">
        <f t="shared" si="57"/>
        <v>7.5175000000000001</v>
      </c>
      <c r="H175" s="35" t="str">
        <f t="shared" si="58"/>
        <v>LUIZA HELENA HERNANDEZ MATHIAS</v>
      </c>
      <c r="I175" s="35" t="str">
        <f t="shared" si="58"/>
        <v>COLÉGIO ARBOS SÃO CAETANO DO SUL</v>
      </c>
      <c r="J175" s="34">
        <f t="shared" si="59"/>
        <v>7.5</v>
      </c>
      <c r="K175" s="34">
        <f t="shared" si="60"/>
        <v>7.5175000000000001</v>
      </c>
      <c r="L175" s="34">
        <f>IF(K175="","",LARGE(G173:G192,M175))</f>
        <v>7.5175999999999998</v>
      </c>
      <c r="M175" s="46">
        <v>3</v>
      </c>
      <c r="N175" s="28"/>
      <c r="O175" s="47">
        <f>IF(R175&lt;&gt;"",_xlfn.RANK.EQ(R175,R173:R192,0),"")</f>
        <v>3</v>
      </c>
      <c r="P175" s="24" t="str">
        <f>IF(K175="","",VLOOKUP(L175,G173:J192,2,0))</f>
        <v>SOPHIA XAVIER AMALFI</v>
      </c>
      <c r="Q175" s="24" t="str">
        <f>IF(K175="","",VLOOKUP(P175,LISTAS!$F$5:$G$407,2,0))</f>
        <v>COLEGIO AMORIM</v>
      </c>
      <c r="R175" s="39">
        <f>IF(K175="","",VLOOKUP(L175,G173:J192,4,0))</f>
        <v>7.5</v>
      </c>
      <c r="S175" s="25">
        <f t="shared" si="61"/>
        <v>300</v>
      </c>
      <c r="T175" s="25">
        <f t="shared" si="62"/>
        <v>300</v>
      </c>
    </row>
    <row r="176" spans="1:20" s="5" customFormat="1" ht="18.75" customHeight="1" x14ac:dyDescent="0.3">
      <c r="B176" s="26" t="s">
        <v>270</v>
      </c>
      <c r="C176" s="22" t="str">
        <f>IF(B176="","",VLOOKUP(B176,LISTAS!$F$5:$I$1000,2,0))</f>
        <v>COLEGIO AMORIM</v>
      </c>
      <c r="D176" s="22"/>
      <c r="E176" s="38">
        <v>7.5</v>
      </c>
      <c r="G176" s="34">
        <f t="shared" si="57"/>
        <v>7.5175999999999998</v>
      </c>
      <c r="H176" s="35" t="str">
        <f t="shared" si="58"/>
        <v>SOPHIA XAVIER AMALFI</v>
      </c>
      <c r="I176" s="35" t="str">
        <f t="shared" si="58"/>
        <v>COLEGIO AMORIM</v>
      </c>
      <c r="J176" s="34">
        <f t="shared" si="59"/>
        <v>7.5</v>
      </c>
      <c r="K176" s="34">
        <f t="shared" si="60"/>
        <v>7.5175999999999998</v>
      </c>
      <c r="L176" s="34">
        <f>IF(K176="","",LARGE(G173:G192,M176))</f>
        <v>7.5175000000000001</v>
      </c>
      <c r="M176" s="46">
        <v>4</v>
      </c>
      <c r="N176" s="28"/>
      <c r="O176" s="47">
        <f>IF(R176&lt;&gt;"",_xlfn.RANK.EQ(R176,R173:R192,0),"")</f>
        <v>3</v>
      </c>
      <c r="P176" s="24" t="str">
        <f>IF(K176="","",VLOOKUP(L176,G173:J192,2,0))</f>
        <v>LUIZA HELENA HERNANDEZ MATHIAS</v>
      </c>
      <c r="Q176" s="24" t="str">
        <f>IF(K176="","",VLOOKUP(P176,LISTAS!$F$5:$G$407,2,0))</f>
        <v>COLÉGIO ARBOS SÃO CAETANO DO SUL</v>
      </c>
      <c r="R176" s="39">
        <f>IF(K176="","",VLOOKUP(L176,G173:J192,4,0))</f>
        <v>7.5</v>
      </c>
      <c r="S176" s="25">
        <f t="shared" si="61"/>
        <v>300</v>
      </c>
      <c r="T176" s="25">
        <f t="shared" si="62"/>
        <v>300</v>
      </c>
    </row>
    <row r="177" spans="2:20" s="5" customFormat="1" ht="18.75" customHeight="1" x14ac:dyDescent="0.3">
      <c r="B177" s="26" t="s">
        <v>166</v>
      </c>
      <c r="C177" s="22" t="str">
        <f>IF(B177="","",VLOOKUP(B177,LISTAS!$F$5:$I$1000,2,0))</f>
        <v>LICEU JARDIM</v>
      </c>
      <c r="D177" s="22" t="e">
        <f>IF(B177="","",VLOOKUP(B177,LISTAS!$F$5:$I$204,4,0))</f>
        <v>#N/A</v>
      </c>
      <c r="E177" s="38">
        <v>7.3</v>
      </c>
      <c r="G177" s="34">
        <f t="shared" si="57"/>
        <v>7.3176999999999994</v>
      </c>
      <c r="H177" s="35" t="str">
        <f t="shared" si="58"/>
        <v>ANTONELLA BAGGIO TEIXEIRA</v>
      </c>
      <c r="I177" s="35" t="str">
        <f t="shared" si="58"/>
        <v>LICEU JARDIM</v>
      </c>
      <c r="J177" s="34">
        <f t="shared" si="59"/>
        <v>7.3</v>
      </c>
      <c r="K177" s="34">
        <f t="shared" si="60"/>
        <v>7.3176999999999994</v>
      </c>
      <c r="L177" s="34">
        <f>IF(K177="","",LARGE(G173:G192,M177))</f>
        <v>7.3176999999999994</v>
      </c>
      <c r="M177" s="46">
        <v>5</v>
      </c>
      <c r="N177" s="28"/>
      <c r="O177" s="47">
        <f>IF(R177&lt;&gt;"",_xlfn.RANK.EQ(R177,R173:R192,0),"")</f>
        <v>5</v>
      </c>
      <c r="P177" s="24" t="str">
        <f>IF(K177="","",VLOOKUP(L177,G173:J192,2,0))</f>
        <v>ANTONELLA BAGGIO TEIXEIRA</v>
      </c>
      <c r="Q177" s="24" t="str">
        <f>IF(K177="","",VLOOKUP(P177,LISTAS!$F$5:$G$407,2,0))</f>
        <v>LICEU JARDIM</v>
      </c>
      <c r="R177" s="39">
        <f>IF(K177="","",VLOOKUP(L177,G173:J192,4,0))</f>
        <v>7.3</v>
      </c>
      <c r="S177" s="25">
        <f t="shared" si="61"/>
        <v>270</v>
      </c>
      <c r="T177" s="25">
        <f t="shared" si="62"/>
        <v>270</v>
      </c>
    </row>
    <row r="178" spans="2:20" s="5" customFormat="1" ht="18.75" customHeight="1" x14ac:dyDescent="0.3">
      <c r="B178" s="26" t="s">
        <v>485</v>
      </c>
      <c r="C178" s="22" t="str">
        <f>IF(B178="","",VLOOKUP(B178,LISTAS!$F$5:$I$1000,2,0))</f>
        <v>GRUPO FÊNIX DE EDUCAÇÃO</v>
      </c>
      <c r="D178" s="22" t="e">
        <f>IF(B178="","",VLOOKUP(B178,LISTAS!$F$5:$I$204,4,0))</f>
        <v>#N/A</v>
      </c>
      <c r="E178" s="38">
        <v>6.5</v>
      </c>
      <c r="G178" s="34">
        <f t="shared" si="57"/>
        <v>6.5178000000000003</v>
      </c>
      <c r="H178" s="35" t="str">
        <f t="shared" si="58"/>
        <v>ANTONELLA PIOLOGO</v>
      </c>
      <c r="I178" s="35" t="str">
        <f t="shared" si="58"/>
        <v>GRUPO FÊNIX DE EDUCAÇÃO</v>
      </c>
      <c r="J178" s="34">
        <f t="shared" si="59"/>
        <v>6.5</v>
      </c>
      <c r="K178" s="34">
        <f t="shared" si="60"/>
        <v>6.5178000000000003</v>
      </c>
      <c r="L178" s="34">
        <f>IF(K178="","",LARGE(G173:G192,M178))</f>
        <v>6.5179</v>
      </c>
      <c r="M178" s="46">
        <v>6</v>
      </c>
      <c r="N178" s="28"/>
      <c r="O178" s="47">
        <f>IF(R178&lt;&gt;"",_xlfn.RANK.EQ(R178,R173:R192,0),"")</f>
        <v>6</v>
      </c>
      <c r="P178" s="24" t="str">
        <f>IF(K178="","",VLOOKUP(L178,G173:J192,2,0))</f>
        <v>EMILY BERALDO</v>
      </c>
      <c r="Q178" s="24" t="str">
        <f>IF(K178="","",VLOOKUP(P178,LISTAS!$F$5:$G$407,2,0))</f>
        <v>GRUPO FÊNIX DE EDUCAÇÃO</v>
      </c>
      <c r="R178" s="39">
        <f>IF(K178="","",VLOOKUP(L178,G173:J192,4,0))</f>
        <v>6.5</v>
      </c>
      <c r="S178" s="25">
        <f t="shared" si="61"/>
        <v>260</v>
      </c>
      <c r="T178" s="25">
        <f t="shared" si="62"/>
        <v>260</v>
      </c>
    </row>
    <row r="179" spans="2:20" s="5" customFormat="1" ht="18.75" customHeight="1" x14ac:dyDescent="0.3">
      <c r="B179" s="26" t="s">
        <v>486</v>
      </c>
      <c r="C179" s="22" t="str">
        <f>IF(B179="","",VLOOKUP(B179,LISTAS!$F$5:$I$1000,2,0))</f>
        <v>GRUPO FÊNIX DE EDUCAÇÃO</v>
      </c>
      <c r="D179" s="22" t="e">
        <f>IF(B179="","",VLOOKUP(B179,LISTAS!$F$5:$I$204,4,0))</f>
        <v>#N/A</v>
      </c>
      <c r="E179" s="38">
        <v>6.5</v>
      </c>
      <c r="G179" s="34">
        <f t="shared" si="57"/>
        <v>6.5179</v>
      </c>
      <c r="H179" s="35" t="str">
        <f t="shared" si="58"/>
        <v>EMILY BERALDO</v>
      </c>
      <c r="I179" s="35" t="str">
        <f t="shared" si="58"/>
        <v>GRUPO FÊNIX DE EDUCAÇÃO</v>
      </c>
      <c r="J179" s="34">
        <f t="shared" si="59"/>
        <v>6.5</v>
      </c>
      <c r="K179" s="34">
        <f t="shared" si="60"/>
        <v>6.5179</v>
      </c>
      <c r="L179" s="34">
        <f>IF(K179="","",LARGE(G173:G192,M179))</f>
        <v>6.5178000000000003</v>
      </c>
      <c r="M179" s="46">
        <v>7</v>
      </c>
      <c r="N179" s="28"/>
      <c r="O179" s="47">
        <f>IF(R179&lt;&gt;"",_xlfn.RANK.EQ(R179,R173:R192,0),"")</f>
        <v>6</v>
      </c>
      <c r="P179" s="24" t="str">
        <f>IF(K179="","",VLOOKUP(L179,G173:J192,2,0))</f>
        <v>ANTONELLA PIOLOGO</v>
      </c>
      <c r="Q179" s="24" t="str">
        <f>IF(K179="","",VLOOKUP(P179,LISTAS!$F$5:$G$407,2,0))</f>
        <v>GRUPO FÊNIX DE EDUCAÇÃO</v>
      </c>
      <c r="R179" s="39">
        <f>IF(K179="","",VLOOKUP(L179,G173:J192,4,0))</f>
        <v>6.5</v>
      </c>
      <c r="S179" s="25">
        <f t="shared" si="61"/>
        <v>260</v>
      </c>
      <c r="T179" s="25">
        <f t="shared" si="62"/>
        <v>260</v>
      </c>
    </row>
    <row r="180" spans="2:20" s="5" customFormat="1" ht="18.75" customHeight="1" x14ac:dyDescent="0.3">
      <c r="B180" s="26" t="s">
        <v>488</v>
      </c>
      <c r="C180" s="22" t="str">
        <f>IF(B180="","",VLOOKUP(B180,LISTAS!$F$5:$I$1000,2,0))</f>
        <v>COLEGIO AMORIM</v>
      </c>
      <c r="D180" s="22"/>
      <c r="E180" s="38">
        <v>6.5</v>
      </c>
      <c r="G180" s="34"/>
      <c r="H180" s="35"/>
      <c r="I180" s="35"/>
      <c r="J180" s="34"/>
      <c r="K180" s="34"/>
      <c r="L180" s="34" t="str">
        <f>IF(K180="","",LARGE(G173:G192,M180))</f>
        <v/>
      </c>
      <c r="M180" s="46">
        <v>8</v>
      </c>
      <c r="N180" s="28"/>
      <c r="O180" s="47">
        <v>6</v>
      </c>
      <c r="P180" s="24" t="s">
        <v>488</v>
      </c>
      <c r="Q180" s="24" t="s">
        <v>219</v>
      </c>
      <c r="R180" s="39">
        <v>6.5</v>
      </c>
      <c r="S180" s="25">
        <f t="shared" si="61"/>
        <v>260</v>
      </c>
      <c r="T180" s="25">
        <f t="shared" si="62"/>
        <v>260</v>
      </c>
    </row>
    <row r="181" spans="2:20" s="5" customFormat="1" ht="18.75" customHeight="1" x14ac:dyDescent="0.3">
      <c r="B181" s="26" t="s">
        <v>483</v>
      </c>
      <c r="C181" s="22" t="str">
        <f>IF(B181="","",VLOOKUP(B181,LISTAS!$F$5:$I$1000,2,0))</f>
        <v>COLÉGIO ARBOS SÃO CAETANO DO SUL</v>
      </c>
      <c r="D181" s="22" t="e">
        <f>IF(B181="","",VLOOKUP(B181,LISTAS!$F$5:$I$204,4,0))</f>
        <v>#N/A</v>
      </c>
      <c r="E181" s="38">
        <v>6.3</v>
      </c>
      <c r="G181" s="34"/>
      <c r="H181" s="35"/>
      <c r="I181" s="35"/>
      <c r="J181" s="34"/>
      <c r="K181" s="34"/>
      <c r="L181" s="34" t="str">
        <f>IF(K181="","",LARGE(G173:G192,M181))</f>
        <v/>
      </c>
      <c r="M181" s="46">
        <v>9</v>
      </c>
      <c r="N181" s="28"/>
      <c r="O181" s="47">
        <v>9</v>
      </c>
      <c r="P181" s="24" t="s">
        <v>483</v>
      </c>
      <c r="Q181" s="24" t="s">
        <v>222</v>
      </c>
      <c r="R181" s="39">
        <v>6.3</v>
      </c>
      <c r="S181" s="25">
        <f t="shared" si="61"/>
        <v>200</v>
      </c>
      <c r="T181" s="25">
        <f t="shared" si="62"/>
        <v>200</v>
      </c>
    </row>
    <row r="182" spans="2:20" s="5" customFormat="1" ht="18.75" customHeight="1" x14ac:dyDescent="0.3">
      <c r="B182" s="26" t="s">
        <v>481</v>
      </c>
      <c r="C182" s="22" t="str">
        <f>IF(B182="","",VLOOKUP(B182,LISTAS!$F$5:$I$1000,2,0))</f>
        <v>LICEU JARDIM</v>
      </c>
      <c r="D182" s="22" t="e">
        <f>IF(B182="","",VLOOKUP(B182,LISTAS!$F$5:$I$204,4,0))</f>
        <v>#N/A</v>
      </c>
      <c r="E182" s="38">
        <v>6.2</v>
      </c>
      <c r="G182" s="34"/>
      <c r="H182" s="35"/>
      <c r="I182" s="35"/>
      <c r="J182" s="34"/>
      <c r="K182" s="34"/>
      <c r="L182" s="34" t="str">
        <f>IF(K182="","",LARGE(G173:G192,M182))</f>
        <v/>
      </c>
      <c r="M182" s="46">
        <v>10</v>
      </c>
      <c r="N182" s="28"/>
      <c r="O182" s="47">
        <v>10</v>
      </c>
      <c r="P182" s="24" t="s">
        <v>481</v>
      </c>
      <c r="Q182" s="24" t="s">
        <v>221</v>
      </c>
      <c r="R182" s="39">
        <v>6.2</v>
      </c>
      <c r="S182" s="25">
        <f t="shared" si="61"/>
        <v>200</v>
      </c>
      <c r="T182" s="25">
        <f t="shared" si="62"/>
        <v>200</v>
      </c>
    </row>
    <row r="183" spans="2:20" s="5" customFormat="1" ht="18.75" customHeight="1" x14ac:dyDescent="0.3">
      <c r="B183" s="26" t="s">
        <v>487</v>
      </c>
      <c r="C183" s="22" t="str">
        <f>IF(B183="","",VLOOKUP(B183,LISTAS!$F$5:$I$1000,2,0))</f>
        <v>GRUPO FÊNIX DE EDUCAÇÃO</v>
      </c>
      <c r="D183" s="22"/>
      <c r="E183" s="38">
        <v>6.2</v>
      </c>
      <c r="G183" s="34"/>
      <c r="H183" s="35"/>
      <c r="I183" s="35"/>
      <c r="J183" s="34"/>
      <c r="K183" s="34"/>
      <c r="L183" s="34" t="str">
        <f>IF(K183="","",LARGE(G173:G192,M183))</f>
        <v/>
      </c>
      <c r="M183" s="46">
        <v>11</v>
      </c>
      <c r="N183" s="28"/>
      <c r="O183" s="47">
        <v>10</v>
      </c>
      <c r="P183" s="24" t="s">
        <v>487</v>
      </c>
      <c r="Q183" s="24" t="s">
        <v>217</v>
      </c>
      <c r="R183" s="39">
        <v>6.2</v>
      </c>
      <c r="S183" s="25">
        <f t="shared" si="61"/>
        <v>200</v>
      </c>
      <c r="T183" s="25">
        <f t="shared" si="62"/>
        <v>200</v>
      </c>
    </row>
    <row r="184" spans="2:20" s="5" customFormat="1" ht="18.75" customHeight="1" x14ac:dyDescent="0.3">
      <c r="B184" s="26" t="s">
        <v>169</v>
      </c>
      <c r="C184" s="22" t="str">
        <f>IF(B184="","",VLOOKUP(B184,LISTAS!$F$5:$I$1000,2,0))</f>
        <v>LICEU JARDIM</v>
      </c>
      <c r="D184" s="22" t="e">
        <f>IF(B184="","",VLOOKUP(B184,LISTAS!$F$5:$I$204,4,0))</f>
        <v>#N/A</v>
      </c>
      <c r="E184" s="38">
        <v>6.1</v>
      </c>
      <c r="G184" s="34"/>
      <c r="H184" s="35"/>
      <c r="I184" s="35"/>
      <c r="J184" s="34"/>
      <c r="K184" s="34"/>
      <c r="L184" s="34" t="str">
        <f>IF(K184="","",LARGE(G173:G192,M184))</f>
        <v/>
      </c>
      <c r="M184" s="46">
        <v>12</v>
      </c>
      <c r="N184" s="28"/>
      <c r="O184" s="47">
        <v>12</v>
      </c>
      <c r="P184" s="24" t="s">
        <v>169</v>
      </c>
      <c r="Q184" s="24" t="s">
        <v>221</v>
      </c>
      <c r="R184" s="39">
        <v>6.1</v>
      </c>
      <c r="S184" s="25">
        <f t="shared" si="61"/>
        <v>200</v>
      </c>
      <c r="T184" s="25">
        <f t="shared" si="62"/>
        <v>200</v>
      </c>
    </row>
    <row r="185" spans="2:20" s="5" customFormat="1" ht="18.75" customHeight="1" x14ac:dyDescent="0.3">
      <c r="B185" s="26" t="s">
        <v>482</v>
      </c>
      <c r="C185" s="22" t="str">
        <f>IF(B185="","",VLOOKUP(B185,LISTAS!$F$5:$I$1000,2,0))</f>
        <v>COLÉGIO ARBOS SÃO CAETANO DO SUL</v>
      </c>
      <c r="D185" s="22" t="e">
        <f>IF(B185="","",VLOOKUP(B185,LISTAS!$F$5:$I$204,4,0))</f>
        <v>#N/A</v>
      </c>
      <c r="E185" s="38">
        <v>0</v>
      </c>
      <c r="G185" s="34"/>
      <c r="H185" s="35"/>
      <c r="I185" s="35"/>
      <c r="J185" s="34"/>
      <c r="K185" s="34"/>
      <c r="L185" s="34" t="str">
        <f>IF(K185="","",LARGE(G173:G192,M185))</f>
        <v/>
      </c>
      <c r="M185" s="46">
        <v>13</v>
      </c>
      <c r="N185" s="28"/>
      <c r="O185" s="47" t="str">
        <f>IF(R185&lt;&gt;"",_xlfn.RANK.EQ(R185,R173:R192,0),"")</f>
        <v/>
      </c>
      <c r="P185" s="25"/>
      <c r="Q185" s="24"/>
      <c r="R185" s="39" t="str">
        <f>IF(K185="","",VLOOKUP(L185,G173:J192,4,0))</f>
        <v/>
      </c>
      <c r="S185" s="25" t="str">
        <f t="shared" si="61"/>
        <v/>
      </c>
      <c r="T185" s="25" t="str">
        <f t="shared" si="62"/>
        <v/>
      </c>
    </row>
    <row r="186" spans="2:20" s="5" customFormat="1" ht="18.75" customHeight="1" x14ac:dyDescent="0.3">
      <c r="B186" s="26"/>
      <c r="C186" s="22" t="str">
        <f>IF(B186="","",VLOOKUP(B186,LISTAS!$F$5:$I$1000,2,0))</f>
        <v/>
      </c>
      <c r="D186" s="22" t="str">
        <f>IF(B186="","",VLOOKUP(B186,LISTAS!$F$5:$I$204,4,0))</f>
        <v/>
      </c>
      <c r="E186" s="38"/>
      <c r="G186" s="34"/>
      <c r="H186" s="35"/>
      <c r="I186" s="35"/>
      <c r="J186" s="34"/>
      <c r="K186" s="34"/>
      <c r="L186" s="34" t="str">
        <f>IF(K186="","",LARGE(G173:G192,M186))</f>
        <v/>
      </c>
      <c r="M186" s="46">
        <v>14</v>
      </c>
      <c r="N186" s="28"/>
      <c r="O186" s="47" t="str">
        <f>IF(R186&lt;&gt;"",_xlfn.RANK.EQ(R186,R173:R192,0),"")</f>
        <v/>
      </c>
      <c r="P186" s="24" t="str">
        <f>IF(K186="","",VLOOKUP(L186,G173:J192,2,0))</f>
        <v/>
      </c>
      <c r="Q186" s="24" t="str">
        <f>IF(K186="","",VLOOKUP(P186,LISTAS!$F$5:$G$407,2,0))</f>
        <v/>
      </c>
      <c r="R186" s="39" t="str">
        <f>IF(K186="","",VLOOKUP(L186,G173:J192,4,0))</f>
        <v/>
      </c>
      <c r="S186" s="25" t="str">
        <f t="shared" si="61"/>
        <v/>
      </c>
      <c r="T186" s="25" t="str">
        <f t="shared" si="62"/>
        <v/>
      </c>
    </row>
    <row r="187" spans="2:20" s="5" customFormat="1" ht="18.75" customHeight="1" x14ac:dyDescent="0.3">
      <c r="B187" s="26"/>
      <c r="C187" s="22" t="str">
        <f>IF(B187="","",VLOOKUP(B187,LISTAS!$F$5:$I$1000,2,0))</f>
        <v/>
      </c>
      <c r="D187" s="22" t="str">
        <f>IF(B187="","",VLOOKUP(B187,LISTAS!$F$5:$I$204,4,0))</f>
        <v/>
      </c>
      <c r="E187" s="38"/>
      <c r="G187" s="34"/>
      <c r="H187" s="35"/>
      <c r="I187" s="35"/>
      <c r="J187" s="34"/>
      <c r="K187" s="34"/>
      <c r="L187" s="34" t="str">
        <f>IF(K187="","",LARGE(G173:G192,M187))</f>
        <v/>
      </c>
      <c r="M187" s="46">
        <v>15</v>
      </c>
      <c r="N187" s="28"/>
      <c r="O187" s="47" t="str">
        <f>IF(R187&lt;&gt;"",_xlfn.RANK.EQ(R187,R173:R192,0),"")</f>
        <v/>
      </c>
      <c r="P187" s="24" t="str">
        <f>IF(K187="","",VLOOKUP(L187,G173:J192,2,0))</f>
        <v/>
      </c>
      <c r="Q187" s="24" t="str">
        <f>IF(K187="","",VLOOKUP(P187,LISTAS!$F$5:$G$407,2,0))</f>
        <v/>
      </c>
      <c r="R187" s="39" t="str">
        <f>IF(K187="","",VLOOKUP(L187,G173:J192,4,0))</f>
        <v/>
      </c>
      <c r="S187" s="25" t="str">
        <f t="shared" si="61"/>
        <v/>
      </c>
      <c r="T187" s="25" t="str">
        <f t="shared" si="62"/>
        <v/>
      </c>
    </row>
    <row r="188" spans="2:20" s="5" customFormat="1" ht="18.75" customHeight="1" x14ac:dyDescent="0.3">
      <c r="B188" s="26"/>
      <c r="C188" s="22" t="str">
        <f>IF(B188="","",VLOOKUP(B188,LISTAS!$F$5:$I$1000,2,0))</f>
        <v/>
      </c>
      <c r="D188" s="22" t="str">
        <f>IF(B188="","",VLOOKUP(B188,LISTAS!$F$5:$I$204,4,0))</f>
        <v/>
      </c>
      <c r="E188" s="38"/>
      <c r="G188" s="34"/>
      <c r="H188" s="35"/>
      <c r="I188" s="35"/>
      <c r="J188" s="34"/>
      <c r="K188" s="34"/>
      <c r="L188" s="34" t="str">
        <f>IF(K188="","",LARGE(G173:G192,M188))</f>
        <v/>
      </c>
      <c r="M188" s="46">
        <v>16</v>
      </c>
      <c r="N188" s="28"/>
      <c r="O188" s="47" t="str">
        <f>IF(R188&lt;&gt;"",_xlfn.RANK.EQ(R188,R173:R192,0),"")</f>
        <v/>
      </c>
      <c r="P188" s="24" t="str">
        <f>IF(K188="","",VLOOKUP(L188,G173:J192,2,0))</f>
        <v/>
      </c>
      <c r="Q188" s="24" t="str">
        <f>IF(K188="","",VLOOKUP(P188,LISTAS!$F$5:$G$407,2,0))</f>
        <v/>
      </c>
      <c r="R188" s="39" t="str">
        <f>IF(K188="","",VLOOKUP(L188,G173:J192,4,0))</f>
        <v/>
      </c>
      <c r="S188" s="25" t="str">
        <f t="shared" si="61"/>
        <v/>
      </c>
      <c r="T188" s="25" t="str">
        <f t="shared" si="62"/>
        <v/>
      </c>
    </row>
    <row r="189" spans="2:20" s="5" customFormat="1" ht="18.75" customHeight="1" x14ac:dyDescent="0.3">
      <c r="B189" s="26"/>
      <c r="C189" s="22" t="str">
        <f>IF(B189="","",VLOOKUP(B189,LISTAS!$F$5:$I$1000,2,0))</f>
        <v/>
      </c>
      <c r="D189" s="22" t="str">
        <f>IF(B189="","",VLOOKUP(B189,LISTAS!$F$5:$I$204,4,0))</f>
        <v/>
      </c>
      <c r="E189" s="38"/>
      <c r="G189" s="34" t="str">
        <f t="shared" si="57"/>
        <v/>
      </c>
      <c r="H189" s="35" t="str">
        <f t="shared" ref="H189:I192" si="63">IF($K189="","",IF(B189="","",B189))</f>
        <v/>
      </c>
      <c r="I189" s="35" t="str">
        <f t="shared" si="63"/>
        <v/>
      </c>
      <c r="J189" s="34" t="str">
        <f t="shared" si="59"/>
        <v/>
      </c>
      <c r="K189" s="34" t="str">
        <f t="shared" si="60"/>
        <v/>
      </c>
      <c r="L189" s="34" t="str">
        <f>IF(K189="","",LARGE(G173:G192,M189))</f>
        <v/>
      </c>
      <c r="M189" s="46">
        <v>17</v>
      </c>
      <c r="N189" s="28"/>
      <c r="O189" s="47" t="str">
        <f>IF(R189&lt;&gt;"",_xlfn.RANK.EQ(R189,R173:R192,0),"")</f>
        <v/>
      </c>
      <c r="P189" s="24" t="str">
        <f>IF(K189="","",VLOOKUP(L189,G173:J192,2,0))</f>
        <v/>
      </c>
      <c r="Q189" s="24" t="str">
        <f>IF(K189="","",VLOOKUP(P189,LISTAS!$F$5:$G$407,2,0))</f>
        <v/>
      </c>
      <c r="R189" s="39" t="str">
        <f>IF(K189="","",VLOOKUP(L189,G173:J192,4,0))</f>
        <v/>
      </c>
      <c r="S189" s="25" t="str">
        <f t="shared" si="61"/>
        <v/>
      </c>
      <c r="T189" s="25" t="str">
        <f t="shared" si="62"/>
        <v/>
      </c>
    </row>
    <row r="190" spans="2:20" s="5" customFormat="1" ht="18.75" customHeight="1" x14ac:dyDescent="0.3">
      <c r="B190" s="26"/>
      <c r="C190" s="22" t="str">
        <f>IF(B190="","",VLOOKUP(B190,LISTAS!$F$5:$I$1000,2,0))</f>
        <v/>
      </c>
      <c r="D190" s="22" t="str">
        <f>IF(B190="","",VLOOKUP(B190,LISTAS!$F$5:$I$204,4,0))</f>
        <v/>
      </c>
      <c r="E190" s="38"/>
      <c r="G190" s="34" t="str">
        <f t="shared" si="57"/>
        <v/>
      </c>
      <c r="H190" s="35" t="str">
        <f t="shared" si="63"/>
        <v/>
      </c>
      <c r="I190" s="35" t="str">
        <f t="shared" si="63"/>
        <v/>
      </c>
      <c r="J190" s="34" t="str">
        <f t="shared" si="59"/>
        <v/>
      </c>
      <c r="K190" s="34" t="str">
        <f t="shared" si="60"/>
        <v/>
      </c>
      <c r="L190" s="34" t="str">
        <f>IF(K190="","",LARGE(G173:G192,M190))</f>
        <v/>
      </c>
      <c r="M190" s="46">
        <v>18</v>
      </c>
      <c r="N190" s="28"/>
      <c r="O190" s="47" t="str">
        <f>IF(R190&lt;&gt;"",_xlfn.RANK.EQ(R190,R173:R192,0),"")</f>
        <v/>
      </c>
      <c r="P190" s="24" t="str">
        <f>IF(K190="","",VLOOKUP(L190,G173:J192,2,0))</f>
        <v/>
      </c>
      <c r="Q190" s="24" t="str">
        <f>IF(K190="","",VLOOKUP(P190,LISTAS!$F$5:$G$407,2,0))</f>
        <v/>
      </c>
      <c r="R190" s="39" t="str">
        <f>IF(K190="","",VLOOKUP(L190,G173:J192,4,0))</f>
        <v/>
      </c>
      <c r="S190" s="25" t="str">
        <f t="shared" si="61"/>
        <v/>
      </c>
      <c r="T190" s="25" t="str">
        <f t="shared" si="62"/>
        <v/>
      </c>
    </row>
    <row r="191" spans="2:20" s="5" customFormat="1" ht="18.75" customHeight="1" x14ac:dyDescent="0.3">
      <c r="B191" s="26"/>
      <c r="C191" s="22" t="str">
        <f>IF(B191="","",VLOOKUP(B191,LISTAS!$F$5:$I$1000,2,0))</f>
        <v/>
      </c>
      <c r="D191" s="22" t="str">
        <f>IF(B191="","",VLOOKUP(B191,LISTAS!$F$5:$I$204,4,0))</f>
        <v/>
      </c>
      <c r="E191" s="38"/>
      <c r="G191" s="34"/>
      <c r="H191" s="35"/>
      <c r="I191" s="35"/>
      <c r="J191" s="34"/>
      <c r="K191" s="34"/>
      <c r="L191" s="34" t="str">
        <f>IF(K191="","",LARGE(G173:G192,M191))</f>
        <v/>
      </c>
      <c r="M191" s="46">
        <v>19</v>
      </c>
      <c r="N191" s="28"/>
      <c r="O191" s="47" t="str">
        <f>IF(R191&lt;&gt;"",_xlfn.RANK.EQ(R191,R173:R192,0),"")</f>
        <v/>
      </c>
      <c r="P191" s="24" t="str">
        <f>IF(K191="","",VLOOKUP(L191,G173:J192,2,0))</f>
        <v/>
      </c>
      <c r="Q191" s="24" t="str">
        <f>IF(K191="","",VLOOKUP(P191,LISTAS!$F$5:$G$407,2,0))</f>
        <v/>
      </c>
      <c r="R191" s="39" t="str">
        <f>IF(K191="","",VLOOKUP(L191,G173:J192,4,0))</f>
        <v/>
      </c>
      <c r="S191" s="25" t="str">
        <f t="shared" si="61"/>
        <v/>
      </c>
      <c r="T191" s="25" t="str">
        <f t="shared" si="62"/>
        <v/>
      </c>
    </row>
    <row r="192" spans="2:20" s="5" customFormat="1" ht="18.75" customHeight="1" x14ac:dyDescent="0.3">
      <c r="B192" s="26"/>
      <c r="C192" s="22" t="str">
        <f>IF(B192="","",VLOOKUP(B192,LISTAS!$F$5:$I$1000,2,0))</f>
        <v/>
      </c>
      <c r="D192" s="22" t="str">
        <f>IF(B192="","",VLOOKUP(B192,LISTAS!$F$5:$I$204,4,0))</f>
        <v/>
      </c>
      <c r="E192" s="38"/>
      <c r="G192" s="34" t="str">
        <f t="shared" si="57"/>
        <v/>
      </c>
      <c r="H192" s="35" t="str">
        <f t="shared" si="63"/>
        <v/>
      </c>
      <c r="I192" s="35" t="str">
        <f t="shared" si="63"/>
        <v/>
      </c>
      <c r="J192" s="34" t="str">
        <f t="shared" si="59"/>
        <v/>
      </c>
      <c r="K192" s="34" t="str">
        <f t="shared" si="60"/>
        <v/>
      </c>
      <c r="L192" s="34" t="str">
        <f>IF(K192="","",LARGE(G173:G192,M192))</f>
        <v/>
      </c>
      <c r="M192" s="46">
        <v>20</v>
      </c>
      <c r="N192" s="28"/>
      <c r="O192" s="47" t="str">
        <f>IF(R192&lt;&gt;"",_xlfn.RANK.EQ(R192,R173:R192,0),"")</f>
        <v/>
      </c>
      <c r="P192" s="24" t="str">
        <f>IF(K192="","",VLOOKUP(L192,G173:J192,2,0))</f>
        <v/>
      </c>
      <c r="Q192" s="24" t="str">
        <f>IF(K192="","",VLOOKUP(P192,LISTAS!$F$5:$G$407,2,0))</f>
        <v/>
      </c>
      <c r="R192" s="39" t="str">
        <f>IF(K192="","",VLOOKUP(L192,G173:J192,4,0))</f>
        <v/>
      </c>
      <c r="S192" s="25" t="str">
        <f t="shared" si="61"/>
        <v/>
      </c>
      <c r="T192" s="25" t="str">
        <f t="shared" si="62"/>
        <v/>
      </c>
    </row>
    <row r="193" spans="1:20" ht="20.25" customHeight="1" x14ac:dyDescent="0.25"/>
    <row r="194" spans="1:20" ht="20.25" customHeight="1" x14ac:dyDescent="0.25">
      <c r="A194" s="2"/>
      <c r="B194" s="71" t="s">
        <v>251</v>
      </c>
      <c r="C194" s="72"/>
      <c r="E194" s="36"/>
      <c r="F194" s="37"/>
      <c r="G194" s="11"/>
      <c r="H194" s="12"/>
      <c r="I194" s="12"/>
      <c r="J194" s="12"/>
      <c r="K194" s="13"/>
      <c r="L194" s="12"/>
      <c r="M194" s="14"/>
      <c r="N194" s="45"/>
      <c r="O194" s="73" t="s">
        <v>15</v>
      </c>
      <c r="P194" s="74"/>
      <c r="Q194" s="74"/>
      <c r="R194" s="74"/>
      <c r="S194" s="74"/>
      <c r="T194" s="75"/>
    </row>
    <row r="195" spans="1:20" ht="20.25" hidden="1" customHeight="1" x14ac:dyDescent="0.25">
      <c r="A195" s="2"/>
      <c r="B195" s="68"/>
      <c r="C195" s="69"/>
      <c r="D195" s="69"/>
      <c r="E195" s="69"/>
      <c r="F195" s="69"/>
      <c r="G195" s="69"/>
      <c r="H195" s="69"/>
      <c r="I195" s="69"/>
      <c r="J195" s="69"/>
      <c r="K195" s="69"/>
      <c r="L195" s="69"/>
      <c r="M195" s="69"/>
      <c r="N195" s="69"/>
      <c r="O195" s="69"/>
      <c r="P195" s="69"/>
      <c r="Q195" s="69"/>
      <c r="R195" s="69"/>
      <c r="S195" s="69"/>
      <c r="T195" s="70"/>
    </row>
    <row r="196" spans="1:20" s="15" customFormat="1" ht="28.5" customHeight="1" x14ac:dyDescent="0.25">
      <c r="B196" s="16" t="s">
        <v>16</v>
      </c>
      <c r="C196" s="16" t="s">
        <v>1</v>
      </c>
      <c r="D196" s="16" t="s">
        <v>17</v>
      </c>
      <c r="E196" s="16" t="s">
        <v>2</v>
      </c>
      <c r="F196" s="17"/>
      <c r="G196" s="18"/>
      <c r="H196" s="19"/>
      <c r="I196" s="19"/>
      <c r="J196" s="19"/>
      <c r="K196" s="20"/>
      <c r="L196" s="19"/>
      <c r="M196" s="18"/>
      <c r="N196" s="18"/>
      <c r="O196" s="29" t="s">
        <v>4</v>
      </c>
      <c r="P196" s="29" t="s">
        <v>16</v>
      </c>
      <c r="Q196" s="29" t="s">
        <v>1</v>
      </c>
      <c r="R196" s="29" t="s">
        <v>18</v>
      </c>
      <c r="S196" s="21" t="s">
        <v>19</v>
      </c>
      <c r="T196" s="21" t="s">
        <v>20</v>
      </c>
    </row>
    <row r="197" spans="1:20" s="5" customFormat="1" ht="18.75" customHeight="1" x14ac:dyDescent="0.25">
      <c r="B197" s="22" t="s">
        <v>510</v>
      </c>
      <c r="C197" s="22" t="str">
        <f>IF(B197="","",VLOOKUP(B197,LISTAS!$F$5:$I$1000,2,0))</f>
        <v>ESCOLA INTERAÇÃO</v>
      </c>
      <c r="D197" s="22" t="e">
        <f>IF(B197="","",VLOOKUP(B197,LISTAS!$F$5:$I$204,4,0))</f>
        <v>#N/A</v>
      </c>
      <c r="E197" s="38">
        <v>8.1999999999999993</v>
      </c>
      <c r="G197" s="34">
        <f t="shared" ref="G197:G216" si="64">IF(E197="","",E197+(ROW(E197)/10000))</f>
        <v>8.2196999999999996</v>
      </c>
      <c r="H197" s="35" t="str">
        <f t="shared" ref="H197:I209" si="65">IF($K197="","",IF(B197="","",B197))</f>
        <v>LARISSA DOS SANTOS SILVA</v>
      </c>
      <c r="I197" s="35" t="str">
        <f t="shared" si="65"/>
        <v>ESCOLA INTERAÇÃO</v>
      </c>
      <c r="J197" s="34">
        <f t="shared" ref="J197:J216" si="66">IF($K197="","",E197)</f>
        <v>8.1999999999999993</v>
      </c>
      <c r="K197" s="34">
        <f t="shared" ref="K197:K216" si="67">G197</f>
        <v>8.2196999999999996</v>
      </c>
      <c r="L197" s="34">
        <f>IF(K197="","",LARGE(G197:G216,M197))</f>
        <v>8.2196999999999996</v>
      </c>
      <c r="M197" s="46">
        <v>1</v>
      </c>
      <c r="N197" s="23"/>
      <c r="O197" s="47">
        <f>IF(R197&lt;&gt;"",_xlfn.RANK.EQ(R197,R197:R216,0),"")</f>
        <v>1</v>
      </c>
      <c r="P197" s="24" t="s">
        <v>510</v>
      </c>
      <c r="Q197" s="24" t="s">
        <v>463</v>
      </c>
      <c r="R197" s="39">
        <v>8.1999999999999993</v>
      </c>
      <c r="S197" s="25">
        <f>IF($O197="","",IF($O197=1,400,IF($O197=2,340,IF($O197=3,300,IF($O197=4,280,IF($O197=5,270,IF($O197=6,260,IF($O197=7,250,IF($O197=8,240,IF($O197=9,200,IF($O197=10,200,IF($O197=11,200,IF($O197=12,200,IF($O197=13,200,IF($O197=14,200,IF($O197=15,200,IF($O197=16,200,IF($O197&gt;16,"",""))))))))))))))))))</f>
        <v>400</v>
      </c>
      <c r="T197" s="25">
        <f>IF(O197="","",IF($F$7="NÃO","",IF(O197=1,400,IF(O197=2,340,IF(O197=3,300,IF(O197=4,280,IF(O197=5,270,IF(O197=6,260,IF(O197=7,250,IF(O197=8,240,IF(O197=9,200,IF(O197=10,200,IF(O197=11,200,IF(O197=12,200,IF(O197=13,200,IF(O197=14,200,IF(O197=15,200,IF(O197=16,200,IF(O197&gt;16,"","")))))))))))))))))))</f>
        <v>400</v>
      </c>
    </row>
    <row r="198" spans="1:20" s="5" customFormat="1" ht="18.75" customHeight="1" x14ac:dyDescent="0.25">
      <c r="B198" s="26" t="s">
        <v>511</v>
      </c>
      <c r="C198" s="22" t="str">
        <f>IF(B198="","",VLOOKUP(B198,LISTAS!$F$5:$I$1000,2,0))</f>
        <v>ESCOLA INTERAÇÃO</v>
      </c>
      <c r="D198" s="22" t="e">
        <f>IF(B198="","",VLOOKUP(B198,LISTAS!$F$5:$I$204,4,0))</f>
        <v>#N/A</v>
      </c>
      <c r="E198" s="38">
        <v>8.1</v>
      </c>
      <c r="G198" s="34">
        <f t="shared" si="64"/>
        <v>8.1197999999999997</v>
      </c>
      <c r="H198" s="35" t="str">
        <f t="shared" si="65"/>
        <v>MANUELA SOUZA MISTRO</v>
      </c>
      <c r="I198" s="35" t="str">
        <f t="shared" si="65"/>
        <v>ESCOLA INTERAÇÃO</v>
      </c>
      <c r="J198" s="34">
        <f t="shared" si="66"/>
        <v>8.1</v>
      </c>
      <c r="K198" s="34">
        <f t="shared" si="67"/>
        <v>8.1197999999999997</v>
      </c>
      <c r="L198" s="34">
        <f>IF(K198="","",LARGE(G197:G216,M198))</f>
        <v>8.1197999999999997</v>
      </c>
      <c r="M198" s="46">
        <v>2</v>
      </c>
      <c r="N198" s="27"/>
      <c r="O198" s="47">
        <f>IF(R198&lt;&gt;"",_xlfn.RANK.EQ(R198,R197:R216,0),"")</f>
        <v>2</v>
      </c>
      <c r="P198" s="24" t="s">
        <v>511</v>
      </c>
      <c r="Q198" s="24" t="s">
        <v>463</v>
      </c>
      <c r="R198" s="39">
        <v>8.1</v>
      </c>
      <c r="S198" s="25">
        <f t="shared" ref="S198:S234" si="68">IF($O198="","",IF($O198=1,400,IF($O198=2,340,IF($O198=3,300,IF($O198=4,280,IF($O198=5,270,IF($O198=6,260,IF($O198=7,250,IF($O198=8,240,IF($O198=9,200,IF($O198=10,200,IF($O198=11,200,IF($O198=12,200,IF($O198=13,200,IF($O198=14,200,IF($O198=15,200,IF($O198=16,200,IF($O198&gt;16,"",""))))))))))))))))))</f>
        <v>340</v>
      </c>
      <c r="T198" s="25">
        <f t="shared" ref="T198:T216" si="69">IF(O198="","",IF($F$7="NÃO","",IF(O198=1,400,IF(O198=2,340,IF(O198=3,300,IF(O198=4,280,IF(O198=5,270,IF(O198=6,260,IF(O198=7,250,IF(O198=8,240,IF(O198=9,200,IF(O198=10,200,IF(O198=11,200,IF(O198=12,200,IF(O198=13,200,IF(O198=14,200,IF(O198=15,200,IF(O198=16,200,IF(O198&gt;16,"","")))))))))))))))))))</f>
        <v>340</v>
      </c>
    </row>
    <row r="199" spans="1:20" s="5" customFormat="1" ht="18.75" customHeight="1" x14ac:dyDescent="0.3">
      <c r="B199" s="26" t="s">
        <v>579</v>
      </c>
      <c r="C199" s="22" t="str">
        <f>IF(B199="","",VLOOKUP(B199,LISTAS!$F$5:$I$1000,2,0))</f>
        <v>LICEU JARDIM</v>
      </c>
      <c r="D199" s="22" t="e">
        <f>IF(B199="","",VLOOKUP(B199,LISTAS!$F$5:$I$204,4,0))</f>
        <v>#N/A</v>
      </c>
      <c r="E199" s="38">
        <v>7.6</v>
      </c>
      <c r="G199" s="34">
        <f t="shared" si="64"/>
        <v>7.6198999999999995</v>
      </c>
      <c r="H199" s="35" t="str">
        <f t="shared" si="65"/>
        <v>FERNANDA SILVA</v>
      </c>
      <c r="I199" s="35" t="str">
        <f t="shared" si="65"/>
        <v>LICEU JARDIM</v>
      </c>
      <c r="J199" s="34">
        <f t="shared" si="66"/>
        <v>7.6</v>
      </c>
      <c r="K199" s="34">
        <f t="shared" si="67"/>
        <v>7.6198999999999995</v>
      </c>
      <c r="L199" s="34">
        <f>IF(K199="","",LARGE(G197:G216,M199))</f>
        <v>7.6198999999999995</v>
      </c>
      <c r="M199" s="46">
        <v>3</v>
      </c>
      <c r="N199" s="28"/>
      <c r="O199" s="47">
        <f>IF(R199&lt;&gt;"",_xlfn.RANK.EQ(R199,R197:R216,0),"")</f>
        <v>3</v>
      </c>
      <c r="P199" s="24" t="s">
        <v>579</v>
      </c>
      <c r="Q199" s="24" t="s">
        <v>221</v>
      </c>
      <c r="R199" s="39">
        <v>7.6</v>
      </c>
      <c r="S199" s="25">
        <f t="shared" si="68"/>
        <v>300</v>
      </c>
      <c r="T199" s="25">
        <f t="shared" si="69"/>
        <v>300</v>
      </c>
    </row>
    <row r="200" spans="1:20" s="5" customFormat="1" ht="18.75" customHeight="1" x14ac:dyDescent="0.3">
      <c r="B200" s="26" t="s">
        <v>507</v>
      </c>
      <c r="C200" s="22" t="str">
        <f>IF(B200="","",VLOOKUP(B200,LISTAS!$F$5:$I$1000,2,0))</f>
        <v>LICEU JARDIM</v>
      </c>
      <c r="D200" s="22" t="e">
        <f>IF(B200="","",VLOOKUP(B200,LISTAS!$F$5:$I$204,4,0))</f>
        <v>#N/A</v>
      </c>
      <c r="E200" s="38">
        <v>7.5</v>
      </c>
      <c r="G200" s="34">
        <f t="shared" si="64"/>
        <v>7.52</v>
      </c>
      <c r="H200" s="35" t="str">
        <f t="shared" si="65"/>
        <v>ESTHER BARBOSA</v>
      </c>
      <c r="I200" s="35" t="str">
        <f t="shared" si="65"/>
        <v>LICEU JARDIM</v>
      </c>
      <c r="J200" s="34">
        <f t="shared" si="66"/>
        <v>7.5</v>
      </c>
      <c r="K200" s="34">
        <f t="shared" si="67"/>
        <v>7.52</v>
      </c>
      <c r="L200" s="34">
        <f>IF(K200="","",LARGE(G197:G216,M200))</f>
        <v>7.52</v>
      </c>
      <c r="M200" s="46">
        <v>4</v>
      </c>
      <c r="N200" s="28"/>
      <c r="O200" s="47">
        <f>IF(R200&lt;&gt;"",_xlfn.RANK.EQ(R200,R197:R216,0),"")</f>
        <v>4</v>
      </c>
      <c r="P200" s="24" t="s">
        <v>507</v>
      </c>
      <c r="Q200" s="24" t="s">
        <v>221</v>
      </c>
      <c r="R200" s="39">
        <v>7.5</v>
      </c>
      <c r="S200" s="25">
        <f t="shared" si="68"/>
        <v>280</v>
      </c>
      <c r="T200" s="25">
        <f t="shared" si="69"/>
        <v>280</v>
      </c>
    </row>
    <row r="201" spans="1:20" s="5" customFormat="1" ht="18.75" customHeight="1" x14ac:dyDescent="0.3">
      <c r="B201" s="26" t="s">
        <v>514</v>
      </c>
      <c r="C201" s="22" t="str">
        <f>IF(B201="","",VLOOKUP(B201,LISTAS!$F$5:$I$1000,2,0))</f>
        <v>ARBOS SANTO ANDRÉ</v>
      </c>
      <c r="D201" s="22" t="e">
        <f>IF(B201="","",VLOOKUP(B201,LISTAS!$F$5:$I$204,4,0))</f>
        <v>#N/A</v>
      </c>
      <c r="E201" s="38">
        <v>7.3</v>
      </c>
      <c r="G201" s="34">
        <f t="shared" si="64"/>
        <v>7.3201000000000001</v>
      </c>
      <c r="H201" s="35" t="str">
        <f t="shared" si="65"/>
        <v>ANNA SOARES AISSA</v>
      </c>
      <c r="I201" s="35" t="str">
        <f t="shared" si="65"/>
        <v>ARBOS SANTO ANDRÉ</v>
      </c>
      <c r="J201" s="34">
        <f t="shared" si="66"/>
        <v>7.3</v>
      </c>
      <c r="K201" s="34">
        <f t="shared" si="67"/>
        <v>7.3201000000000001</v>
      </c>
      <c r="L201" s="34">
        <f>IF(K201="","",LARGE(G197:G216,M201))</f>
        <v>7.3201000000000001</v>
      </c>
      <c r="M201" s="46">
        <v>5</v>
      </c>
      <c r="N201" s="28"/>
      <c r="O201" s="47">
        <f>IF(R201&lt;&gt;"",_xlfn.RANK.EQ(R201,R197:R216,0),"")</f>
        <v>5</v>
      </c>
      <c r="P201" s="24" t="s">
        <v>503</v>
      </c>
      <c r="Q201" s="24" t="s">
        <v>221</v>
      </c>
      <c r="R201" s="39">
        <v>7.1</v>
      </c>
      <c r="S201" s="25">
        <f t="shared" si="68"/>
        <v>270</v>
      </c>
      <c r="T201" s="25">
        <f t="shared" si="69"/>
        <v>270</v>
      </c>
    </row>
    <row r="202" spans="1:20" s="5" customFormat="1" ht="18.75" customHeight="1" x14ac:dyDescent="0.3">
      <c r="B202" s="26" t="s">
        <v>503</v>
      </c>
      <c r="C202" s="22" t="str">
        <f>IF(B202="","",VLOOKUP(B202,LISTAS!$F$5:$I$1000,2,0))</f>
        <v>LICEU JARDIM</v>
      </c>
      <c r="D202" s="22" t="e">
        <f>IF(B202="","",VLOOKUP(B202,LISTAS!$F$5:$I$204,4,0))</f>
        <v>#N/A</v>
      </c>
      <c r="E202" s="38">
        <v>7.1</v>
      </c>
      <c r="G202" s="34">
        <f t="shared" si="64"/>
        <v>7.1201999999999996</v>
      </c>
      <c r="H202" s="35" t="str">
        <f t="shared" si="65"/>
        <v>BEATRIZ DE OLIVEIRA</v>
      </c>
      <c r="I202" s="35" t="str">
        <f t="shared" si="65"/>
        <v>LICEU JARDIM</v>
      </c>
      <c r="J202" s="34">
        <f t="shared" si="66"/>
        <v>7.1</v>
      </c>
      <c r="K202" s="34">
        <f t="shared" si="67"/>
        <v>7.1201999999999996</v>
      </c>
      <c r="L202" s="34">
        <f>IF(K202="","",LARGE(G197:G216,M202))</f>
        <v>7.1201999999999996</v>
      </c>
      <c r="M202" s="46">
        <v>6</v>
      </c>
      <c r="N202" s="28"/>
      <c r="O202" s="47">
        <f>IF(R202&lt;&gt;"",_xlfn.RANK.EQ(R202,R197:R216,0),"")</f>
        <v>6</v>
      </c>
      <c r="P202" s="24" t="s">
        <v>502</v>
      </c>
      <c r="Q202" s="24" t="s">
        <v>221</v>
      </c>
      <c r="R202" s="39">
        <v>7</v>
      </c>
      <c r="S202" s="25">
        <f t="shared" si="68"/>
        <v>260</v>
      </c>
      <c r="T202" s="25">
        <f t="shared" si="69"/>
        <v>260</v>
      </c>
    </row>
    <row r="203" spans="1:20" s="5" customFormat="1" ht="18.75" customHeight="1" x14ac:dyDescent="0.3">
      <c r="B203" s="26" t="s">
        <v>502</v>
      </c>
      <c r="C203" s="22" t="str">
        <f>IF(B203="","",VLOOKUP(B203,LISTAS!$F$5:$I$1000,2,0))</f>
        <v>LICEU JARDIM</v>
      </c>
      <c r="D203" s="22" t="e">
        <f>IF(B203="","",VLOOKUP(B203,LISTAS!$F$5:$I$204,4,0))</f>
        <v>#N/A</v>
      </c>
      <c r="E203" s="38">
        <v>7</v>
      </c>
      <c r="G203" s="34">
        <f t="shared" si="64"/>
        <v>7.0202999999999998</v>
      </c>
      <c r="H203" s="35" t="str">
        <f t="shared" si="65"/>
        <v>ANA LUIZA MARINO</v>
      </c>
      <c r="I203" s="35" t="str">
        <f t="shared" si="65"/>
        <v>LICEU JARDIM</v>
      </c>
      <c r="J203" s="34">
        <f t="shared" si="66"/>
        <v>7</v>
      </c>
      <c r="K203" s="34">
        <f t="shared" si="67"/>
        <v>7.0202999999999998</v>
      </c>
      <c r="L203" s="34">
        <f>IF(K203="","",LARGE(G197:G216,M203))</f>
        <v>7.0204000000000004</v>
      </c>
      <c r="M203" s="46">
        <v>7</v>
      </c>
      <c r="N203" s="28"/>
      <c r="O203" s="47">
        <f>IF(R203&lt;&gt;"",_xlfn.RANK.EQ(R203,R197:R216,0),"")</f>
        <v>6</v>
      </c>
      <c r="P203" s="24" t="s">
        <v>509</v>
      </c>
      <c r="Q203" s="24" t="s">
        <v>463</v>
      </c>
      <c r="R203" s="39">
        <v>7</v>
      </c>
      <c r="S203" s="25">
        <f t="shared" si="68"/>
        <v>260</v>
      </c>
      <c r="T203" s="25">
        <f t="shared" si="69"/>
        <v>260</v>
      </c>
    </row>
    <row r="204" spans="1:20" s="5" customFormat="1" ht="18.75" customHeight="1" x14ac:dyDescent="0.3">
      <c r="B204" s="26" t="s">
        <v>509</v>
      </c>
      <c r="C204" s="22" t="str">
        <f>IF(B204="","",VLOOKUP(B204,LISTAS!$F$5:$I$1000,2,0))</f>
        <v>ESCOLA INTERAÇÃO</v>
      </c>
      <c r="D204" s="22" t="e">
        <f>IF(B204="","",VLOOKUP(B204,LISTAS!$F$5:$I$204,4,0))</f>
        <v>#N/A</v>
      </c>
      <c r="E204" s="38">
        <v>7</v>
      </c>
      <c r="G204" s="34">
        <f t="shared" si="64"/>
        <v>7.0204000000000004</v>
      </c>
      <c r="H204" s="35" t="str">
        <f t="shared" si="65"/>
        <v>CECILIA MIRANDA MOMESSO</v>
      </c>
      <c r="I204" s="35" t="str">
        <f t="shared" si="65"/>
        <v>ESCOLA INTERAÇÃO</v>
      </c>
      <c r="J204" s="34">
        <f t="shared" si="66"/>
        <v>7</v>
      </c>
      <c r="K204" s="34">
        <f t="shared" si="67"/>
        <v>7.0204000000000004</v>
      </c>
      <c r="L204" s="34">
        <f>IF(K204="","",LARGE(G197:G216,M204))</f>
        <v>7.0202999999999998</v>
      </c>
      <c r="M204" s="46">
        <v>8</v>
      </c>
      <c r="N204" s="28"/>
      <c r="O204" s="47">
        <f>IF(R204&lt;&gt;"",_xlfn.RANK.EQ(R204,R197:R216,0),"")</f>
        <v>8</v>
      </c>
      <c r="P204" s="24" t="s">
        <v>148</v>
      </c>
      <c r="Q204" s="24" t="s">
        <v>446</v>
      </c>
      <c r="R204" s="39">
        <v>6.7</v>
      </c>
      <c r="S204" s="25">
        <f t="shared" si="68"/>
        <v>240</v>
      </c>
      <c r="T204" s="25">
        <f t="shared" si="69"/>
        <v>240</v>
      </c>
    </row>
    <row r="205" spans="1:20" s="5" customFormat="1" ht="18.75" customHeight="1" x14ac:dyDescent="0.3">
      <c r="B205" s="26" t="s">
        <v>148</v>
      </c>
      <c r="C205" s="22" t="str">
        <f>IF(B205="","",VLOOKUP(B205,LISTAS!$F$5:$I$1000,2,0))</f>
        <v>COLÉGIO MONSENHOR ALEXANDRE</v>
      </c>
      <c r="D205" s="22" t="str">
        <f>IF(B205="","",VLOOKUP(B205,LISTAS!$F$5:$I$204,4,0))</f>
        <v>SUB 11</v>
      </c>
      <c r="E205" s="38">
        <v>6.7</v>
      </c>
      <c r="G205" s="34">
        <f t="shared" si="64"/>
        <v>6.7205000000000004</v>
      </c>
      <c r="H205" s="35" t="str">
        <f t="shared" si="65"/>
        <v>AGNES ALETTO BOSEL</v>
      </c>
      <c r="I205" s="35" t="str">
        <f t="shared" si="65"/>
        <v>COLÉGIO MONSENHOR ALEXANDRE</v>
      </c>
      <c r="J205" s="34">
        <f t="shared" si="66"/>
        <v>6.7</v>
      </c>
      <c r="K205" s="34">
        <f t="shared" si="67"/>
        <v>6.7205000000000004</v>
      </c>
      <c r="L205" s="34">
        <f>IF(K205="","",LARGE(G197:G216,M205))</f>
        <v>6.7205000000000004</v>
      </c>
      <c r="M205" s="46">
        <v>9</v>
      </c>
      <c r="N205" s="28"/>
      <c r="O205" s="47">
        <f>IF(R205&lt;&gt;"",_xlfn.RANK.EQ(R205,R197:R216,0),"")</f>
        <v>9</v>
      </c>
      <c r="P205" s="24" t="s">
        <v>501</v>
      </c>
      <c r="Q205" s="24" t="s">
        <v>449</v>
      </c>
      <c r="R205" s="39">
        <v>6.6</v>
      </c>
      <c r="S205" s="25">
        <f t="shared" si="68"/>
        <v>200</v>
      </c>
      <c r="T205" s="25">
        <f t="shared" si="69"/>
        <v>200</v>
      </c>
    </row>
    <row r="206" spans="1:20" s="5" customFormat="1" ht="18.75" customHeight="1" x14ac:dyDescent="0.3">
      <c r="B206" s="26" t="s">
        <v>501</v>
      </c>
      <c r="C206" s="22" t="str">
        <f>IF(B206="","",VLOOKUP(B206,LISTAS!$F$5:$I$1000,2,0))</f>
        <v>INLIFE ESCOLA BILINGUE</v>
      </c>
      <c r="D206" s="22" t="e">
        <f>IF(B206="","",VLOOKUP(B206,LISTAS!$F$5:$I$204,4,0))</f>
        <v>#N/A</v>
      </c>
      <c r="E206" s="38">
        <v>6.6</v>
      </c>
      <c r="G206" s="34">
        <f t="shared" si="64"/>
        <v>6.6205999999999996</v>
      </c>
      <c r="H206" s="35" t="str">
        <f t="shared" si="65"/>
        <v>MANUELA OBERHOFER</v>
      </c>
      <c r="I206" s="35" t="str">
        <f t="shared" si="65"/>
        <v>INLIFE ESCOLA BILINGUE</v>
      </c>
      <c r="J206" s="34">
        <f t="shared" si="66"/>
        <v>6.6</v>
      </c>
      <c r="K206" s="34">
        <f t="shared" si="67"/>
        <v>6.6205999999999996</v>
      </c>
      <c r="L206" s="34">
        <f>IF(K206="","",LARGE(G197:G216,M206))</f>
        <v>6.6205999999999996</v>
      </c>
      <c r="M206" s="46">
        <v>10</v>
      </c>
      <c r="N206" s="28"/>
      <c r="O206" s="47">
        <f>IF(R206&lt;&gt;"",_xlfn.RANK.EQ(R206,R197:R216,0),"")</f>
        <v>10</v>
      </c>
      <c r="P206" s="24" t="s">
        <v>500</v>
      </c>
      <c r="Q206" s="24" t="s">
        <v>449</v>
      </c>
      <c r="R206" s="39">
        <v>6.5</v>
      </c>
      <c r="S206" s="25">
        <f t="shared" si="68"/>
        <v>200</v>
      </c>
      <c r="T206" s="25">
        <f t="shared" si="69"/>
        <v>200</v>
      </c>
    </row>
    <row r="207" spans="1:20" s="5" customFormat="1" ht="18.75" customHeight="1" x14ac:dyDescent="0.3">
      <c r="B207" s="26" t="s">
        <v>500</v>
      </c>
      <c r="C207" s="22" t="str">
        <f>IF(B207="","",VLOOKUP(B207,LISTAS!$F$5:$I$1000,2,0))</f>
        <v>INLIFE ESCOLA BILINGUE</v>
      </c>
      <c r="D207" s="22" t="e">
        <f>IF(B207="","",VLOOKUP(B207,LISTAS!$F$5:$I$204,4,0))</f>
        <v>#N/A</v>
      </c>
      <c r="E207" s="38">
        <v>6.5</v>
      </c>
      <c r="G207" s="34">
        <f t="shared" si="64"/>
        <v>6.5206999999999997</v>
      </c>
      <c r="H207" s="35" t="str">
        <f t="shared" si="65"/>
        <v>MANUELA GALHARDO</v>
      </c>
      <c r="I207" s="35" t="str">
        <f t="shared" si="65"/>
        <v>INLIFE ESCOLA BILINGUE</v>
      </c>
      <c r="J207" s="34">
        <f t="shared" si="66"/>
        <v>6.5</v>
      </c>
      <c r="K207" s="34">
        <f t="shared" si="67"/>
        <v>6.5206999999999997</v>
      </c>
      <c r="L207" s="34">
        <f>IF(K207="","",LARGE(G197:G216,M207))</f>
        <v>6.5209000000000001</v>
      </c>
      <c r="M207" s="46">
        <v>11</v>
      </c>
      <c r="N207" s="28"/>
      <c r="O207" s="47">
        <f>IF(R207&lt;&gt;"",_xlfn.RANK.EQ(R207,R197:R216,0),"")</f>
        <v>10</v>
      </c>
      <c r="P207" s="24" t="s">
        <v>443</v>
      </c>
      <c r="Q207" s="24" t="s">
        <v>221</v>
      </c>
      <c r="R207" s="39">
        <v>6.5</v>
      </c>
      <c r="S207" s="25">
        <f t="shared" si="68"/>
        <v>200</v>
      </c>
      <c r="T207" s="25">
        <f t="shared" si="69"/>
        <v>200</v>
      </c>
    </row>
    <row r="208" spans="1:20" s="5" customFormat="1" ht="18.75" customHeight="1" x14ac:dyDescent="0.3">
      <c r="B208" s="26" t="s">
        <v>443</v>
      </c>
      <c r="C208" s="22" t="str">
        <f>IF(B208="","",VLOOKUP(B208,LISTAS!$F$5:$I$1000,2,0))</f>
        <v>LICEU JARDIM</v>
      </c>
      <c r="D208" s="22" t="e">
        <f>IF(B208="","",VLOOKUP(B208,LISTAS!$F$5:$I$204,4,0))</f>
        <v>#N/A</v>
      </c>
      <c r="E208" s="38">
        <v>6.5</v>
      </c>
      <c r="G208" s="34">
        <f t="shared" si="64"/>
        <v>6.5208000000000004</v>
      </c>
      <c r="H208" s="35" t="str">
        <f t="shared" si="65"/>
        <v>MANUELA SANTOS DE SÁ</v>
      </c>
      <c r="I208" s="35" t="str">
        <f t="shared" si="65"/>
        <v>LICEU JARDIM</v>
      </c>
      <c r="J208" s="34">
        <f t="shared" si="66"/>
        <v>6.5</v>
      </c>
      <c r="K208" s="34">
        <f t="shared" si="67"/>
        <v>6.5208000000000004</v>
      </c>
      <c r="L208" s="34">
        <f>IF(K208="","",LARGE(G197:G216,M208))</f>
        <v>6.5208000000000004</v>
      </c>
      <c r="M208" s="46">
        <v>12</v>
      </c>
      <c r="N208" s="28"/>
      <c r="O208" s="47">
        <f>IF(R208&lt;&gt;"",_xlfn.RANK.EQ(R208,R197:R216,0),"")</f>
        <v>10</v>
      </c>
      <c r="P208" s="24" t="s">
        <v>512</v>
      </c>
      <c r="Q208" s="24" t="s">
        <v>446</v>
      </c>
      <c r="R208" s="39">
        <v>6.5</v>
      </c>
      <c r="S208" s="25">
        <f t="shared" si="68"/>
        <v>200</v>
      </c>
      <c r="T208" s="25">
        <f t="shared" si="69"/>
        <v>200</v>
      </c>
    </row>
    <row r="209" spans="2:20" s="5" customFormat="1" ht="18.75" customHeight="1" x14ac:dyDescent="0.3">
      <c r="B209" s="26" t="s">
        <v>512</v>
      </c>
      <c r="C209" s="22" t="str">
        <f>IF(B209="","",VLOOKUP(B209,LISTAS!$F$5:$I$1000,2,0))</f>
        <v>COLÉGIO MONSENHOR ALEXANDRE</v>
      </c>
      <c r="D209" s="22" t="e">
        <f>IF(B209="","",VLOOKUP(B209,LISTAS!$F$5:$I$204,4,0))</f>
        <v>#N/A</v>
      </c>
      <c r="E209" s="38">
        <v>6.5</v>
      </c>
      <c r="G209" s="34">
        <f t="shared" si="64"/>
        <v>6.5209000000000001</v>
      </c>
      <c r="H209" s="35" t="str">
        <f t="shared" si="65"/>
        <v>VALENTINA LOURENÇO</v>
      </c>
      <c r="I209" s="35" t="str">
        <f t="shared" si="65"/>
        <v>COLÉGIO MONSENHOR ALEXANDRE</v>
      </c>
      <c r="J209" s="34">
        <f t="shared" si="66"/>
        <v>6.5</v>
      </c>
      <c r="K209" s="34">
        <f t="shared" si="67"/>
        <v>6.5209000000000001</v>
      </c>
      <c r="L209" s="34">
        <f>IF(K209="","",LARGE(G197:G216,M209))</f>
        <v>6.5206999999999997</v>
      </c>
      <c r="M209" s="46">
        <v>13</v>
      </c>
      <c r="N209" s="28"/>
      <c r="O209" s="47">
        <f>IF(R209&lt;&gt;"",_xlfn.RANK.EQ(R209,R197:R216,0),"")</f>
        <v>13</v>
      </c>
      <c r="P209" s="24" t="s">
        <v>504</v>
      </c>
      <c r="Q209" s="24" t="s">
        <v>221</v>
      </c>
      <c r="R209" s="39">
        <v>6.3</v>
      </c>
      <c r="S209" s="25">
        <f t="shared" si="68"/>
        <v>200</v>
      </c>
      <c r="T209" s="25">
        <f t="shared" si="69"/>
        <v>200</v>
      </c>
    </row>
    <row r="210" spans="2:20" s="5" customFormat="1" ht="18.75" customHeight="1" x14ac:dyDescent="0.3">
      <c r="B210" s="26" t="s">
        <v>504</v>
      </c>
      <c r="C210" s="22" t="str">
        <f>IF(B210="","",VLOOKUP(B210,LISTAS!$F$5:$I$1000,2,0))</f>
        <v>LICEU JARDIM</v>
      </c>
      <c r="D210" s="22" t="e">
        <f>IF(B210="","",VLOOKUP(B210,LISTAS!$F$5:$I$204,4,0))</f>
        <v>#N/A</v>
      </c>
      <c r="E210" s="38">
        <v>6.3</v>
      </c>
      <c r="G210" s="34"/>
      <c r="H210" s="35"/>
      <c r="I210" s="35"/>
      <c r="J210" s="34"/>
      <c r="K210" s="34"/>
      <c r="L210" s="34" t="str">
        <f>IF(K210="","",LARGE(G197:G216,M210))</f>
        <v/>
      </c>
      <c r="M210" s="46">
        <v>14</v>
      </c>
      <c r="N210" s="28"/>
      <c r="O210" s="47">
        <f>IF(R210&lt;&gt;"",_xlfn.RANK.EQ(R210,R197:R216,0),"")</f>
        <v>13</v>
      </c>
      <c r="P210" s="24" t="s">
        <v>506</v>
      </c>
      <c r="Q210" s="24" t="s">
        <v>221</v>
      </c>
      <c r="R210" s="39">
        <v>6.3</v>
      </c>
      <c r="S210" s="25">
        <f t="shared" si="68"/>
        <v>200</v>
      </c>
      <c r="T210" s="25">
        <f t="shared" si="69"/>
        <v>200</v>
      </c>
    </row>
    <row r="211" spans="2:20" s="5" customFormat="1" ht="18.75" customHeight="1" x14ac:dyDescent="0.3">
      <c r="B211" s="26" t="s">
        <v>506</v>
      </c>
      <c r="C211" s="22" t="str">
        <f>IF(B211="","",VLOOKUP(B211,LISTAS!$F$5:$I$1000,2,0))</f>
        <v>LICEU JARDIM</v>
      </c>
      <c r="D211" s="22" t="e">
        <f>IF(B211="","",VLOOKUP(B211,LISTAS!$F$5:$I$204,4,0))</f>
        <v>#N/A</v>
      </c>
      <c r="E211" s="38">
        <v>6.3</v>
      </c>
      <c r="G211" s="34"/>
      <c r="H211" s="35"/>
      <c r="I211" s="35"/>
      <c r="J211" s="34"/>
      <c r="K211" s="34"/>
      <c r="L211" s="34" t="str">
        <f>IF(K211="","",LARGE(G197:G216,M211))</f>
        <v/>
      </c>
      <c r="M211" s="46">
        <v>15</v>
      </c>
      <c r="N211" s="28"/>
      <c r="O211" s="47">
        <f>IF(R211&lt;&gt;"",_xlfn.RANK.EQ(R211,R197:R216,0),"")</f>
        <v>15</v>
      </c>
      <c r="P211" s="24" t="s">
        <v>505</v>
      </c>
      <c r="Q211" s="24" t="s">
        <v>221</v>
      </c>
      <c r="R211" s="39">
        <v>6.1</v>
      </c>
      <c r="S211" s="25">
        <f t="shared" si="68"/>
        <v>200</v>
      </c>
      <c r="T211" s="25">
        <f t="shared" si="69"/>
        <v>200</v>
      </c>
    </row>
    <row r="212" spans="2:20" s="5" customFormat="1" ht="18.75" customHeight="1" x14ac:dyDescent="0.3">
      <c r="B212" s="26" t="s">
        <v>505</v>
      </c>
      <c r="C212" s="22" t="str">
        <f>IF(B212="","",VLOOKUP(B212,LISTAS!$F$5:$I$1000,2,0))</f>
        <v>LICEU JARDIM</v>
      </c>
      <c r="D212" s="22"/>
      <c r="E212" s="38">
        <v>6.1</v>
      </c>
      <c r="G212" s="34"/>
      <c r="H212" s="35"/>
      <c r="I212" s="35"/>
      <c r="J212" s="34"/>
      <c r="K212" s="34"/>
      <c r="L212" s="34" t="str">
        <f>IF(K212="","",LARGE(G197:G216,M212))</f>
        <v/>
      </c>
      <c r="M212" s="46">
        <v>16</v>
      </c>
      <c r="N212" s="28"/>
      <c r="O212" s="47">
        <f>IF(R212&lt;&gt;"",_xlfn.RANK.EQ(R212,R197:R216,0),"")</f>
        <v>16</v>
      </c>
      <c r="P212" s="24" t="s">
        <v>508</v>
      </c>
      <c r="Q212" s="24" t="s">
        <v>221</v>
      </c>
      <c r="R212" s="39">
        <v>6</v>
      </c>
      <c r="S212" s="25">
        <f t="shared" si="68"/>
        <v>200</v>
      </c>
      <c r="T212" s="25">
        <f t="shared" si="69"/>
        <v>200</v>
      </c>
    </row>
    <row r="213" spans="2:20" s="5" customFormat="1" ht="18.75" customHeight="1" x14ac:dyDescent="0.3">
      <c r="B213" s="26" t="s">
        <v>508</v>
      </c>
      <c r="C213" s="22" t="str">
        <f>IF(B213="","",VLOOKUP(B213,LISTAS!$F$5:$I$1000,2,0))</f>
        <v>LICEU JARDIM</v>
      </c>
      <c r="D213" s="22" t="e">
        <f>IF(B213="","",VLOOKUP(B213,LISTAS!$F$5:$I$204,4,0))</f>
        <v>#N/A</v>
      </c>
      <c r="E213" s="38">
        <v>6</v>
      </c>
      <c r="G213" s="34">
        <f t="shared" si="64"/>
        <v>6.0213000000000001</v>
      </c>
      <c r="H213" s="35" t="str">
        <f t="shared" ref="H213:I216" si="70">IF($K213="","",IF(B213="","",B213))</f>
        <v>LUISA FOERSTER</v>
      </c>
      <c r="I213" s="35" t="str">
        <f t="shared" si="70"/>
        <v>LICEU JARDIM</v>
      </c>
      <c r="J213" s="34">
        <f t="shared" si="66"/>
        <v>6</v>
      </c>
      <c r="K213" s="34">
        <f t="shared" si="67"/>
        <v>6.0213000000000001</v>
      </c>
      <c r="L213" s="34" t="e">
        <f>IF(K213="","",LARGE(G197:G216,M213))</f>
        <v>#NUM!</v>
      </c>
      <c r="M213" s="46">
        <v>17</v>
      </c>
      <c r="N213" s="28"/>
      <c r="O213" s="47" t="str">
        <f>IF(R213&lt;&gt;"",_xlfn.RANK.EQ(R213,R197:R216,0),"")</f>
        <v/>
      </c>
      <c r="P213" s="24"/>
      <c r="Q213" s="24"/>
      <c r="R213" s="39"/>
      <c r="S213" s="25" t="str">
        <f t="shared" si="68"/>
        <v/>
      </c>
      <c r="T213" s="25" t="str">
        <f t="shared" si="69"/>
        <v/>
      </c>
    </row>
    <row r="214" spans="2:20" s="5" customFormat="1" ht="18.75" customHeight="1" x14ac:dyDescent="0.3">
      <c r="B214" s="26" t="s">
        <v>513</v>
      </c>
      <c r="C214" s="22" t="str">
        <f>IF(B214="","",VLOOKUP(B214,LISTAS!$F$5:$I$1000,2,0))</f>
        <v>COLÉGIO ARBOS SÃO CAETANO DO SUL</v>
      </c>
      <c r="D214" s="22" t="e">
        <f>IF(B214="","",VLOOKUP(B214,LISTAS!$F$5:$I$204,4,0))</f>
        <v>#N/A</v>
      </c>
      <c r="E214" s="38">
        <v>0</v>
      </c>
      <c r="G214" s="34">
        <f t="shared" si="64"/>
        <v>2.1399999999999999E-2</v>
      </c>
      <c r="H214" s="35" t="str">
        <f t="shared" si="70"/>
        <v>FERNANDA TORREAO</v>
      </c>
      <c r="I214" s="35" t="str">
        <f t="shared" si="70"/>
        <v>COLÉGIO ARBOS SÃO CAETANO DO SUL</v>
      </c>
      <c r="J214" s="34">
        <f t="shared" si="66"/>
        <v>0</v>
      </c>
      <c r="K214" s="34">
        <f t="shared" si="67"/>
        <v>2.1399999999999999E-2</v>
      </c>
      <c r="L214" s="34" t="e">
        <f>IF(K214="","",LARGE(G197:G216,M214))</f>
        <v>#NUM!</v>
      </c>
      <c r="M214" s="46">
        <v>18</v>
      </c>
      <c r="N214" s="28"/>
      <c r="O214" s="47" t="str">
        <f>IF(R214&lt;&gt;"",_xlfn.RANK.EQ(R214,R197:R216,0),"")</f>
        <v/>
      </c>
      <c r="P214" s="24"/>
      <c r="Q214" s="24"/>
      <c r="R214" s="39"/>
      <c r="S214" s="25" t="str">
        <f t="shared" si="68"/>
        <v/>
      </c>
      <c r="T214" s="25" t="str">
        <f t="shared" si="69"/>
        <v/>
      </c>
    </row>
    <row r="215" spans="2:20" s="5" customFormat="1" ht="18.75" customHeight="1" x14ac:dyDescent="0.3">
      <c r="B215" s="26"/>
      <c r="C215" s="22" t="str">
        <f>IF(B215="","",VLOOKUP(B215,LISTAS!$F$5:$I$1000,2,0))</f>
        <v/>
      </c>
      <c r="D215" s="22" t="str">
        <f>IF(B215="","",VLOOKUP(B215,LISTAS!$F$5:$I$204,4,0))</f>
        <v/>
      </c>
      <c r="E215" s="38"/>
      <c r="G215" s="34"/>
      <c r="H215" s="35"/>
      <c r="I215" s="35"/>
      <c r="J215" s="34"/>
      <c r="K215" s="34"/>
      <c r="L215" s="34" t="str">
        <f>IF(K215="","",LARGE(G197:G216,M215))</f>
        <v/>
      </c>
      <c r="M215" s="46">
        <v>19</v>
      </c>
      <c r="N215" s="28"/>
      <c r="O215" s="47" t="str">
        <f>IF(R215&lt;&gt;"",_xlfn.RANK.EQ(R215,R197:R216,0),"")</f>
        <v/>
      </c>
      <c r="P215" s="24"/>
      <c r="Q215" s="24"/>
      <c r="R215" s="39"/>
      <c r="S215" s="25" t="str">
        <f t="shared" si="68"/>
        <v/>
      </c>
      <c r="T215" s="25" t="str">
        <f t="shared" si="69"/>
        <v/>
      </c>
    </row>
    <row r="216" spans="2:20" s="5" customFormat="1" ht="18.75" customHeight="1" x14ac:dyDescent="0.3">
      <c r="B216" s="26"/>
      <c r="C216" s="22" t="str">
        <f>IF(B216="","",VLOOKUP(B216,LISTAS!$F$5:$I$1000,2,0))</f>
        <v/>
      </c>
      <c r="D216" s="22"/>
      <c r="E216" s="38"/>
      <c r="G216" s="34" t="str">
        <f t="shared" si="64"/>
        <v/>
      </c>
      <c r="H216" s="35" t="str">
        <f t="shared" si="70"/>
        <v/>
      </c>
      <c r="I216" s="35" t="str">
        <f t="shared" si="70"/>
        <v/>
      </c>
      <c r="J216" s="34" t="str">
        <f t="shared" si="66"/>
        <v/>
      </c>
      <c r="K216" s="34" t="str">
        <f t="shared" si="67"/>
        <v/>
      </c>
      <c r="L216" s="34" t="str">
        <f>IF(K216="","",LARGE(G197:G216,M216))</f>
        <v/>
      </c>
      <c r="M216" s="46">
        <v>20</v>
      </c>
      <c r="N216" s="28"/>
      <c r="O216" s="47" t="str">
        <f>IF(R216&lt;&gt;"",_xlfn.RANK.EQ(R216,R197:R216,0),"")</f>
        <v/>
      </c>
      <c r="P216" s="24" t="str">
        <f>IF(K216="","",VLOOKUP(L216,G197:J216,2,0))</f>
        <v/>
      </c>
      <c r="Q216" s="24" t="str">
        <f>IF(K216="","",VLOOKUP(P216,LISTAS!$F$5:$G$407,2,0))</f>
        <v/>
      </c>
      <c r="R216" s="39" t="str">
        <f>IF(K216="","",VLOOKUP(L216,G197:J216,4,0))</f>
        <v/>
      </c>
      <c r="S216" s="25" t="str">
        <f t="shared" si="68"/>
        <v/>
      </c>
      <c r="T216" s="25" t="str">
        <f t="shared" si="69"/>
        <v/>
      </c>
    </row>
    <row r="217" spans="2:20" s="5" customFormat="1" ht="18.75" customHeight="1" x14ac:dyDescent="0.3">
      <c r="B217" s="26"/>
      <c r="C217" s="22" t="str">
        <f>IF(B217="","",VLOOKUP(B217,LISTAS!$F$5:$I$1000,2,0))</f>
        <v/>
      </c>
      <c r="D217" s="22"/>
      <c r="E217" s="38"/>
      <c r="G217" s="34"/>
      <c r="H217" s="35"/>
      <c r="I217" s="35"/>
      <c r="J217" s="34"/>
      <c r="K217" s="34"/>
      <c r="L217" s="34"/>
      <c r="M217" s="46"/>
      <c r="N217" s="28"/>
      <c r="O217" s="47" t="str">
        <f t="shared" ref="O217:O234" si="71">IF(R217&lt;&gt;"",_xlfn.RANK.EQ(R217,R198:R217,0),"")</f>
        <v/>
      </c>
      <c r="P217" s="24" t="str">
        <f t="shared" ref="P217:P234" si="72">IF(K217="","",VLOOKUP(L217,G198:J217,2,0))</f>
        <v/>
      </c>
      <c r="Q217" s="24" t="str">
        <f>IF(K217="","",VLOOKUP(P217,LISTAS!$F$5:$G$407,2,0))</f>
        <v/>
      </c>
      <c r="R217" s="39" t="str">
        <f t="shared" ref="R217:R234" si="73">IF(K217="","",VLOOKUP(L217,G198:J217,4,0))</f>
        <v/>
      </c>
      <c r="S217" s="25" t="str">
        <f t="shared" si="68"/>
        <v/>
      </c>
      <c r="T217" s="25" t="str">
        <f t="shared" ref="T217:T234" si="74">IF(O217="","",IF($F$7="NÃO","",IF(O217=1,400,IF(O217=2,340,IF(O217=3,300,IF(O217=4,280,IF(O217=5,270,IF(O217=6,260,IF(O217=7,250,IF(O217=8,240,IF(O217=9,200,IF(O217=10,200,IF(O217=11,200,IF(O217=12,200,IF(O217=13,200,IF(O217=14,200,IF(O217=15,200,IF(O217=16,200,IF(O217&gt;16,"","")))))))))))))))))))</f>
        <v/>
      </c>
    </row>
    <row r="218" spans="2:20" s="5" customFormat="1" ht="18.75" customHeight="1" x14ac:dyDescent="0.3">
      <c r="B218" s="26"/>
      <c r="C218" s="22" t="str">
        <f>IF(B218="","",VLOOKUP(B218,LISTAS!$F$5:$I$1000,2,0))</f>
        <v/>
      </c>
      <c r="D218" s="22"/>
      <c r="E218" s="38"/>
      <c r="G218" s="34"/>
      <c r="H218" s="35"/>
      <c r="I218" s="35"/>
      <c r="J218" s="34"/>
      <c r="K218" s="34"/>
      <c r="L218" s="34"/>
      <c r="M218" s="46"/>
      <c r="N218" s="28"/>
      <c r="O218" s="47" t="str">
        <f t="shared" si="71"/>
        <v/>
      </c>
      <c r="P218" s="24" t="str">
        <f t="shared" si="72"/>
        <v/>
      </c>
      <c r="Q218" s="24" t="str">
        <f>IF(K218="","",VLOOKUP(P218,LISTAS!$F$5:$G$407,2,0))</f>
        <v/>
      </c>
      <c r="R218" s="39" t="str">
        <f t="shared" si="73"/>
        <v/>
      </c>
      <c r="S218" s="25" t="str">
        <f t="shared" si="68"/>
        <v/>
      </c>
      <c r="T218" s="25" t="str">
        <f t="shared" si="74"/>
        <v/>
      </c>
    </row>
    <row r="219" spans="2:20" s="5" customFormat="1" ht="18.75" customHeight="1" x14ac:dyDescent="0.3">
      <c r="B219" s="26"/>
      <c r="C219" s="22" t="str">
        <f>IF(B219="","",VLOOKUP(B219,LISTAS!$F$5:$I$1000,2,0))</f>
        <v/>
      </c>
      <c r="D219" s="22"/>
      <c r="E219" s="38"/>
      <c r="G219" s="34"/>
      <c r="H219" s="35"/>
      <c r="I219" s="35"/>
      <c r="J219" s="34"/>
      <c r="K219" s="34"/>
      <c r="L219" s="34"/>
      <c r="M219" s="46"/>
      <c r="N219" s="28"/>
      <c r="O219" s="47" t="str">
        <f t="shared" si="71"/>
        <v/>
      </c>
      <c r="P219" s="24" t="str">
        <f t="shared" si="72"/>
        <v/>
      </c>
      <c r="Q219" s="24" t="str">
        <f>IF(K219="","",VLOOKUP(P219,LISTAS!$F$5:$G$407,2,0))</f>
        <v/>
      </c>
      <c r="R219" s="39" t="str">
        <f t="shared" si="73"/>
        <v/>
      </c>
      <c r="S219" s="25" t="str">
        <f t="shared" si="68"/>
        <v/>
      </c>
      <c r="T219" s="25" t="str">
        <f t="shared" si="74"/>
        <v/>
      </c>
    </row>
    <row r="220" spans="2:20" s="5" customFormat="1" ht="18.75" customHeight="1" x14ac:dyDescent="0.3">
      <c r="B220" s="26"/>
      <c r="C220" s="22" t="str">
        <f>IF(B220="","",VLOOKUP(B220,LISTAS!$F$5:$I$1000,2,0))</f>
        <v/>
      </c>
      <c r="D220" s="22"/>
      <c r="E220" s="38"/>
      <c r="G220" s="34"/>
      <c r="H220" s="35"/>
      <c r="I220" s="35"/>
      <c r="J220" s="34"/>
      <c r="K220" s="34"/>
      <c r="L220" s="34"/>
      <c r="M220" s="46"/>
      <c r="N220" s="28"/>
      <c r="O220" s="47" t="str">
        <f t="shared" si="71"/>
        <v/>
      </c>
      <c r="P220" s="24" t="str">
        <f t="shared" si="72"/>
        <v/>
      </c>
      <c r="Q220" s="24" t="str">
        <f>IF(K220="","",VLOOKUP(P220,LISTAS!$F$5:$G$407,2,0))</f>
        <v/>
      </c>
      <c r="R220" s="39" t="str">
        <f t="shared" si="73"/>
        <v/>
      </c>
      <c r="S220" s="25" t="str">
        <f t="shared" si="68"/>
        <v/>
      </c>
      <c r="T220" s="25" t="str">
        <f t="shared" si="74"/>
        <v/>
      </c>
    </row>
    <row r="221" spans="2:20" s="5" customFormat="1" ht="18.75" customHeight="1" x14ac:dyDescent="0.3">
      <c r="B221" s="26"/>
      <c r="C221" s="22" t="str">
        <f>IF(B221="","",VLOOKUP(B221,LISTAS!$F$5:$I$1000,2,0))</f>
        <v/>
      </c>
      <c r="D221" s="22"/>
      <c r="E221" s="38"/>
      <c r="G221" s="34"/>
      <c r="H221" s="35"/>
      <c r="I221" s="35"/>
      <c r="J221" s="34"/>
      <c r="K221" s="34"/>
      <c r="L221" s="34"/>
      <c r="M221" s="46"/>
      <c r="N221" s="28"/>
      <c r="O221" s="47" t="str">
        <f t="shared" si="71"/>
        <v/>
      </c>
      <c r="P221" s="24" t="str">
        <f t="shared" si="72"/>
        <v/>
      </c>
      <c r="Q221" s="24" t="str">
        <f>IF(K221="","",VLOOKUP(P221,LISTAS!$F$5:$G$407,2,0))</f>
        <v/>
      </c>
      <c r="R221" s="39" t="str">
        <f t="shared" si="73"/>
        <v/>
      </c>
      <c r="S221" s="25" t="str">
        <f t="shared" si="68"/>
        <v/>
      </c>
      <c r="T221" s="25" t="str">
        <f t="shared" si="74"/>
        <v/>
      </c>
    </row>
    <row r="222" spans="2:20" s="5" customFormat="1" ht="18.75" customHeight="1" x14ac:dyDescent="0.3">
      <c r="B222" s="26"/>
      <c r="C222" s="22" t="str">
        <f>IF(B222="","",VLOOKUP(B222,LISTAS!$F$5:$I$1000,2,0))</f>
        <v/>
      </c>
      <c r="D222" s="22"/>
      <c r="E222" s="38"/>
      <c r="G222" s="34"/>
      <c r="H222" s="35"/>
      <c r="I222" s="35"/>
      <c r="J222" s="34"/>
      <c r="K222" s="34"/>
      <c r="L222" s="34"/>
      <c r="M222" s="46"/>
      <c r="N222" s="28"/>
      <c r="O222" s="47" t="str">
        <f t="shared" si="71"/>
        <v/>
      </c>
      <c r="P222" s="24" t="str">
        <f t="shared" si="72"/>
        <v/>
      </c>
      <c r="Q222" s="24" t="str">
        <f>IF(K222="","",VLOOKUP(P222,LISTAS!$F$5:$G$407,2,0))</f>
        <v/>
      </c>
      <c r="R222" s="39" t="str">
        <f t="shared" si="73"/>
        <v/>
      </c>
      <c r="S222" s="25" t="str">
        <f t="shared" si="68"/>
        <v/>
      </c>
      <c r="T222" s="25" t="str">
        <f t="shared" si="74"/>
        <v/>
      </c>
    </row>
    <row r="223" spans="2:20" s="5" customFormat="1" ht="18.75" customHeight="1" x14ac:dyDescent="0.3">
      <c r="B223" s="26"/>
      <c r="C223" s="22" t="str">
        <f>IF(B223="","",VLOOKUP(B223,LISTAS!$F$5:$I$1000,2,0))</f>
        <v/>
      </c>
      <c r="D223" s="22"/>
      <c r="E223" s="38"/>
      <c r="G223" s="34"/>
      <c r="H223" s="35"/>
      <c r="I223" s="35"/>
      <c r="J223" s="34"/>
      <c r="K223" s="34"/>
      <c r="L223" s="34"/>
      <c r="M223" s="46"/>
      <c r="N223" s="28"/>
      <c r="O223" s="47" t="str">
        <f t="shared" si="71"/>
        <v/>
      </c>
      <c r="P223" s="24" t="str">
        <f t="shared" si="72"/>
        <v/>
      </c>
      <c r="Q223" s="24" t="str">
        <f>IF(K223="","",VLOOKUP(P223,LISTAS!$F$5:$G$407,2,0))</f>
        <v/>
      </c>
      <c r="R223" s="39" t="str">
        <f t="shared" si="73"/>
        <v/>
      </c>
      <c r="S223" s="25" t="str">
        <f t="shared" si="68"/>
        <v/>
      </c>
      <c r="T223" s="25" t="str">
        <f t="shared" si="74"/>
        <v/>
      </c>
    </row>
    <row r="224" spans="2:20" s="5" customFormat="1" ht="18.75" customHeight="1" x14ac:dyDescent="0.3">
      <c r="B224" s="26"/>
      <c r="C224" s="22" t="str">
        <f>IF(B224="","",VLOOKUP(B224,LISTAS!$F$5:$I$1000,2,0))</f>
        <v/>
      </c>
      <c r="D224" s="22"/>
      <c r="E224" s="38"/>
      <c r="G224" s="34"/>
      <c r="H224" s="35"/>
      <c r="I224" s="35"/>
      <c r="J224" s="34"/>
      <c r="K224" s="34"/>
      <c r="L224" s="34"/>
      <c r="M224" s="46"/>
      <c r="N224" s="28"/>
      <c r="O224" s="47" t="str">
        <f t="shared" si="71"/>
        <v/>
      </c>
      <c r="P224" s="24" t="str">
        <f t="shared" si="72"/>
        <v/>
      </c>
      <c r="Q224" s="24" t="str">
        <f>IF(K224="","",VLOOKUP(P224,LISTAS!$F$5:$G$407,2,0))</f>
        <v/>
      </c>
      <c r="R224" s="39" t="str">
        <f t="shared" si="73"/>
        <v/>
      </c>
      <c r="S224" s="25" t="str">
        <f t="shared" si="68"/>
        <v/>
      </c>
      <c r="T224" s="25" t="str">
        <f t="shared" si="74"/>
        <v/>
      </c>
    </row>
    <row r="225" spans="1:20" s="5" customFormat="1" ht="18.75" customHeight="1" x14ac:dyDescent="0.3">
      <c r="B225" s="26"/>
      <c r="C225" s="22" t="str">
        <f>IF(B225="","",VLOOKUP(B225,LISTAS!$F$5:$I$1000,2,0))</f>
        <v/>
      </c>
      <c r="D225" s="22"/>
      <c r="E225" s="38"/>
      <c r="G225" s="34"/>
      <c r="H225" s="35"/>
      <c r="I225" s="35"/>
      <c r="J225" s="34"/>
      <c r="K225" s="34"/>
      <c r="L225" s="34"/>
      <c r="M225" s="46"/>
      <c r="N225" s="28"/>
      <c r="O225" s="47" t="str">
        <f t="shared" si="71"/>
        <v/>
      </c>
      <c r="P225" s="24" t="str">
        <f t="shared" si="72"/>
        <v/>
      </c>
      <c r="Q225" s="24" t="str">
        <f>IF(K225="","",VLOOKUP(P225,LISTAS!$F$5:$G$407,2,0))</f>
        <v/>
      </c>
      <c r="R225" s="39" t="str">
        <f t="shared" si="73"/>
        <v/>
      </c>
      <c r="S225" s="25" t="str">
        <f t="shared" si="68"/>
        <v/>
      </c>
      <c r="T225" s="25" t="str">
        <f t="shared" si="74"/>
        <v/>
      </c>
    </row>
    <row r="226" spans="1:20" s="5" customFormat="1" ht="18.75" customHeight="1" x14ac:dyDescent="0.3">
      <c r="B226" s="26"/>
      <c r="C226" s="22" t="str">
        <f>IF(B226="","",VLOOKUP(B226,LISTAS!$F$5:$I$1000,2,0))</f>
        <v/>
      </c>
      <c r="D226" s="22"/>
      <c r="E226" s="38"/>
      <c r="G226" s="34"/>
      <c r="H226" s="35"/>
      <c r="I226" s="35"/>
      <c r="J226" s="34"/>
      <c r="K226" s="34"/>
      <c r="L226" s="34"/>
      <c r="M226" s="46"/>
      <c r="N226" s="28"/>
      <c r="O226" s="47" t="str">
        <f t="shared" si="71"/>
        <v/>
      </c>
      <c r="P226" s="24" t="str">
        <f t="shared" si="72"/>
        <v/>
      </c>
      <c r="Q226" s="24" t="str">
        <f>IF(K226="","",VLOOKUP(P226,LISTAS!$F$5:$G$407,2,0))</f>
        <v/>
      </c>
      <c r="R226" s="39" t="str">
        <f t="shared" si="73"/>
        <v/>
      </c>
      <c r="S226" s="25" t="str">
        <f t="shared" si="68"/>
        <v/>
      </c>
      <c r="T226" s="25" t="str">
        <f t="shared" si="74"/>
        <v/>
      </c>
    </row>
    <row r="227" spans="1:20" s="5" customFormat="1" ht="18.75" customHeight="1" x14ac:dyDescent="0.3">
      <c r="B227" s="26"/>
      <c r="C227" s="22" t="str">
        <f>IF(B227="","",VLOOKUP(B227,LISTAS!$F$5:$I$1000,2,0))</f>
        <v/>
      </c>
      <c r="D227" s="22"/>
      <c r="E227" s="38"/>
      <c r="G227" s="34"/>
      <c r="H227" s="35"/>
      <c r="I227" s="35"/>
      <c r="J227" s="34"/>
      <c r="K227" s="34"/>
      <c r="L227" s="34"/>
      <c r="M227" s="46"/>
      <c r="N227" s="28"/>
      <c r="O227" s="47" t="str">
        <f t="shared" si="71"/>
        <v/>
      </c>
      <c r="P227" s="24" t="str">
        <f t="shared" si="72"/>
        <v/>
      </c>
      <c r="Q227" s="24" t="str">
        <f>IF(K227="","",VLOOKUP(P227,LISTAS!$F$5:$G$407,2,0))</f>
        <v/>
      </c>
      <c r="R227" s="39" t="str">
        <f t="shared" si="73"/>
        <v/>
      </c>
      <c r="S227" s="25" t="str">
        <f t="shared" si="68"/>
        <v/>
      </c>
      <c r="T227" s="25" t="str">
        <f t="shared" si="74"/>
        <v/>
      </c>
    </row>
    <row r="228" spans="1:20" s="5" customFormat="1" ht="18.75" customHeight="1" x14ac:dyDescent="0.3">
      <c r="B228" s="26"/>
      <c r="C228" s="22" t="str">
        <f>IF(B228="","",VLOOKUP(B228,LISTAS!$F$5:$I$1000,2,0))</f>
        <v/>
      </c>
      <c r="D228" s="22"/>
      <c r="E228" s="38"/>
      <c r="G228" s="34"/>
      <c r="H228" s="35"/>
      <c r="I228" s="35"/>
      <c r="J228" s="34"/>
      <c r="K228" s="34"/>
      <c r="L228" s="34"/>
      <c r="M228" s="46"/>
      <c r="N228" s="28"/>
      <c r="O228" s="47" t="str">
        <f t="shared" si="71"/>
        <v/>
      </c>
      <c r="P228" s="24" t="str">
        <f t="shared" si="72"/>
        <v/>
      </c>
      <c r="Q228" s="24" t="str">
        <f>IF(K228="","",VLOOKUP(P228,LISTAS!$F$5:$G$407,2,0))</f>
        <v/>
      </c>
      <c r="R228" s="39" t="str">
        <f t="shared" si="73"/>
        <v/>
      </c>
      <c r="S228" s="25" t="str">
        <f t="shared" si="68"/>
        <v/>
      </c>
      <c r="T228" s="25" t="str">
        <f t="shared" si="74"/>
        <v/>
      </c>
    </row>
    <row r="229" spans="1:20" s="5" customFormat="1" ht="18.75" customHeight="1" x14ac:dyDescent="0.3">
      <c r="B229" s="26"/>
      <c r="C229" s="22" t="str">
        <f>IF(B229="","",VLOOKUP(B229,LISTAS!$F$5:$I$1000,2,0))</f>
        <v/>
      </c>
      <c r="D229" s="22"/>
      <c r="E229" s="38"/>
      <c r="G229" s="34"/>
      <c r="H229" s="35"/>
      <c r="I229" s="35"/>
      <c r="J229" s="34"/>
      <c r="K229" s="34"/>
      <c r="L229" s="34"/>
      <c r="M229" s="46"/>
      <c r="N229" s="28"/>
      <c r="O229" s="47" t="str">
        <f t="shared" si="71"/>
        <v/>
      </c>
      <c r="P229" s="24" t="str">
        <f t="shared" si="72"/>
        <v/>
      </c>
      <c r="Q229" s="24" t="str">
        <f>IF(K229="","",VLOOKUP(P229,LISTAS!$F$5:$G$407,2,0))</f>
        <v/>
      </c>
      <c r="R229" s="39" t="str">
        <f t="shared" si="73"/>
        <v/>
      </c>
      <c r="S229" s="25" t="str">
        <f t="shared" si="68"/>
        <v/>
      </c>
      <c r="T229" s="25" t="str">
        <f t="shared" si="74"/>
        <v/>
      </c>
    </row>
    <row r="230" spans="1:20" s="5" customFormat="1" ht="18.75" customHeight="1" x14ac:dyDescent="0.3">
      <c r="B230" s="26"/>
      <c r="C230" s="22" t="str">
        <f>IF(B230="","",VLOOKUP(B230,LISTAS!$F$5:$I$1000,2,0))</f>
        <v/>
      </c>
      <c r="D230" s="22"/>
      <c r="E230" s="38"/>
      <c r="G230" s="34"/>
      <c r="H230" s="35"/>
      <c r="I230" s="35"/>
      <c r="J230" s="34"/>
      <c r="K230" s="34"/>
      <c r="L230" s="34"/>
      <c r="M230" s="46"/>
      <c r="N230" s="28"/>
      <c r="O230" s="47" t="str">
        <f t="shared" si="71"/>
        <v/>
      </c>
      <c r="P230" s="24" t="str">
        <f t="shared" si="72"/>
        <v/>
      </c>
      <c r="Q230" s="24" t="str">
        <f>IF(K230="","",VLOOKUP(P230,LISTAS!$F$5:$G$407,2,0))</f>
        <v/>
      </c>
      <c r="R230" s="39" t="str">
        <f t="shared" si="73"/>
        <v/>
      </c>
      <c r="S230" s="25" t="str">
        <f t="shared" si="68"/>
        <v/>
      </c>
      <c r="T230" s="25" t="str">
        <f t="shared" si="74"/>
        <v/>
      </c>
    </row>
    <row r="231" spans="1:20" s="5" customFormat="1" ht="18.75" customHeight="1" x14ac:dyDescent="0.3">
      <c r="B231" s="26"/>
      <c r="C231" s="22" t="str">
        <f>IF(B231="","",VLOOKUP(B231,LISTAS!$F$5:$I$1000,2,0))</f>
        <v/>
      </c>
      <c r="D231" s="22"/>
      <c r="E231" s="38"/>
      <c r="G231" s="34"/>
      <c r="H231" s="35"/>
      <c r="I231" s="35"/>
      <c r="J231" s="34"/>
      <c r="K231" s="34"/>
      <c r="L231" s="34"/>
      <c r="M231" s="46"/>
      <c r="N231" s="28"/>
      <c r="O231" s="47" t="str">
        <f t="shared" si="71"/>
        <v/>
      </c>
      <c r="P231" s="24" t="str">
        <f t="shared" si="72"/>
        <v/>
      </c>
      <c r="Q231" s="24" t="str">
        <f>IF(K231="","",VLOOKUP(P231,LISTAS!$F$5:$G$407,2,0))</f>
        <v/>
      </c>
      <c r="R231" s="39" t="str">
        <f t="shared" si="73"/>
        <v/>
      </c>
      <c r="S231" s="25" t="str">
        <f t="shared" si="68"/>
        <v/>
      </c>
      <c r="T231" s="25" t="str">
        <f t="shared" si="74"/>
        <v/>
      </c>
    </row>
    <row r="232" spans="1:20" s="5" customFormat="1" ht="18.75" customHeight="1" x14ac:dyDescent="0.3">
      <c r="B232" s="26"/>
      <c r="C232" s="22" t="str">
        <f>IF(B232="","",VLOOKUP(B232,LISTAS!$F$5:$I$1000,2,0))</f>
        <v/>
      </c>
      <c r="D232" s="22"/>
      <c r="E232" s="38"/>
      <c r="G232" s="34"/>
      <c r="H232" s="35"/>
      <c r="I232" s="35"/>
      <c r="J232" s="34"/>
      <c r="K232" s="34"/>
      <c r="L232" s="34"/>
      <c r="M232" s="46"/>
      <c r="N232" s="28"/>
      <c r="O232" s="47" t="str">
        <f t="shared" si="71"/>
        <v/>
      </c>
      <c r="P232" s="24" t="str">
        <f t="shared" si="72"/>
        <v/>
      </c>
      <c r="Q232" s="24" t="str">
        <f>IF(K232="","",VLOOKUP(P232,LISTAS!$F$5:$G$407,2,0))</f>
        <v/>
      </c>
      <c r="R232" s="39" t="str">
        <f t="shared" si="73"/>
        <v/>
      </c>
      <c r="S232" s="25" t="str">
        <f t="shared" si="68"/>
        <v/>
      </c>
      <c r="T232" s="25" t="str">
        <f t="shared" si="74"/>
        <v/>
      </c>
    </row>
    <row r="233" spans="1:20" s="5" customFormat="1" ht="18.75" customHeight="1" x14ac:dyDescent="0.3">
      <c r="B233" s="26"/>
      <c r="C233" s="22" t="str">
        <f>IF(B233="","",VLOOKUP(B233,LISTAS!$F$5:$I$1000,2,0))</f>
        <v/>
      </c>
      <c r="D233" s="22"/>
      <c r="E233" s="38"/>
      <c r="G233" s="34"/>
      <c r="H233" s="35"/>
      <c r="I233" s="35"/>
      <c r="J233" s="34"/>
      <c r="K233" s="34"/>
      <c r="L233" s="34"/>
      <c r="M233" s="46"/>
      <c r="N233" s="28"/>
      <c r="O233" s="47" t="str">
        <f t="shared" si="71"/>
        <v/>
      </c>
      <c r="P233" s="24" t="str">
        <f t="shared" si="72"/>
        <v/>
      </c>
      <c r="Q233" s="24" t="str">
        <f>IF(K233="","",VLOOKUP(P233,LISTAS!$F$5:$G$407,2,0))</f>
        <v/>
      </c>
      <c r="R233" s="39" t="str">
        <f t="shared" si="73"/>
        <v/>
      </c>
      <c r="S233" s="25" t="str">
        <f t="shared" si="68"/>
        <v/>
      </c>
      <c r="T233" s="25" t="str">
        <f t="shared" si="74"/>
        <v/>
      </c>
    </row>
    <row r="234" spans="1:20" s="5" customFormat="1" ht="18.75" customHeight="1" x14ac:dyDescent="0.3">
      <c r="B234" s="26"/>
      <c r="C234" s="22" t="str">
        <f>IF(B234="","",VLOOKUP(B234,LISTAS!$F$5:$I$1000,2,0))</f>
        <v/>
      </c>
      <c r="D234" s="22"/>
      <c r="E234" s="38"/>
      <c r="G234" s="34"/>
      <c r="H234" s="35"/>
      <c r="I234" s="35"/>
      <c r="J234" s="34"/>
      <c r="K234" s="34"/>
      <c r="L234" s="34"/>
      <c r="M234" s="46"/>
      <c r="N234" s="28"/>
      <c r="O234" s="47" t="str">
        <f t="shared" si="71"/>
        <v/>
      </c>
      <c r="P234" s="24" t="str">
        <f t="shared" si="72"/>
        <v/>
      </c>
      <c r="Q234" s="24" t="str">
        <f>IF(K234="","",VLOOKUP(P234,LISTAS!$F$5:$G$407,2,0))</f>
        <v/>
      </c>
      <c r="R234" s="39" t="str">
        <f t="shared" si="73"/>
        <v/>
      </c>
      <c r="S234" s="25" t="str">
        <f t="shared" si="68"/>
        <v/>
      </c>
      <c r="T234" s="25" t="str">
        <f t="shared" si="74"/>
        <v/>
      </c>
    </row>
    <row r="235" spans="1:20" ht="20.25" customHeight="1" x14ac:dyDescent="0.25"/>
    <row r="236" spans="1:20" ht="20.25" customHeight="1" x14ac:dyDescent="0.25">
      <c r="A236" s="2"/>
      <c r="B236" s="71" t="s">
        <v>253</v>
      </c>
      <c r="C236" s="72"/>
      <c r="E236" s="36"/>
      <c r="F236" s="37"/>
      <c r="G236" s="11"/>
      <c r="H236" s="12"/>
      <c r="I236" s="12"/>
      <c r="J236" s="12"/>
      <c r="K236" s="13"/>
      <c r="L236" s="12"/>
      <c r="M236" s="14"/>
      <c r="N236" s="45"/>
      <c r="O236" s="73" t="s">
        <v>15</v>
      </c>
      <c r="P236" s="74"/>
      <c r="Q236" s="74"/>
      <c r="R236" s="74"/>
      <c r="S236" s="74"/>
      <c r="T236" s="75"/>
    </row>
    <row r="237" spans="1:20" ht="20.25" hidden="1" customHeight="1" x14ac:dyDescent="0.25">
      <c r="A237" s="2"/>
      <c r="B237" s="68"/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69"/>
      <c r="S237" s="69"/>
      <c r="T237" s="70"/>
    </row>
    <row r="238" spans="1:20" s="15" customFormat="1" ht="28.5" customHeight="1" x14ac:dyDescent="0.25">
      <c r="B238" s="16" t="s">
        <v>16</v>
      </c>
      <c r="C238" s="16" t="s">
        <v>1</v>
      </c>
      <c r="D238" s="16" t="s">
        <v>17</v>
      </c>
      <c r="E238" s="16" t="s">
        <v>2</v>
      </c>
      <c r="F238" s="17"/>
      <c r="G238" s="18"/>
      <c r="H238" s="19"/>
      <c r="I238" s="19"/>
      <c r="J238" s="19"/>
      <c r="K238" s="20"/>
      <c r="L238" s="19"/>
      <c r="M238" s="18"/>
      <c r="N238" s="18"/>
      <c r="O238" s="29" t="s">
        <v>4</v>
      </c>
      <c r="P238" s="29" t="s">
        <v>16</v>
      </c>
      <c r="Q238" s="29" t="s">
        <v>1</v>
      </c>
      <c r="R238" s="29" t="s">
        <v>18</v>
      </c>
      <c r="S238" s="21" t="s">
        <v>19</v>
      </c>
      <c r="T238" s="21" t="s">
        <v>20</v>
      </c>
    </row>
    <row r="239" spans="1:20" s="5" customFormat="1" ht="18.75" customHeight="1" x14ac:dyDescent="0.25">
      <c r="B239" s="22" t="s">
        <v>576</v>
      </c>
      <c r="C239" s="22" t="str">
        <f>IF(B239="","",VLOOKUP(B239,LISTAS!$F$5:$I$1000,2,0))</f>
        <v>ESCOLA STAGIUM</v>
      </c>
      <c r="D239" s="22"/>
      <c r="E239" s="38">
        <v>8</v>
      </c>
      <c r="G239" s="34">
        <f t="shared" ref="G239:G259" si="75">IF(E239="","",E239+(ROW(E239)/10000))</f>
        <v>8.0238999999999994</v>
      </c>
      <c r="H239" s="35" t="str">
        <f t="shared" ref="H239:I248" si="76">IF($K239="","",IF(B239="","",B239))</f>
        <v>SOPHIA MIRANDA</v>
      </c>
      <c r="I239" s="35" t="str">
        <f t="shared" si="76"/>
        <v>ESCOLA STAGIUM</v>
      </c>
      <c r="J239" s="34">
        <f t="shared" ref="J239:J259" si="77">IF($K239="","",E239)</f>
        <v>8</v>
      </c>
      <c r="K239" s="34">
        <f t="shared" ref="K239:K259" si="78">G239</f>
        <v>8.0238999999999994</v>
      </c>
      <c r="L239" s="34">
        <f>IF(K239="","",LARGE(G239:G259,M239))</f>
        <v>8.0239999999999991</v>
      </c>
      <c r="M239" s="46">
        <v>1</v>
      </c>
      <c r="N239" s="23"/>
      <c r="O239" s="47">
        <f>IF(R239&lt;&gt;"",_xlfn.RANK.EQ(R239,R239:R259,0),"")</f>
        <v>1</v>
      </c>
      <c r="P239" s="24" t="s">
        <v>576</v>
      </c>
      <c r="Q239" s="24" t="s">
        <v>528</v>
      </c>
      <c r="R239" s="39">
        <v>8</v>
      </c>
      <c r="S239" s="25">
        <f>IF($O239="","",IF($O239=1,400,IF($O239=2,340,IF($O239=3,300,IF($O239=4,280,IF($O239=5,270,IF($O239=6,260,IF($O239=7,250,IF($O239=8,240,IF($O239=9,200,IF($O239=10,200,IF($O239=11,200,IF($O239=12,200,IF($O239=13,200,IF($O239=14,200,IF($O239=15,200,IF($O239=16,200,IF($O239&gt;16,"",""))))))))))))))))))</f>
        <v>400</v>
      </c>
      <c r="T239" s="25">
        <f>IF(O239="","",IF($F$7="NÃO","",IF(O239=1,400,IF(O239=2,340,IF(O239=3,300,IF(O239=4,280,IF(O239=5,270,IF(O239=6,260,IF(O239=7,250,IF(O239=8,240,IF(O239=9,200,IF(O239=10,200,IF(O239=11,200,IF(O239=12,200,IF(O239=13,200,IF(O239=14,200,IF(O239=15,200,IF(O239=16,200,IF(O239&gt;16,"","")))))))))))))))))))</f>
        <v>400</v>
      </c>
    </row>
    <row r="240" spans="1:20" s="5" customFormat="1" ht="18.75" customHeight="1" x14ac:dyDescent="0.25">
      <c r="B240" s="26" t="s">
        <v>546</v>
      </c>
      <c r="C240" s="22" t="str">
        <f>IF(B240="","",VLOOKUP(B240,LISTAS!$F$5:$I$1000,2,0))</f>
        <v>ARBOS SANTO ANDRÉ</v>
      </c>
      <c r="D240" s="22"/>
      <c r="E240" s="38">
        <v>8</v>
      </c>
      <c r="G240" s="34">
        <f t="shared" si="75"/>
        <v>8.0239999999999991</v>
      </c>
      <c r="H240" s="35" t="str">
        <f t="shared" si="76"/>
        <v>HELOISA ANDRADE</v>
      </c>
      <c r="I240" s="35" t="str">
        <f t="shared" si="76"/>
        <v>ARBOS SANTO ANDRÉ</v>
      </c>
      <c r="J240" s="34">
        <f t="shared" si="77"/>
        <v>8</v>
      </c>
      <c r="K240" s="34">
        <f t="shared" si="78"/>
        <v>8.0239999999999991</v>
      </c>
      <c r="L240" s="34">
        <f>IF(K240="","",LARGE(G239:G259,M240))</f>
        <v>8.0238999999999994</v>
      </c>
      <c r="M240" s="46">
        <v>2</v>
      </c>
      <c r="N240" s="27"/>
      <c r="O240" s="47">
        <f>IF(R240&lt;&gt;"",_xlfn.RANK.EQ(R240,R239:R259,0),"")</f>
        <v>1</v>
      </c>
      <c r="P240" s="24" t="s">
        <v>546</v>
      </c>
      <c r="Q240" s="24" t="s">
        <v>480</v>
      </c>
      <c r="R240" s="39">
        <v>8</v>
      </c>
      <c r="S240" s="25">
        <f t="shared" ref="S240:S259" si="79">IF($O240="","",IF($O240=1,400,IF($O240=2,340,IF($O240=3,300,IF($O240=4,280,IF($O240=5,270,IF($O240=6,260,IF($O240=7,250,IF($O240=8,240,IF($O240=9,200,IF($O240=10,200,IF($O240=11,200,IF($O240=12,200,IF($O240=13,200,IF($O240=14,200,IF($O240=15,200,IF($O240=16,200,IF($O240&gt;16,"",""))))))))))))))))))</f>
        <v>400</v>
      </c>
      <c r="T240" s="25">
        <f t="shared" ref="T240:T257" si="80">IF(O240="","",IF($F$7="NÃO","",IF(O240=1,400,IF(O240=2,340,IF(O240=3,300,IF(O240=4,280,IF(O240=5,270,IF(O240=6,260,IF(O240=7,250,IF(O240=8,240,IF(O240=9,200,IF(O240=10,200,IF(O240=11,200,IF(O240=12,200,IF(O240=13,200,IF(O240=14,200,IF(O240=15,200,IF(O240=16,200,IF(O240&gt;16,"","")))))))))))))))))))</f>
        <v>400</v>
      </c>
    </row>
    <row r="241" spans="2:20" s="5" customFormat="1" ht="18.75" customHeight="1" x14ac:dyDescent="0.3">
      <c r="B241" s="26" t="s">
        <v>545</v>
      </c>
      <c r="C241" s="22" t="str">
        <f>IF(B241="","",VLOOKUP(B241,LISTAS!$F$5:$I$1000,2,0))</f>
        <v>ARBOS SANTO ANDRÉ</v>
      </c>
      <c r="D241" s="22"/>
      <c r="E241" s="38">
        <v>7.9</v>
      </c>
      <c r="G241" s="34">
        <f t="shared" si="75"/>
        <v>7.9241000000000001</v>
      </c>
      <c r="H241" s="35" t="str">
        <f t="shared" si="76"/>
        <v>GABRIELA AZZARI</v>
      </c>
      <c r="I241" s="35" t="str">
        <f t="shared" si="76"/>
        <v>ARBOS SANTO ANDRÉ</v>
      </c>
      <c r="J241" s="34">
        <f t="shared" si="77"/>
        <v>7.9</v>
      </c>
      <c r="K241" s="34">
        <f t="shared" si="78"/>
        <v>7.9241000000000001</v>
      </c>
      <c r="L241" s="34">
        <f>IF(K241="","",LARGE(G239:G259,M241))</f>
        <v>7.9241000000000001</v>
      </c>
      <c r="M241" s="46">
        <v>3</v>
      </c>
      <c r="N241" s="28"/>
      <c r="O241" s="47">
        <f>IF(R241&lt;&gt;"",_xlfn.RANK.EQ(R241,R239:R259,0),"")</f>
        <v>3</v>
      </c>
      <c r="P241" s="24" t="s">
        <v>545</v>
      </c>
      <c r="Q241" s="24" t="s">
        <v>480</v>
      </c>
      <c r="R241" s="39">
        <v>7.9</v>
      </c>
      <c r="S241" s="25">
        <f t="shared" si="79"/>
        <v>300</v>
      </c>
      <c r="T241" s="25">
        <f t="shared" si="80"/>
        <v>300</v>
      </c>
    </row>
    <row r="242" spans="2:20" s="5" customFormat="1" ht="18.75" customHeight="1" x14ac:dyDescent="0.3">
      <c r="B242" s="26" t="s">
        <v>311</v>
      </c>
      <c r="C242" s="22" t="str">
        <f>IF(B242="","",VLOOKUP(B242,LISTAS!$F$5:$I$1000,2,0))</f>
        <v>COLEGIO AMORIM</v>
      </c>
      <c r="D242" s="22"/>
      <c r="E242" s="38">
        <v>7.6</v>
      </c>
      <c r="G242" s="34">
        <f t="shared" si="75"/>
        <v>7.6242000000000001</v>
      </c>
      <c r="H242" s="35" t="str">
        <f t="shared" si="76"/>
        <v>RAFAELA DE ALENCAR</v>
      </c>
      <c r="I242" s="35" t="str">
        <f t="shared" si="76"/>
        <v>COLEGIO AMORIM</v>
      </c>
      <c r="J242" s="34">
        <f t="shared" si="77"/>
        <v>7.6</v>
      </c>
      <c r="K242" s="34">
        <f t="shared" si="78"/>
        <v>7.6242000000000001</v>
      </c>
      <c r="L242" s="34">
        <f>IF(K242="","",LARGE(G239:G259,M242))</f>
        <v>7.6242000000000001</v>
      </c>
      <c r="M242" s="46">
        <v>4</v>
      </c>
      <c r="N242" s="28"/>
      <c r="O242" s="47">
        <f>IF(R242&lt;&gt;"",_xlfn.RANK.EQ(R242,R239:R259,0),"")</f>
        <v>4</v>
      </c>
      <c r="P242" s="24" t="s">
        <v>311</v>
      </c>
      <c r="Q242" s="24" t="s">
        <v>219</v>
      </c>
      <c r="R242" s="39">
        <v>7.6</v>
      </c>
      <c r="S242" s="25">
        <f t="shared" si="79"/>
        <v>280</v>
      </c>
      <c r="T242" s="25">
        <f t="shared" si="80"/>
        <v>280</v>
      </c>
    </row>
    <row r="243" spans="2:20" s="5" customFormat="1" ht="18.75" customHeight="1" x14ac:dyDescent="0.3">
      <c r="B243" s="26" t="s">
        <v>564</v>
      </c>
      <c r="C243" s="22" t="str">
        <f>IF(B243="","",VLOOKUP(B243,LISTAS!$F$5:$I$1000,2,0))</f>
        <v>COLEGIO AMORIM</v>
      </c>
      <c r="D243" s="22" t="e">
        <f>IF(B243="","",VLOOKUP(B243,LISTAS!$F$5:$I$204,4,0))</f>
        <v>#N/A</v>
      </c>
      <c r="E243" s="38">
        <v>7.2</v>
      </c>
      <c r="G243" s="34">
        <f t="shared" si="75"/>
        <v>7.2243000000000004</v>
      </c>
      <c r="H243" s="35" t="str">
        <f t="shared" si="76"/>
        <v>HELOISA SANTOS</v>
      </c>
      <c r="I243" s="35" t="str">
        <f t="shared" si="76"/>
        <v>COLEGIO AMORIM</v>
      </c>
      <c r="J243" s="34">
        <f t="shared" si="77"/>
        <v>7.2</v>
      </c>
      <c r="K243" s="34">
        <f t="shared" si="78"/>
        <v>7.2243000000000004</v>
      </c>
      <c r="L243" s="34">
        <f>IF(K243="","",LARGE(G239:G259,M243))</f>
        <v>7.2243000000000004</v>
      </c>
      <c r="M243" s="46">
        <v>5</v>
      </c>
      <c r="N243" s="28"/>
      <c r="O243" s="47">
        <f>IF(R243&lt;&gt;"",_xlfn.RANK.EQ(R243,R239:R259,0),"")</f>
        <v>5</v>
      </c>
      <c r="P243" s="24" t="s">
        <v>564</v>
      </c>
      <c r="Q243" s="24" t="s">
        <v>219</v>
      </c>
      <c r="R243" s="39">
        <v>7.2</v>
      </c>
      <c r="S243" s="25">
        <f t="shared" si="79"/>
        <v>270</v>
      </c>
      <c r="T243" s="25">
        <f t="shared" si="80"/>
        <v>270</v>
      </c>
    </row>
    <row r="244" spans="2:20" s="5" customFormat="1" ht="18.75" customHeight="1" x14ac:dyDescent="0.3">
      <c r="B244" s="26" t="s">
        <v>568</v>
      </c>
      <c r="C244" s="22" t="str">
        <f>IF(B244="","",VLOOKUP(B244,LISTAS!$F$5:$I$1000,2,0))</f>
        <v>COLEGIO AMORIM</v>
      </c>
      <c r="D244" s="22"/>
      <c r="E244" s="38">
        <v>7</v>
      </c>
      <c r="G244" s="34">
        <f t="shared" si="75"/>
        <v>7.0244</v>
      </c>
      <c r="H244" s="35" t="str">
        <f t="shared" si="76"/>
        <v>ISADORA BARROSO</v>
      </c>
      <c r="I244" s="35" t="str">
        <f t="shared" si="76"/>
        <v>COLEGIO AMORIM</v>
      </c>
      <c r="J244" s="34">
        <f t="shared" si="77"/>
        <v>7</v>
      </c>
      <c r="K244" s="34">
        <f t="shared" si="78"/>
        <v>7.0244</v>
      </c>
      <c r="L244" s="34">
        <f>IF(K244="","",LARGE(G239:G259,M244))</f>
        <v>7.0244</v>
      </c>
      <c r="M244" s="46">
        <v>6</v>
      </c>
      <c r="N244" s="28"/>
      <c r="O244" s="47">
        <f>IF(R244&lt;&gt;"",_xlfn.RANK.EQ(R244,R239:R259,0),"")</f>
        <v>6</v>
      </c>
      <c r="P244" s="24" t="s">
        <v>568</v>
      </c>
      <c r="Q244" s="24" t="s">
        <v>219</v>
      </c>
      <c r="R244" s="39">
        <v>7</v>
      </c>
      <c r="S244" s="25">
        <f t="shared" si="79"/>
        <v>260</v>
      </c>
      <c r="T244" s="25">
        <f t="shared" si="80"/>
        <v>260</v>
      </c>
    </row>
    <row r="245" spans="2:20" s="5" customFormat="1" ht="18.75" customHeight="1" x14ac:dyDescent="0.3">
      <c r="B245" s="26" t="s">
        <v>575</v>
      </c>
      <c r="C245" s="22" t="str">
        <f>IF(B245="","",VLOOKUP(B245,LISTAS!$F$5:$I$1000,2,0))</f>
        <v>ESCOLA STAGIUM</v>
      </c>
      <c r="D245" s="22"/>
      <c r="E245" s="38">
        <v>6.8</v>
      </c>
      <c r="G245" s="34">
        <f t="shared" si="75"/>
        <v>6.8244999999999996</v>
      </c>
      <c r="H245" s="35" t="str">
        <f t="shared" si="76"/>
        <v>MELISSA ALMEIDA</v>
      </c>
      <c r="I245" s="35" t="str">
        <f t="shared" si="76"/>
        <v>ESCOLA STAGIUM</v>
      </c>
      <c r="J245" s="34">
        <f t="shared" si="77"/>
        <v>6.8</v>
      </c>
      <c r="K245" s="34">
        <f t="shared" si="78"/>
        <v>6.8244999999999996</v>
      </c>
      <c r="L245" s="34">
        <f>IF(K245="","",LARGE(G239:G259,M245))</f>
        <v>6.8244999999999996</v>
      </c>
      <c r="M245" s="46">
        <v>7</v>
      </c>
      <c r="N245" s="28"/>
      <c r="O245" s="47">
        <f>IF(R245&lt;&gt;"",_xlfn.RANK.EQ(R245,R239:R259,0),"")</f>
        <v>7</v>
      </c>
      <c r="P245" s="24" t="s">
        <v>575</v>
      </c>
      <c r="Q245" s="24" t="s">
        <v>528</v>
      </c>
      <c r="R245" s="39">
        <v>6.8</v>
      </c>
      <c r="S245" s="25">
        <f t="shared" si="79"/>
        <v>250</v>
      </c>
      <c r="T245" s="25">
        <f t="shared" si="80"/>
        <v>250</v>
      </c>
    </row>
    <row r="246" spans="2:20" s="5" customFormat="1" ht="18.75" customHeight="1" x14ac:dyDescent="0.3">
      <c r="B246" s="26" t="s">
        <v>567</v>
      </c>
      <c r="C246" s="22" t="str">
        <f>IF(B246="","",VLOOKUP(B246,LISTAS!$F$5:$I$1000,2,0))</f>
        <v>COLEGIO AMORIM</v>
      </c>
      <c r="D246" s="22"/>
      <c r="E246" s="38">
        <v>6.7</v>
      </c>
      <c r="G246" s="34">
        <f t="shared" si="75"/>
        <v>6.7246000000000006</v>
      </c>
      <c r="H246" s="35" t="str">
        <f t="shared" si="76"/>
        <v>ISABELLA MELUCI</v>
      </c>
      <c r="I246" s="35" t="str">
        <f t="shared" si="76"/>
        <v>COLEGIO AMORIM</v>
      </c>
      <c r="J246" s="34">
        <f t="shared" si="77"/>
        <v>6.7</v>
      </c>
      <c r="K246" s="34">
        <f t="shared" si="78"/>
        <v>6.7246000000000006</v>
      </c>
      <c r="L246" s="34">
        <f>IF(K246="","",LARGE(G239:G259,M246))</f>
        <v>6.7246000000000006</v>
      </c>
      <c r="M246" s="46">
        <v>8</v>
      </c>
      <c r="N246" s="28"/>
      <c r="O246" s="47">
        <f>IF(R246&lt;&gt;"",_xlfn.RANK.EQ(R246,R239:R259,0),"")</f>
        <v>8</v>
      </c>
      <c r="P246" s="24" t="s">
        <v>567</v>
      </c>
      <c r="Q246" s="24" t="s">
        <v>219</v>
      </c>
      <c r="R246" s="39">
        <v>6.7</v>
      </c>
      <c r="S246" s="25">
        <f t="shared" si="79"/>
        <v>240</v>
      </c>
      <c r="T246" s="25">
        <f t="shared" si="80"/>
        <v>240</v>
      </c>
    </row>
    <row r="247" spans="2:20" s="5" customFormat="1" ht="18.75" customHeight="1" x14ac:dyDescent="0.3">
      <c r="B247" s="26" t="s">
        <v>566</v>
      </c>
      <c r="C247" s="22" t="str">
        <f>IF(B247="","",VLOOKUP(B247,LISTAS!$F$5:$I$1000,2,0))</f>
        <v>COLEGIO AMORIM</v>
      </c>
      <c r="D247" s="22"/>
      <c r="E247" s="38">
        <v>6.5</v>
      </c>
      <c r="G247" s="34">
        <f t="shared" si="75"/>
        <v>6.5247000000000002</v>
      </c>
      <c r="H247" s="35" t="str">
        <f t="shared" si="76"/>
        <v>ISABELLA DOS SANTOS</v>
      </c>
      <c r="I247" s="35" t="str">
        <f t="shared" si="76"/>
        <v>COLEGIO AMORIM</v>
      </c>
      <c r="J247" s="34">
        <f t="shared" si="77"/>
        <v>6.5</v>
      </c>
      <c r="K247" s="34">
        <f t="shared" si="78"/>
        <v>6.5247000000000002</v>
      </c>
      <c r="L247" s="34">
        <f>IF(K247="","",LARGE(G239:G259,M247))</f>
        <v>6.5247000000000002</v>
      </c>
      <c r="M247" s="46">
        <v>9</v>
      </c>
      <c r="N247" s="28"/>
      <c r="O247" s="47">
        <f>IF(R247&lt;&gt;"",_xlfn.RANK.EQ(R247,R239:R259,0),"")</f>
        <v>9</v>
      </c>
      <c r="P247" s="24" t="s">
        <v>566</v>
      </c>
      <c r="Q247" s="24" t="s">
        <v>219</v>
      </c>
      <c r="R247" s="39">
        <v>6.5</v>
      </c>
      <c r="S247" s="25">
        <f t="shared" si="79"/>
        <v>200</v>
      </c>
      <c r="T247" s="25">
        <f t="shared" si="80"/>
        <v>200</v>
      </c>
    </row>
    <row r="248" spans="2:20" s="5" customFormat="1" ht="18.75" customHeight="1" x14ac:dyDescent="0.3">
      <c r="B248" s="26" t="s">
        <v>571</v>
      </c>
      <c r="C248" s="22" t="str">
        <f>IF(B248="","",VLOOKUP(B248,LISTAS!$F$5:$I$1000,2,0))</f>
        <v>COLEGIO AMORIM</v>
      </c>
      <c r="D248" s="22" t="e">
        <f>IF(B248="","",VLOOKUP(B248,LISTAS!$F$5:$I$204,4,0))</f>
        <v>#N/A</v>
      </c>
      <c r="E248" s="38">
        <v>6.4</v>
      </c>
      <c r="G248" s="34">
        <f t="shared" si="75"/>
        <v>6.4248000000000003</v>
      </c>
      <c r="H248" s="35" t="str">
        <f t="shared" si="76"/>
        <v>SOPHIA FERNANDES</v>
      </c>
      <c r="I248" s="35" t="str">
        <f t="shared" si="76"/>
        <v>COLEGIO AMORIM</v>
      </c>
      <c r="J248" s="34">
        <f t="shared" si="77"/>
        <v>6.4</v>
      </c>
      <c r="K248" s="34">
        <f t="shared" si="78"/>
        <v>6.4248000000000003</v>
      </c>
      <c r="L248" s="34">
        <f>IF(K248="","",LARGE(G239:G259,M248))</f>
        <v>6.4248000000000003</v>
      </c>
      <c r="M248" s="46">
        <v>10</v>
      </c>
      <c r="N248" s="28"/>
      <c r="O248" s="47">
        <f>IF(R248&lt;&gt;"",_xlfn.RANK.EQ(R248,R239:R259,0),"")</f>
        <v>10</v>
      </c>
      <c r="P248" s="24" t="s">
        <v>571</v>
      </c>
      <c r="Q248" s="24" t="s">
        <v>219</v>
      </c>
      <c r="R248" s="39">
        <v>6.4</v>
      </c>
      <c r="S248" s="25">
        <f t="shared" si="79"/>
        <v>200</v>
      </c>
      <c r="T248" s="25">
        <f t="shared" si="80"/>
        <v>200</v>
      </c>
    </row>
    <row r="249" spans="2:20" s="5" customFormat="1" ht="18.75" customHeight="1" x14ac:dyDescent="0.3">
      <c r="B249" s="26" t="s">
        <v>574</v>
      </c>
      <c r="C249" s="22" t="str">
        <f>IF(B249="","",VLOOKUP(B249,LISTAS!$F$5:$I$1000,2,0))</f>
        <v>ESCOLA STAGIUM</v>
      </c>
      <c r="D249" s="22" t="e">
        <f>IF(B249="","",VLOOKUP(B249,LISTAS!$F$5:$I$204,4,0))</f>
        <v>#N/A</v>
      </c>
      <c r="E249" s="38">
        <v>6.4</v>
      </c>
      <c r="G249" s="34"/>
      <c r="H249" s="35"/>
      <c r="I249" s="35"/>
      <c r="J249" s="34"/>
      <c r="K249" s="34"/>
      <c r="L249" s="34" t="str">
        <f>IF(K249="","",LARGE(G239:G259,M249))</f>
        <v/>
      </c>
      <c r="M249" s="46">
        <v>11</v>
      </c>
      <c r="N249" s="28"/>
      <c r="O249" s="47">
        <f>IF(R249&lt;&gt;"",_xlfn.RANK.EQ(R249,R239:R259,0),"")</f>
        <v>10</v>
      </c>
      <c r="P249" s="24" t="s">
        <v>574</v>
      </c>
      <c r="Q249" s="24" t="s">
        <v>528</v>
      </c>
      <c r="R249" s="39">
        <v>6.4</v>
      </c>
      <c r="S249" s="25">
        <f t="shared" si="79"/>
        <v>200</v>
      </c>
      <c r="T249" s="25">
        <f t="shared" si="80"/>
        <v>200</v>
      </c>
    </row>
    <row r="250" spans="2:20" s="5" customFormat="1" ht="18.75" customHeight="1" x14ac:dyDescent="0.3">
      <c r="B250" s="26" t="s">
        <v>573</v>
      </c>
      <c r="C250" s="22" t="str">
        <f>IF(B250="","",VLOOKUP(B250,LISTAS!$F$5:$I$1000,2,0))</f>
        <v>ESCOLA STAGIUM</v>
      </c>
      <c r="D250" s="22"/>
      <c r="E250" s="38">
        <v>6.3</v>
      </c>
      <c r="G250" s="34"/>
      <c r="H250" s="35"/>
      <c r="I250" s="35"/>
      <c r="J250" s="34"/>
      <c r="K250" s="34"/>
      <c r="L250" s="34" t="str">
        <f>IF(K250="","",LARGE(G239:G259,M250))</f>
        <v/>
      </c>
      <c r="M250" s="46">
        <v>12</v>
      </c>
      <c r="N250" s="28"/>
      <c r="O250" s="47">
        <f>IF(R250&lt;&gt;"",_xlfn.RANK.EQ(R250,R239:R259,0),"")</f>
        <v>12</v>
      </c>
      <c r="P250" s="24" t="s">
        <v>573</v>
      </c>
      <c r="Q250" s="24" t="s">
        <v>528</v>
      </c>
      <c r="R250" s="39">
        <v>6.3</v>
      </c>
      <c r="S250" s="25">
        <f t="shared" si="79"/>
        <v>200</v>
      </c>
      <c r="T250" s="25">
        <f t="shared" si="80"/>
        <v>200</v>
      </c>
    </row>
    <row r="251" spans="2:20" s="5" customFormat="1" ht="18.75" customHeight="1" x14ac:dyDescent="0.3">
      <c r="B251" s="26" t="s">
        <v>569</v>
      </c>
      <c r="C251" s="22" t="str">
        <f>IF(B251="","",VLOOKUP(B251,LISTAS!$F$5:$I$1000,2,0))</f>
        <v>COLEGIO AMORIM</v>
      </c>
      <c r="D251" s="22"/>
      <c r="E251" s="38">
        <v>6.2</v>
      </c>
      <c r="G251" s="34"/>
      <c r="H251" s="35"/>
      <c r="I251" s="35"/>
      <c r="J251" s="34"/>
      <c r="K251" s="34"/>
      <c r="L251" s="34" t="str">
        <f>IF(K251="","",LARGE(G239:G259,M251))</f>
        <v/>
      </c>
      <c r="M251" s="46">
        <v>13</v>
      </c>
      <c r="N251" s="28"/>
      <c r="O251" s="47">
        <f>IF(R251&lt;&gt;"",_xlfn.RANK.EQ(R251,R239:R259,0),"")</f>
        <v>13</v>
      </c>
      <c r="P251" s="24" t="s">
        <v>569</v>
      </c>
      <c r="Q251" s="24" t="s">
        <v>219</v>
      </c>
      <c r="R251" s="39">
        <v>6.2</v>
      </c>
      <c r="S251" s="25">
        <f t="shared" si="79"/>
        <v>200</v>
      </c>
      <c r="T251" s="25">
        <f t="shared" si="80"/>
        <v>200</v>
      </c>
    </row>
    <row r="252" spans="2:20" s="5" customFormat="1" ht="18.75" customHeight="1" x14ac:dyDescent="0.3">
      <c r="B252" s="26" t="s">
        <v>572</v>
      </c>
      <c r="C252" s="22" t="str">
        <f>IF(B252="","",VLOOKUP(B252,LISTAS!$F$5:$I$1000,2,0))</f>
        <v>COLEGIO AMORIM</v>
      </c>
      <c r="D252" s="22" t="e">
        <f>IF(B252="","",VLOOKUP(B252,LISTAS!$F$5:$I$204,4,0))</f>
        <v>#N/A</v>
      </c>
      <c r="E252" s="38">
        <v>6.2</v>
      </c>
      <c r="G252" s="34"/>
      <c r="H252" s="35"/>
      <c r="I252" s="35"/>
      <c r="J252" s="34"/>
      <c r="K252" s="34"/>
      <c r="L252" s="34" t="str">
        <f>IF(K252="","",LARGE(G239:G259,M252))</f>
        <v/>
      </c>
      <c r="M252" s="46">
        <v>14</v>
      </c>
      <c r="N252" s="28"/>
      <c r="O252" s="47">
        <f>IF(R252&lt;&gt;"",_xlfn.RANK.EQ(R252,R239:R259,0),"")</f>
        <v>13</v>
      </c>
      <c r="P252" s="24" t="s">
        <v>572</v>
      </c>
      <c r="Q252" s="24" t="s">
        <v>219</v>
      </c>
      <c r="R252" s="39">
        <v>6.2</v>
      </c>
      <c r="S252" s="25">
        <f t="shared" si="79"/>
        <v>200</v>
      </c>
      <c r="T252" s="25">
        <f t="shared" si="80"/>
        <v>200</v>
      </c>
    </row>
    <row r="253" spans="2:20" s="5" customFormat="1" ht="18.75" customHeight="1" x14ac:dyDescent="0.3">
      <c r="B253" s="26" t="s">
        <v>570</v>
      </c>
      <c r="C253" s="22" t="str">
        <f>IF(B253="","",VLOOKUP(B253,LISTAS!$F$5:$I$1000,2,0))</f>
        <v>COLEGIO AMORIM</v>
      </c>
      <c r="D253" s="22"/>
      <c r="E253" s="38">
        <v>6.1</v>
      </c>
      <c r="G253" s="34"/>
      <c r="H253" s="35"/>
      <c r="I253" s="35"/>
      <c r="J253" s="34"/>
      <c r="K253" s="34"/>
      <c r="L253" s="34" t="str">
        <f>IF(K253="","",LARGE(G239:G259,M253))</f>
        <v/>
      </c>
      <c r="M253" s="46">
        <v>15</v>
      </c>
      <c r="N253" s="28"/>
      <c r="O253" s="47">
        <f>IF(R253&lt;&gt;"",_xlfn.RANK.EQ(R253,R239:R259,0),"")</f>
        <v>15</v>
      </c>
      <c r="P253" s="24" t="s">
        <v>570</v>
      </c>
      <c r="Q253" s="24" t="s">
        <v>219</v>
      </c>
      <c r="R253" s="39">
        <v>6.1</v>
      </c>
      <c r="S253" s="25">
        <f t="shared" si="79"/>
        <v>200</v>
      </c>
      <c r="T253" s="25">
        <f t="shared" si="80"/>
        <v>200</v>
      </c>
    </row>
    <row r="254" spans="2:20" s="5" customFormat="1" ht="18.75" customHeight="1" x14ac:dyDescent="0.3">
      <c r="B254" s="26" t="s">
        <v>565</v>
      </c>
      <c r="C254" s="22" t="str">
        <f>IF(B254="","",VLOOKUP(B254,LISTAS!$F$5:$I$1000,2,0))</f>
        <v>COLEGIO AMORIM</v>
      </c>
      <c r="D254" s="22" t="e">
        <f>IF(B254="","",VLOOKUP(B254,LISTAS!$F$5:$I$204,4,0))</f>
        <v>#N/A</v>
      </c>
      <c r="E254" s="38">
        <v>6</v>
      </c>
      <c r="G254" s="34"/>
      <c r="H254" s="35"/>
      <c r="I254" s="35"/>
      <c r="J254" s="34"/>
      <c r="K254" s="34"/>
      <c r="L254" s="34" t="str">
        <f>IF(K254="","",LARGE(G239:G259,M254))</f>
        <v/>
      </c>
      <c r="M254" s="46">
        <v>16</v>
      </c>
      <c r="N254" s="28"/>
      <c r="O254" s="47">
        <f>IF(R254&lt;&gt;"",_xlfn.RANK.EQ(R254,R239:R259,0),"")</f>
        <v>16</v>
      </c>
      <c r="P254" s="24" t="s">
        <v>565</v>
      </c>
      <c r="Q254" s="24" t="s">
        <v>219</v>
      </c>
      <c r="R254" s="39">
        <v>6</v>
      </c>
      <c r="S254" s="25">
        <f t="shared" si="79"/>
        <v>200</v>
      </c>
      <c r="T254" s="25">
        <f t="shared" si="80"/>
        <v>200</v>
      </c>
    </row>
    <row r="255" spans="2:20" s="5" customFormat="1" ht="18.75" customHeight="1" x14ac:dyDescent="0.3">
      <c r="B255" s="26"/>
      <c r="C255" s="22" t="str">
        <f>IF(B255="","",VLOOKUP(B255,LISTAS!$F$5:$I$1000,2,0))</f>
        <v/>
      </c>
      <c r="D255" s="22"/>
      <c r="E255" s="38"/>
      <c r="G255" s="34" t="str">
        <f t="shared" si="75"/>
        <v/>
      </c>
      <c r="H255" s="35" t="str">
        <f t="shared" ref="H255:I259" si="81">IF($K255="","",IF(B255="","",B255))</f>
        <v/>
      </c>
      <c r="I255" s="35" t="str">
        <f t="shared" si="81"/>
        <v/>
      </c>
      <c r="J255" s="34" t="str">
        <f t="shared" si="77"/>
        <v/>
      </c>
      <c r="K255" s="34" t="str">
        <f t="shared" si="78"/>
        <v/>
      </c>
      <c r="L255" s="34" t="str">
        <f>IF(K255="","",LARGE(G239:G259,M255))</f>
        <v/>
      </c>
      <c r="M255" s="46">
        <v>17</v>
      </c>
      <c r="N255" s="28"/>
      <c r="O255" s="47" t="str">
        <f>IF(R255&lt;&gt;"",_xlfn.RANK.EQ(R255,R239:R259,0),"")</f>
        <v/>
      </c>
      <c r="P255" s="24" t="str">
        <f>IF(K255="","",VLOOKUP(L255,G239:J259,2,0))</f>
        <v/>
      </c>
      <c r="Q255" s="24" t="str">
        <f>IF(K255="","",VLOOKUP(P255,LISTAS!$F$5:$G$407,2,0))</f>
        <v/>
      </c>
      <c r="R255" s="39" t="str">
        <f>IF(K255="","",VLOOKUP(L255,G239:J259,4,0))</f>
        <v/>
      </c>
      <c r="S255" s="25" t="str">
        <f t="shared" si="79"/>
        <v/>
      </c>
      <c r="T255" s="25" t="str">
        <f t="shared" si="80"/>
        <v/>
      </c>
    </row>
    <row r="256" spans="2:20" s="5" customFormat="1" ht="18.75" customHeight="1" x14ac:dyDescent="0.3">
      <c r="B256" s="26"/>
      <c r="C256" s="22" t="str">
        <f>IF(B256="","",VLOOKUP(B256,LISTAS!$F$5:$I$1000,2,0))</f>
        <v/>
      </c>
      <c r="D256" s="22"/>
      <c r="E256" s="38"/>
      <c r="G256" s="34" t="str">
        <f t="shared" si="75"/>
        <v/>
      </c>
      <c r="H256" s="35" t="str">
        <f t="shared" si="81"/>
        <v/>
      </c>
      <c r="I256" s="35" t="str">
        <f t="shared" si="81"/>
        <v/>
      </c>
      <c r="J256" s="34" t="str">
        <f t="shared" si="77"/>
        <v/>
      </c>
      <c r="K256" s="34" t="str">
        <f t="shared" si="78"/>
        <v/>
      </c>
      <c r="L256" s="34" t="str">
        <f>IF(K256="","",LARGE(G239:G259,M256))</f>
        <v/>
      </c>
      <c r="M256" s="46">
        <v>18</v>
      </c>
      <c r="N256" s="28"/>
      <c r="O256" s="47" t="str">
        <f>IF(R256&lt;&gt;"",_xlfn.RANK.EQ(R256,R239:R259,0),"")</f>
        <v/>
      </c>
      <c r="P256" s="24" t="str">
        <f>IF(K256="","",VLOOKUP(L256,G239:J259,2,0))</f>
        <v/>
      </c>
      <c r="Q256" s="24" t="str">
        <f>IF(K256="","",VLOOKUP(P256,LISTAS!$F$5:$G$407,2,0))</f>
        <v/>
      </c>
      <c r="R256" s="39" t="str">
        <f>IF(K256="","",VLOOKUP(L256,G239:J259,4,0))</f>
        <v/>
      </c>
      <c r="S256" s="25" t="str">
        <f t="shared" si="79"/>
        <v/>
      </c>
      <c r="T256" s="25" t="str">
        <f t="shared" si="80"/>
        <v/>
      </c>
    </row>
    <row r="257" spans="1:20" s="5" customFormat="1" ht="18.75" customHeight="1" x14ac:dyDescent="0.3">
      <c r="B257" s="26"/>
      <c r="C257" s="22" t="str">
        <f>IF(B257="","",VLOOKUP(B257,LISTAS!$F$5:$I$1000,2,0))</f>
        <v/>
      </c>
      <c r="D257" s="22"/>
      <c r="E257" s="38"/>
      <c r="G257" s="34"/>
      <c r="H257" s="35"/>
      <c r="I257" s="35"/>
      <c r="J257" s="34"/>
      <c r="K257" s="34"/>
      <c r="L257" s="34" t="str">
        <f>IF(K257="","",LARGE(G239:G259,M257))</f>
        <v/>
      </c>
      <c r="M257" s="46">
        <v>19</v>
      </c>
      <c r="N257" s="28"/>
      <c r="O257" s="47" t="str">
        <f>IF(R257&lt;&gt;"",_xlfn.RANK.EQ(R257,R239:R259,0),"")</f>
        <v/>
      </c>
      <c r="P257" s="24" t="str">
        <f>IF(K257="","",VLOOKUP(L257,G239:J259,2,0))</f>
        <v/>
      </c>
      <c r="Q257" s="24" t="str">
        <f>IF(K257="","",VLOOKUP(P257,LISTAS!$F$5:$G$407,2,0))</f>
        <v/>
      </c>
      <c r="R257" s="39" t="str">
        <f>IF(K257="","",VLOOKUP(L257,G239:J259,4,0))</f>
        <v/>
      </c>
      <c r="S257" s="25" t="str">
        <f t="shared" si="79"/>
        <v/>
      </c>
      <c r="T257" s="25" t="str">
        <f t="shared" si="80"/>
        <v/>
      </c>
    </row>
    <row r="258" spans="1:20" s="5" customFormat="1" ht="18.75" customHeight="1" x14ac:dyDescent="0.3">
      <c r="B258" s="26"/>
      <c r="C258" s="22" t="str">
        <f>IF(B258="","",VLOOKUP(B258,LISTAS!$F$5:$I$1000,2,0))</f>
        <v/>
      </c>
      <c r="D258" s="22"/>
      <c r="E258" s="38"/>
      <c r="G258" s="34"/>
      <c r="H258" s="35"/>
      <c r="I258" s="35"/>
      <c r="J258" s="34"/>
      <c r="K258" s="34"/>
      <c r="L258" s="34"/>
      <c r="M258" s="46"/>
      <c r="N258" s="28"/>
      <c r="O258" s="47" t="str">
        <f t="shared" ref="O258:O259" si="82">IF(R258&lt;&gt;"",_xlfn.RANK.EQ(R258,R240:R260,0),"")</f>
        <v/>
      </c>
      <c r="P258" s="24" t="str">
        <f t="shared" ref="P258:P259" si="83">IF(K258="","",VLOOKUP(L258,G240:J260,2,0))</f>
        <v/>
      </c>
      <c r="Q258" s="24" t="str">
        <f>IF(K258="","",VLOOKUP(P258,LISTAS!$F$5:$G$407,2,0))</f>
        <v/>
      </c>
      <c r="R258" s="39" t="str">
        <f t="shared" ref="R258:R259" si="84">IF(K258="","",VLOOKUP(L258,G240:J260,4,0))</f>
        <v/>
      </c>
      <c r="S258" s="25" t="str">
        <f t="shared" si="79"/>
        <v/>
      </c>
      <c r="T258" s="25" t="str">
        <f t="shared" ref="T258:T259" si="85">IF(O258="","",IF($F$7="NÃO","",IF(O258=1,400,IF(O258=2,340,IF(O258=3,300,IF(O258=4,280,IF(O258=5,270,IF(O258=6,260,IF(O258=7,250,IF(O258=8,240,IF(O258=9,200,IF(O258=10,200,IF(O258=11,200,IF(O258=12,200,IF(O258=13,200,IF(O258=14,200,IF(O258=15,200,IF(O258=16,200,IF(O258&gt;16,"","")))))))))))))))))))</f>
        <v/>
      </c>
    </row>
    <row r="259" spans="1:20" s="5" customFormat="1" ht="18.75" customHeight="1" x14ac:dyDescent="0.3">
      <c r="B259" s="26"/>
      <c r="C259" s="22" t="str">
        <f>IF(B259="","",VLOOKUP(B259,LISTAS!$F$5:$I$1000,2,0))</f>
        <v/>
      </c>
      <c r="D259" s="22"/>
      <c r="E259" s="38"/>
      <c r="G259" s="34" t="str">
        <f t="shared" si="75"/>
        <v/>
      </c>
      <c r="H259" s="35" t="str">
        <f t="shared" si="81"/>
        <v/>
      </c>
      <c r="I259" s="35" t="str">
        <f t="shared" si="81"/>
        <v/>
      </c>
      <c r="J259" s="34" t="str">
        <f t="shared" si="77"/>
        <v/>
      </c>
      <c r="K259" s="34" t="str">
        <f t="shared" si="78"/>
        <v/>
      </c>
      <c r="L259" s="34" t="str">
        <f>IF(K259="","",LARGE(G239:G259,M259))</f>
        <v/>
      </c>
      <c r="M259" s="46">
        <v>20</v>
      </c>
      <c r="N259" s="28"/>
      <c r="O259" s="47" t="str">
        <f t="shared" si="82"/>
        <v/>
      </c>
      <c r="P259" s="24" t="str">
        <f t="shared" si="83"/>
        <v/>
      </c>
      <c r="Q259" s="24" t="str">
        <f>IF(K259="","",VLOOKUP(P259,LISTAS!$F$5:$G$407,2,0))</f>
        <v/>
      </c>
      <c r="R259" s="39" t="str">
        <f t="shared" si="84"/>
        <v/>
      </c>
      <c r="S259" s="25" t="str">
        <f t="shared" si="79"/>
        <v/>
      </c>
      <c r="T259" s="25" t="str">
        <f t="shared" si="85"/>
        <v/>
      </c>
    </row>
    <row r="260" spans="1:20" ht="20.25" customHeight="1" x14ac:dyDescent="0.25"/>
    <row r="261" spans="1:20" ht="20.25" customHeight="1" x14ac:dyDescent="0.25">
      <c r="A261" s="2"/>
      <c r="B261" s="71" t="s">
        <v>26</v>
      </c>
      <c r="C261" s="72"/>
      <c r="E261" s="36"/>
      <c r="F261" s="37"/>
      <c r="G261" s="11"/>
      <c r="H261" s="12"/>
      <c r="I261" s="12"/>
      <c r="J261" s="12"/>
      <c r="K261" s="13"/>
      <c r="L261" s="12"/>
      <c r="M261" s="14"/>
      <c r="N261" s="45"/>
      <c r="O261" s="73" t="s">
        <v>15</v>
      </c>
      <c r="P261" s="74"/>
      <c r="Q261" s="74"/>
      <c r="R261" s="74"/>
      <c r="S261" s="74"/>
      <c r="T261" s="75"/>
    </row>
    <row r="262" spans="1:20" ht="20.25" hidden="1" customHeight="1" x14ac:dyDescent="0.25">
      <c r="A262" s="2"/>
      <c r="B262" s="68"/>
      <c r="C262" s="69"/>
      <c r="D262" s="69"/>
      <c r="E262" s="69"/>
      <c r="F262" s="69"/>
      <c r="G262" s="69"/>
      <c r="H262" s="69"/>
      <c r="I262" s="69"/>
      <c r="J262" s="69"/>
      <c r="K262" s="69"/>
      <c r="L262" s="69"/>
      <c r="M262" s="69"/>
      <c r="N262" s="69"/>
      <c r="O262" s="69"/>
      <c r="P262" s="69"/>
      <c r="Q262" s="69"/>
      <c r="R262" s="69"/>
      <c r="S262" s="69"/>
      <c r="T262" s="70"/>
    </row>
    <row r="263" spans="1:20" s="15" customFormat="1" ht="28.5" customHeight="1" x14ac:dyDescent="0.25">
      <c r="B263" s="16" t="s">
        <v>16</v>
      </c>
      <c r="C263" s="16" t="s">
        <v>1</v>
      </c>
      <c r="D263" s="16" t="s">
        <v>17</v>
      </c>
      <c r="E263" s="16" t="s">
        <v>2</v>
      </c>
      <c r="F263" s="17"/>
      <c r="G263" s="18"/>
      <c r="H263" s="19"/>
      <c r="I263" s="19"/>
      <c r="J263" s="19"/>
      <c r="K263" s="20"/>
      <c r="L263" s="19"/>
      <c r="M263" s="18"/>
      <c r="N263" s="18"/>
      <c r="O263" s="29" t="s">
        <v>4</v>
      </c>
      <c r="P263" s="29" t="s">
        <v>16</v>
      </c>
      <c r="Q263" s="29" t="s">
        <v>1</v>
      </c>
      <c r="R263" s="29" t="s">
        <v>18</v>
      </c>
      <c r="S263" s="21" t="s">
        <v>19</v>
      </c>
      <c r="T263" s="21" t="s">
        <v>20</v>
      </c>
    </row>
    <row r="264" spans="1:20" s="5" customFormat="1" ht="18.75" customHeight="1" x14ac:dyDescent="0.25">
      <c r="B264" s="22" t="s">
        <v>558</v>
      </c>
      <c r="C264" s="22" t="str">
        <f>IF(B264="","",VLOOKUP(B264,LISTAS!$F$5:$I$1000,2,0))</f>
        <v>COLEGIO AMORIM</v>
      </c>
      <c r="D264" s="22" t="e">
        <f>IF(B264="","",VLOOKUP(B264,LISTAS!$F$5:$I$204,4,0))</f>
        <v>#N/A</v>
      </c>
      <c r="E264" s="38">
        <v>6.85</v>
      </c>
      <c r="G264" s="34">
        <f t="shared" ref="G264:G283" si="86">IF(E264="","",E264+(ROW(E264)/10000))</f>
        <v>6.8763999999999994</v>
      </c>
      <c r="H264" s="35" t="str">
        <f t="shared" ref="H264:I270" si="87">IF($K264="","",IF(B264="","",B264))</f>
        <v>ALICE SANTOS</v>
      </c>
      <c r="I264" s="35" t="str">
        <f t="shared" si="87"/>
        <v>COLEGIO AMORIM</v>
      </c>
      <c r="J264" s="34">
        <f t="shared" ref="J264:J283" si="88">IF($K264="","",E264)</f>
        <v>6.85</v>
      </c>
      <c r="K264" s="34">
        <f t="shared" ref="K264:K283" si="89">G264</f>
        <v>6.8763999999999994</v>
      </c>
      <c r="L264" s="34">
        <f>IF(K264="","",LARGE(G264:G283,M264))</f>
        <v>9.5267999999999997</v>
      </c>
      <c r="M264" s="46">
        <v>1</v>
      </c>
      <c r="N264" s="23"/>
      <c r="O264" s="47">
        <f>IF(R264&lt;&gt;"",_xlfn.RANK.EQ(R264,R264:R283,0),"")</f>
        <v>1</v>
      </c>
      <c r="P264" s="24" t="str">
        <f>IF(K264="","",VLOOKUP(L264,G264:J283,2,0))</f>
        <v>RAFAELLA MENGHINI</v>
      </c>
      <c r="Q264" s="24" t="str">
        <f>IF(K264="","",VLOOKUP(P264,LISTAS!$F$5:$G$1000,2,0))</f>
        <v>ARBOS SANTO ANDRE</v>
      </c>
      <c r="R264" s="39">
        <f>IF(K264="","",VLOOKUP(L264,G264:J283,4,0))</f>
        <v>9.5</v>
      </c>
      <c r="S264" s="25">
        <f>IF($O264="","",IF($O264=1,400,IF($O264=2,340,IF($O264=3,300,IF($O264=4,280,IF($O264=5,270,IF($O264=6,260,IF($O264=7,250,IF($O264=8,240,IF($O264=9,200,IF($O264=10,200,IF($O264=11,200,IF($O264=12,200,IF($O264=13,200,IF($O264=14,200,IF($O264=15,200,IF($O264=16,200,IF($O264&gt;16,"",""))))))))))))))))))</f>
        <v>400</v>
      </c>
      <c r="T264" s="25">
        <v>200</v>
      </c>
    </row>
    <row r="265" spans="1:20" s="5" customFormat="1" ht="18.75" customHeight="1" x14ac:dyDescent="0.25">
      <c r="B265" s="26" t="s">
        <v>316</v>
      </c>
      <c r="C265" s="22" t="str">
        <f>IF(B265="","",VLOOKUP(B265,LISTAS!$F$5:$I$1000,2,0))</f>
        <v>COLEGIO AMORIM</v>
      </c>
      <c r="D265" s="22" t="e">
        <f>IF(B265="","",VLOOKUP(B265,LISTAS!$F$5:$I$204,4,0))</f>
        <v>#N/A</v>
      </c>
      <c r="E265" s="38">
        <v>6.45</v>
      </c>
      <c r="G265" s="34">
        <f t="shared" si="86"/>
        <v>6.4765000000000006</v>
      </c>
      <c r="H265" s="35" t="str">
        <f t="shared" si="87"/>
        <v>MARIA CLARA LEITE</v>
      </c>
      <c r="I265" s="35" t="str">
        <f t="shared" si="87"/>
        <v>COLEGIO AMORIM</v>
      </c>
      <c r="J265" s="34">
        <f t="shared" si="88"/>
        <v>6.45</v>
      </c>
      <c r="K265" s="34">
        <f t="shared" si="89"/>
        <v>6.4765000000000006</v>
      </c>
      <c r="L265" s="34">
        <f>IF(K265="","",LARGE(G264:G283,M265))</f>
        <v>8.9766999999999992</v>
      </c>
      <c r="M265" s="46">
        <v>2</v>
      </c>
      <c r="N265" s="27"/>
      <c r="O265" s="47">
        <f>IF(R265&lt;&gt;"",_xlfn.RANK.EQ(R265,R264:R283,0),"")</f>
        <v>2</v>
      </c>
      <c r="P265" s="24" t="str">
        <f>IF(K265="","",VLOOKUP(L265,G264:J283,2,0))</f>
        <v>LIVIA AYUMI</v>
      </c>
      <c r="Q265" s="24" t="str">
        <f>IF(K265="","",VLOOKUP(P265,LISTAS!$F$5:$G$1000,2,0))</f>
        <v>ARBOS SANTO ANDRE</v>
      </c>
      <c r="R265" s="39">
        <f>IF(K265="","",VLOOKUP(L265,G264:J283,4,0))</f>
        <v>8.9499999999999993</v>
      </c>
      <c r="S265" s="25">
        <f t="shared" ref="S265:S283" si="90">IF($O265="","",IF($O265=1,400,IF($O265=2,340,IF($O265=3,300,IF($O265=4,280,IF($O265=5,270,IF($O265=6,260,IF($O265=7,250,IF($O265=8,240,IF($O265=9,200,IF($O265=10,200,IF($O265=11,200,IF($O265=12,200,IF($O265=13,200,IF($O265=14,200,IF($O265=15,200,IF($O265=16,200,IF($O265&gt;16,"",""))))))))))))))))))</f>
        <v>340</v>
      </c>
      <c r="T265" s="25">
        <v>170</v>
      </c>
    </row>
    <row r="266" spans="1:20" s="5" customFormat="1" ht="18.75" customHeight="1" x14ac:dyDescent="0.3">
      <c r="B266" s="26" t="s">
        <v>559</v>
      </c>
      <c r="C266" s="22" t="str">
        <f>IF(B266="","",VLOOKUP(B266,LISTAS!$F$5:$I$1000,2,0))</f>
        <v>ESCOLA STAGIUM</v>
      </c>
      <c r="D266" s="22" t="e">
        <f>IF(B266="","",VLOOKUP(B266,LISTAS!$F$5:$I$204,4,0))</f>
        <v>#N/A</v>
      </c>
      <c r="E266" s="38">
        <v>0</v>
      </c>
      <c r="G266" s="34">
        <f t="shared" si="86"/>
        <v>2.6599999999999999E-2</v>
      </c>
      <c r="H266" s="35" t="str">
        <f t="shared" si="87"/>
        <v>MARIA LUIZA COSTA</v>
      </c>
      <c r="I266" s="35" t="str">
        <f t="shared" si="87"/>
        <v>ESCOLA STAGIUM</v>
      </c>
      <c r="J266" s="34">
        <f t="shared" si="88"/>
        <v>0</v>
      </c>
      <c r="K266" s="34">
        <f t="shared" si="89"/>
        <v>2.6599999999999999E-2</v>
      </c>
      <c r="L266" s="34">
        <f>IF(K266="","",LARGE(G264:G283,M266))</f>
        <v>8.6268999999999991</v>
      </c>
      <c r="M266" s="46">
        <v>3</v>
      </c>
      <c r="N266" s="28"/>
      <c r="O266" s="47">
        <f>IF(R266&lt;&gt;"",_xlfn.RANK.EQ(R266,R264:R283,0),"")</f>
        <v>3</v>
      </c>
      <c r="P266" s="24" t="str">
        <f>IF(K266="","",VLOOKUP(L266,G264:J283,2,0))</f>
        <v>REBECA GONÇALVES</v>
      </c>
      <c r="Q266" s="24" t="str">
        <f>IF(K266="","",VLOOKUP(P266,LISTAS!$F$5:$G$1000,2,0))</f>
        <v>ARBOS SANTO ANDRE</v>
      </c>
      <c r="R266" s="39">
        <f>IF(K266="","",VLOOKUP(L266,G264:J283,4,0))</f>
        <v>8.6</v>
      </c>
      <c r="S266" s="25">
        <f t="shared" si="90"/>
        <v>300</v>
      </c>
      <c r="T266" s="25">
        <v>150</v>
      </c>
    </row>
    <row r="267" spans="1:20" s="5" customFormat="1" ht="18.75" customHeight="1" x14ac:dyDescent="0.3">
      <c r="B267" s="26" t="s">
        <v>560</v>
      </c>
      <c r="C267" s="22" t="str">
        <f>IF(B267="","",VLOOKUP(B267,LISTAS!$F$5:$I$1000,2,0))</f>
        <v>ARBOS SANTO ANDRE</v>
      </c>
      <c r="D267" s="22" t="e">
        <f>IF(B267="","",VLOOKUP(B267,LISTAS!$F$5:$I$204,4,0))</f>
        <v>#N/A</v>
      </c>
      <c r="E267" s="38">
        <v>8.9499999999999993</v>
      </c>
      <c r="G267" s="34">
        <f t="shared" si="86"/>
        <v>8.9766999999999992</v>
      </c>
      <c r="H267" s="35" t="str">
        <f t="shared" si="87"/>
        <v>LIVIA AYUMI</v>
      </c>
      <c r="I267" s="35" t="str">
        <f t="shared" si="87"/>
        <v>ARBOS SANTO ANDRE</v>
      </c>
      <c r="J267" s="34">
        <f t="shared" si="88"/>
        <v>8.9499999999999993</v>
      </c>
      <c r="K267" s="34">
        <f t="shared" si="89"/>
        <v>8.9766999999999992</v>
      </c>
      <c r="L267" s="34">
        <f>IF(K267="","",LARGE(G264:G283,M267))</f>
        <v>6.8763999999999994</v>
      </c>
      <c r="M267" s="46">
        <v>4</v>
      </c>
      <c r="N267" s="28"/>
      <c r="O267" s="47">
        <v>1</v>
      </c>
      <c r="P267" s="24" t="str">
        <f>IF(K267="","",VLOOKUP(L267,G264:J283,2,0))</f>
        <v>ALICE SANTOS</v>
      </c>
      <c r="Q267" s="24" t="str">
        <f>IF(K267="","",VLOOKUP(P267,LISTAS!$F$5:$G$1000,2,0))</f>
        <v>COLEGIO AMORIM</v>
      </c>
      <c r="R267" s="39">
        <f>IF(K267="","",VLOOKUP(L267,G264:J283,4,0))</f>
        <v>6.85</v>
      </c>
      <c r="S267" s="25">
        <f t="shared" si="90"/>
        <v>400</v>
      </c>
      <c r="T267" s="25">
        <f t="shared" ref="T267:T283" si="91">IF(O267="","",IF($F$7="NÃO","",IF(O267=1,400,IF(O267=2,340,IF(O267=3,300,IF(O267=4,280,IF(O267=5,270,IF(O267=6,260,IF(O267=7,250,IF(O267=8,240,IF(O267=9,200,IF(O267=10,200,IF(O267=11,200,IF(O267=12,200,IF(O267=13,200,IF(O267=14,200,IF(O267=15,200,IF(O267=16,200,IF(O267&gt;16,"","")))))))))))))))))))</f>
        <v>400</v>
      </c>
    </row>
    <row r="268" spans="1:20" s="5" customFormat="1" ht="18.75" customHeight="1" x14ac:dyDescent="0.3">
      <c r="B268" s="26" t="s">
        <v>561</v>
      </c>
      <c r="C268" s="22" t="str">
        <f>IF(B268="","",VLOOKUP(B268,LISTAS!$F$5:$I$1000,2,0))</f>
        <v>ARBOS SANTO ANDRE</v>
      </c>
      <c r="D268" s="22"/>
      <c r="E268" s="38">
        <v>9.5</v>
      </c>
      <c r="G268" s="34">
        <f t="shared" si="86"/>
        <v>9.5267999999999997</v>
      </c>
      <c r="H268" s="35" t="str">
        <f t="shared" si="87"/>
        <v>RAFAELLA MENGHINI</v>
      </c>
      <c r="I268" s="35" t="str">
        <f t="shared" si="87"/>
        <v>ARBOS SANTO ANDRE</v>
      </c>
      <c r="J268" s="34">
        <f t="shared" si="88"/>
        <v>9.5</v>
      </c>
      <c r="K268" s="34">
        <f t="shared" si="89"/>
        <v>9.5267999999999997</v>
      </c>
      <c r="L268" s="34">
        <f>IF(K268="","",LARGE(G264:G283,M268))</f>
        <v>6.4765000000000006</v>
      </c>
      <c r="M268" s="46">
        <v>5</v>
      </c>
      <c r="N268" s="28"/>
      <c r="O268" s="47">
        <v>2</v>
      </c>
      <c r="P268" s="24" t="str">
        <f>IF(K268="","",VLOOKUP(L268,G264:J283,2,0))</f>
        <v>MARIA CLARA LEITE</v>
      </c>
      <c r="Q268" s="24" t="str">
        <f>IF(K268="","",VLOOKUP(P268,LISTAS!$F$5:$G$1000,2,0))</f>
        <v>COLEGIO AMORIM</v>
      </c>
      <c r="R268" s="39">
        <f>IF(K268="","",VLOOKUP(L268,G264:J283,4,0))</f>
        <v>6.45</v>
      </c>
      <c r="S268" s="25">
        <f t="shared" si="90"/>
        <v>340</v>
      </c>
      <c r="T268" s="25">
        <f t="shared" si="91"/>
        <v>340</v>
      </c>
    </row>
    <row r="269" spans="1:20" s="5" customFormat="1" ht="18.75" customHeight="1" x14ac:dyDescent="0.3">
      <c r="B269" s="26" t="s">
        <v>562</v>
      </c>
      <c r="C269" s="22" t="str">
        <f>IF(B269="","",VLOOKUP(B269,LISTAS!$F$5:$I$1000,2,0))</f>
        <v>ARBOS SANTO ANDRE</v>
      </c>
      <c r="D269" s="22"/>
      <c r="E269" s="38">
        <v>8.6</v>
      </c>
      <c r="G269" s="34">
        <f t="shared" si="86"/>
        <v>8.6268999999999991</v>
      </c>
      <c r="H269" s="35" t="str">
        <f t="shared" si="87"/>
        <v>REBECA GONÇALVES</v>
      </c>
      <c r="I269" s="35" t="str">
        <f t="shared" si="87"/>
        <v>ARBOS SANTO ANDRE</v>
      </c>
      <c r="J269" s="34">
        <f t="shared" si="88"/>
        <v>8.6</v>
      </c>
      <c r="K269" s="34">
        <f t="shared" si="89"/>
        <v>8.6268999999999991</v>
      </c>
      <c r="L269" s="34">
        <f>IF(K269="","",LARGE(G264:G283,M269))</f>
        <v>2.6599999999999999E-2</v>
      </c>
      <c r="M269" s="46">
        <v>6</v>
      </c>
      <c r="N269" s="28"/>
      <c r="O269" s="47" t="str">
        <f>IF(R269&lt;&gt;"",_xlfn.RANK.EQ(R269,R264:R283,0),"")</f>
        <v/>
      </c>
      <c r="P269" s="24"/>
      <c r="Q269" s="24"/>
      <c r="R269" s="39"/>
      <c r="S269" s="25"/>
      <c r="T269" s="25" t="str">
        <f t="shared" si="91"/>
        <v/>
      </c>
    </row>
    <row r="270" spans="1:20" s="5" customFormat="1" ht="18.75" customHeight="1" x14ac:dyDescent="0.3">
      <c r="B270" s="26"/>
      <c r="C270" s="22" t="str">
        <f>IF(B270="","",VLOOKUP(B270,LISTAS!$F$5:$I$1000,2,0))</f>
        <v/>
      </c>
      <c r="D270" s="22"/>
      <c r="E270" s="38"/>
      <c r="G270" s="34" t="str">
        <f t="shared" si="86"/>
        <v/>
      </c>
      <c r="H270" s="35" t="str">
        <f t="shared" si="87"/>
        <v/>
      </c>
      <c r="I270" s="35" t="str">
        <f t="shared" si="87"/>
        <v/>
      </c>
      <c r="J270" s="34" t="str">
        <f t="shared" si="88"/>
        <v/>
      </c>
      <c r="K270" s="34" t="str">
        <f t="shared" si="89"/>
        <v/>
      </c>
      <c r="L270" s="34" t="str">
        <f>IF(K270="","",LARGE(G264:G283,M270))</f>
        <v/>
      </c>
      <c r="M270" s="46">
        <v>7</v>
      </c>
      <c r="N270" s="28"/>
      <c r="O270" s="47" t="str">
        <f>IF(R270&lt;&gt;"",_xlfn.RANK.EQ(R270,R264:R283,0),"")</f>
        <v/>
      </c>
      <c r="P270" s="24" t="str">
        <f>IF(K270="","",VLOOKUP(L270,G264:J283,2,0))</f>
        <v/>
      </c>
      <c r="Q270" s="24" t="str">
        <f>IF(K270="","",VLOOKUP(P270,LISTAS!$F$5:$G$1000,2,0))</f>
        <v/>
      </c>
      <c r="R270" s="39" t="str">
        <f>IF(K270="","",VLOOKUP(L270,G264:J283,4,0))</f>
        <v/>
      </c>
      <c r="S270" s="25" t="str">
        <f t="shared" si="90"/>
        <v/>
      </c>
      <c r="T270" s="25" t="str">
        <f t="shared" si="91"/>
        <v/>
      </c>
    </row>
    <row r="271" spans="1:20" s="5" customFormat="1" ht="18.75" customHeight="1" x14ac:dyDescent="0.3">
      <c r="B271" s="26"/>
      <c r="C271" s="22" t="str">
        <f>IF(B271="","",VLOOKUP(B271,LISTAS!$F$5:$I$1000,2,0))</f>
        <v/>
      </c>
      <c r="D271" s="22"/>
      <c r="E271" s="38"/>
      <c r="G271" s="34"/>
      <c r="H271" s="35"/>
      <c r="I271" s="35"/>
      <c r="J271" s="34"/>
      <c r="K271" s="34"/>
      <c r="L271" s="34" t="str">
        <f>IF(K271="","",LARGE(G264:G283,M271))</f>
        <v/>
      </c>
      <c r="M271" s="46">
        <v>8</v>
      </c>
      <c r="N271" s="28"/>
      <c r="O271" s="47" t="str">
        <f>IF(R271&lt;&gt;"",_xlfn.RANK.EQ(R271,R264:R283,0),"")</f>
        <v/>
      </c>
      <c r="P271" s="24" t="str">
        <f>IF(K271="","",VLOOKUP(L271,G264:J283,2,0))</f>
        <v/>
      </c>
      <c r="Q271" s="24" t="str">
        <f>IF(K271="","",VLOOKUP(P271,LISTAS!$F$5:$G$1000,2,0))</f>
        <v/>
      </c>
      <c r="R271" s="39" t="str">
        <f>IF(K271="","",VLOOKUP(L271,G264:J283,4,0))</f>
        <v/>
      </c>
      <c r="S271" s="25" t="str">
        <f t="shared" si="90"/>
        <v/>
      </c>
      <c r="T271" s="25" t="str">
        <f t="shared" si="91"/>
        <v/>
      </c>
    </row>
    <row r="272" spans="1:20" s="5" customFormat="1" ht="18.75" customHeight="1" x14ac:dyDescent="0.3">
      <c r="B272" s="26"/>
      <c r="C272" s="22" t="str">
        <f>IF(B272="","",VLOOKUP(B272,LISTAS!$F$5:$I$1000,2,0))</f>
        <v/>
      </c>
      <c r="D272" s="22" t="str">
        <f>IF(B272="","",VLOOKUP(B272,LISTAS!$F$5:$I$204,4,0))</f>
        <v/>
      </c>
      <c r="E272" s="38"/>
      <c r="G272" s="34"/>
      <c r="H272" s="35"/>
      <c r="I272" s="35"/>
      <c r="J272" s="34"/>
      <c r="K272" s="34"/>
      <c r="L272" s="34" t="str">
        <f>IF(K272="","",LARGE(G264:G283,M272))</f>
        <v/>
      </c>
      <c r="M272" s="46">
        <v>9</v>
      </c>
      <c r="N272" s="28"/>
      <c r="O272" s="47" t="str">
        <f>IF(R272&lt;&gt;"",_xlfn.RANK.EQ(R272,R264:R283,0),"")</f>
        <v/>
      </c>
      <c r="P272" s="24" t="str">
        <f>IF(K272="","",VLOOKUP(L272,G264:J283,2,0))</f>
        <v/>
      </c>
      <c r="Q272" s="24" t="str">
        <f>IF(K272="","",VLOOKUP(P272,LISTAS!$F$5:$G$407,2,0))</f>
        <v/>
      </c>
      <c r="R272" s="39" t="str">
        <f>IF(K272="","",VLOOKUP(L272,G264:J283,4,0))</f>
        <v/>
      </c>
      <c r="S272" s="25" t="str">
        <f t="shared" si="90"/>
        <v/>
      </c>
      <c r="T272" s="25" t="str">
        <f t="shared" si="91"/>
        <v/>
      </c>
    </row>
    <row r="273" spans="1:20" s="5" customFormat="1" ht="18.75" customHeight="1" x14ac:dyDescent="0.3">
      <c r="B273" s="26"/>
      <c r="C273" s="22" t="str">
        <f>IF(B273="","",VLOOKUP(B273,LISTAS!$F$5:$I$1000,2,0))</f>
        <v/>
      </c>
      <c r="D273" s="22" t="str">
        <f>IF(B273="","",VLOOKUP(B273,LISTAS!$F$5:$I$204,4,0))</f>
        <v/>
      </c>
      <c r="E273" s="38"/>
      <c r="G273" s="34"/>
      <c r="H273" s="35"/>
      <c r="I273" s="35"/>
      <c r="J273" s="34"/>
      <c r="K273" s="34"/>
      <c r="L273" s="34" t="str">
        <f>IF(K273="","",LARGE(G264:G283,M273))</f>
        <v/>
      </c>
      <c r="M273" s="46">
        <v>10</v>
      </c>
      <c r="N273" s="28"/>
      <c r="O273" s="47" t="str">
        <f>IF(R273&lt;&gt;"",_xlfn.RANK.EQ(R273,R264:R283,0),"")</f>
        <v/>
      </c>
      <c r="P273" s="24" t="str">
        <f>IF(K273="","",VLOOKUP(L273,G264:J283,2,0))</f>
        <v/>
      </c>
      <c r="Q273" s="24" t="str">
        <f>IF(K273="","",VLOOKUP(P273,LISTAS!$F$5:$G$407,2,0))</f>
        <v/>
      </c>
      <c r="R273" s="39" t="str">
        <f>IF(K273="","",VLOOKUP(L273,G264:J283,4,0))</f>
        <v/>
      </c>
      <c r="S273" s="25" t="str">
        <f t="shared" si="90"/>
        <v/>
      </c>
      <c r="T273" s="25" t="str">
        <f t="shared" si="91"/>
        <v/>
      </c>
    </row>
    <row r="274" spans="1:20" s="5" customFormat="1" ht="18.75" customHeight="1" x14ac:dyDescent="0.3">
      <c r="B274" s="26"/>
      <c r="C274" s="22" t="str">
        <f>IF(B274="","",VLOOKUP(B274,LISTAS!$F$5:$I$1000,2,0))</f>
        <v/>
      </c>
      <c r="D274" s="22" t="str">
        <f>IF(B274="","",VLOOKUP(B274,LISTAS!$F$5:$I$204,4,0))</f>
        <v/>
      </c>
      <c r="E274" s="38"/>
      <c r="G274" s="34"/>
      <c r="H274" s="35"/>
      <c r="I274" s="35"/>
      <c r="J274" s="34"/>
      <c r="K274" s="34"/>
      <c r="L274" s="34" t="str">
        <f>IF(K274="","",LARGE(G264:G283,M274))</f>
        <v/>
      </c>
      <c r="M274" s="46">
        <v>11</v>
      </c>
      <c r="N274" s="28"/>
      <c r="O274" s="47" t="str">
        <f>IF(R274&lt;&gt;"",_xlfn.RANK.EQ(R274,R264:R283,0),"")</f>
        <v/>
      </c>
      <c r="P274" s="24" t="str">
        <f>IF(K274="","",VLOOKUP(L274,G264:J283,2,0))</f>
        <v/>
      </c>
      <c r="Q274" s="24" t="str">
        <f>IF(K274="","",VLOOKUP(P274,LISTAS!$F$5:$G$407,2,0))</f>
        <v/>
      </c>
      <c r="R274" s="39" t="str">
        <f>IF(K274="","",VLOOKUP(L274,G264:J283,4,0))</f>
        <v/>
      </c>
      <c r="S274" s="25" t="str">
        <f t="shared" si="90"/>
        <v/>
      </c>
      <c r="T274" s="25" t="str">
        <f t="shared" si="91"/>
        <v/>
      </c>
    </row>
    <row r="275" spans="1:20" s="5" customFormat="1" ht="18.75" customHeight="1" x14ac:dyDescent="0.3">
      <c r="B275" s="26"/>
      <c r="C275" s="22" t="str">
        <f>IF(B275="","",VLOOKUP(B275,LISTAS!$F$5:$I$1000,2,0))</f>
        <v/>
      </c>
      <c r="D275" s="22" t="str">
        <f>IF(B275="","",VLOOKUP(B275,LISTAS!$F$5:$I$204,4,0))</f>
        <v/>
      </c>
      <c r="E275" s="38"/>
      <c r="G275" s="34"/>
      <c r="H275" s="35"/>
      <c r="I275" s="35"/>
      <c r="J275" s="34"/>
      <c r="K275" s="34"/>
      <c r="L275" s="34" t="str">
        <f>IF(K275="","",LARGE(G264:G283,M275))</f>
        <v/>
      </c>
      <c r="M275" s="46">
        <v>12</v>
      </c>
      <c r="N275" s="28"/>
      <c r="O275" s="47" t="str">
        <f>IF(R275&lt;&gt;"",_xlfn.RANK.EQ(R275,R264:R283,0),"")</f>
        <v/>
      </c>
      <c r="P275" s="24" t="str">
        <f>IF(K275="","",VLOOKUP(L275,G264:J283,2,0))</f>
        <v/>
      </c>
      <c r="Q275" s="24" t="str">
        <f>IF(K275="","",VLOOKUP(P275,LISTAS!$F$5:$G$407,2,0))</f>
        <v/>
      </c>
      <c r="R275" s="39" t="str">
        <f>IF(K275="","",VLOOKUP(L275,G264:J283,4,0))</f>
        <v/>
      </c>
      <c r="S275" s="25" t="str">
        <f t="shared" si="90"/>
        <v/>
      </c>
      <c r="T275" s="25" t="str">
        <f t="shared" si="91"/>
        <v/>
      </c>
    </row>
    <row r="276" spans="1:20" s="5" customFormat="1" ht="18.75" customHeight="1" x14ac:dyDescent="0.3">
      <c r="B276" s="26"/>
      <c r="C276" s="22" t="str">
        <f>IF(B276="","",VLOOKUP(B276,LISTAS!$F$5:$I$1000,2,0))</f>
        <v/>
      </c>
      <c r="D276" s="22" t="str">
        <f>IF(B276="","",VLOOKUP(B276,LISTAS!$F$5:$I$204,4,0))</f>
        <v/>
      </c>
      <c r="E276" s="38"/>
      <c r="G276" s="34"/>
      <c r="H276" s="35"/>
      <c r="I276" s="35"/>
      <c r="J276" s="34"/>
      <c r="K276" s="34"/>
      <c r="L276" s="34" t="str">
        <f>IF(K276="","",LARGE(G264:G283,M276))</f>
        <v/>
      </c>
      <c r="M276" s="46">
        <v>13</v>
      </c>
      <c r="N276" s="28"/>
      <c r="O276" s="47" t="str">
        <f>IF(R276&lt;&gt;"",_xlfn.RANK.EQ(R276,R264:R283,0),"")</f>
        <v/>
      </c>
      <c r="P276" s="24" t="str">
        <f>IF(K276="","",VLOOKUP(L276,G264:J283,2,0))</f>
        <v/>
      </c>
      <c r="Q276" s="24" t="str">
        <f>IF(K276="","",VLOOKUP(P276,LISTAS!$F$5:$G$407,2,0))</f>
        <v/>
      </c>
      <c r="R276" s="39" t="str">
        <f>IF(K276="","",VLOOKUP(L276,G264:J283,4,0))</f>
        <v/>
      </c>
      <c r="S276" s="25" t="str">
        <f t="shared" si="90"/>
        <v/>
      </c>
      <c r="T276" s="25" t="str">
        <f t="shared" si="91"/>
        <v/>
      </c>
    </row>
    <row r="277" spans="1:20" s="5" customFormat="1" ht="18.75" customHeight="1" x14ac:dyDescent="0.3">
      <c r="B277" s="26"/>
      <c r="C277" s="22" t="str">
        <f>IF(B277="","",VLOOKUP(B277,LISTAS!$F$5:$I$1000,2,0))</f>
        <v/>
      </c>
      <c r="D277" s="22" t="str">
        <f>IF(B277="","",VLOOKUP(B277,LISTAS!$F$5:$I$204,4,0))</f>
        <v/>
      </c>
      <c r="E277" s="38"/>
      <c r="G277" s="34"/>
      <c r="H277" s="35"/>
      <c r="I277" s="35"/>
      <c r="J277" s="34"/>
      <c r="K277" s="34"/>
      <c r="L277" s="34" t="str">
        <f>IF(K277="","",LARGE(G264:G283,M277))</f>
        <v/>
      </c>
      <c r="M277" s="46">
        <v>14</v>
      </c>
      <c r="N277" s="28"/>
      <c r="O277" s="47" t="str">
        <f>IF(R277&lt;&gt;"",_xlfn.RANK.EQ(R277,R264:R283,0),"")</f>
        <v/>
      </c>
      <c r="P277" s="24" t="str">
        <f>IF(K277="","",VLOOKUP(L277,G264:J283,2,0))</f>
        <v/>
      </c>
      <c r="Q277" s="24" t="str">
        <f>IF(K277="","",VLOOKUP(P277,LISTAS!$F$5:$G$407,2,0))</f>
        <v/>
      </c>
      <c r="R277" s="39" t="str">
        <f>IF(K277="","",VLOOKUP(L277,G264:J283,4,0))</f>
        <v/>
      </c>
      <c r="S277" s="25" t="str">
        <f t="shared" si="90"/>
        <v/>
      </c>
      <c r="T277" s="25" t="str">
        <f t="shared" si="91"/>
        <v/>
      </c>
    </row>
    <row r="278" spans="1:20" s="5" customFormat="1" ht="18.75" customHeight="1" x14ac:dyDescent="0.3">
      <c r="B278" s="26"/>
      <c r="C278" s="22" t="str">
        <f>IF(B278="","",VLOOKUP(B278,LISTAS!$F$5:$I$1000,2,0))</f>
        <v/>
      </c>
      <c r="D278" s="22" t="str">
        <f>IF(B278="","",VLOOKUP(B278,LISTAS!$F$5:$I$204,4,0))</f>
        <v/>
      </c>
      <c r="E278" s="38"/>
      <c r="G278" s="34"/>
      <c r="H278" s="35"/>
      <c r="I278" s="35"/>
      <c r="J278" s="34"/>
      <c r="K278" s="34"/>
      <c r="L278" s="34" t="str">
        <f>IF(K278="","",LARGE(G264:G283,M278))</f>
        <v/>
      </c>
      <c r="M278" s="46">
        <v>15</v>
      </c>
      <c r="N278" s="28"/>
      <c r="O278" s="47" t="str">
        <f>IF(R278&lt;&gt;"",_xlfn.RANK.EQ(R278,R264:R283,0),"")</f>
        <v/>
      </c>
      <c r="P278" s="24" t="str">
        <f>IF(K278="","",VLOOKUP(L278,G264:J283,2,0))</f>
        <v/>
      </c>
      <c r="Q278" s="24" t="str">
        <f>IF(K278="","",VLOOKUP(P278,LISTAS!$F$5:$G$407,2,0))</f>
        <v/>
      </c>
      <c r="R278" s="39" t="str">
        <f>IF(K278="","",VLOOKUP(L278,G264:J283,4,0))</f>
        <v/>
      </c>
      <c r="S278" s="25" t="str">
        <f t="shared" si="90"/>
        <v/>
      </c>
      <c r="T278" s="25" t="str">
        <f t="shared" si="91"/>
        <v/>
      </c>
    </row>
    <row r="279" spans="1:20" s="5" customFormat="1" ht="18.75" customHeight="1" x14ac:dyDescent="0.3">
      <c r="B279" s="26"/>
      <c r="C279" s="22" t="str">
        <f>IF(B279="","",VLOOKUP(B279,LISTAS!$F$5:$I$1000,2,0))</f>
        <v/>
      </c>
      <c r="D279" s="22" t="str">
        <f>IF(B279="","",VLOOKUP(B279,LISTAS!$F$5:$I$204,4,0))</f>
        <v/>
      </c>
      <c r="E279" s="38"/>
      <c r="G279" s="34"/>
      <c r="H279" s="35"/>
      <c r="I279" s="35"/>
      <c r="J279" s="34"/>
      <c r="K279" s="34"/>
      <c r="L279" s="34" t="str">
        <f>IF(K279="","",LARGE(G264:G283,M279))</f>
        <v/>
      </c>
      <c r="M279" s="46">
        <v>16</v>
      </c>
      <c r="N279" s="28"/>
      <c r="O279" s="47" t="str">
        <f>IF(R279&lt;&gt;"",_xlfn.RANK.EQ(R279,R264:R283,0),"")</f>
        <v/>
      </c>
      <c r="P279" s="24" t="str">
        <f>IF(K279="","",VLOOKUP(L279,G264:J283,2,0))</f>
        <v/>
      </c>
      <c r="Q279" s="24" t="str">
        <f>IF(K279="","",VLOOKUP(P279,LISTAS!$F$5:$G$407,2,0))</f>
        <v/>
      </c>
      <c r="R279" s="39" t="str">
        <f>IF(K279="","",VLOOKUP(L279,G264:J283,4,0))</f>
        <v/>
      </c>
      <c r="S279" s="25" t="str">
        <f t="shared" si="90"/>
        <v/>
      </c>
      <c r="T279" s="25" t="str">
        <f t="shared" si="91"/>
        <v/>
      </c>
    </row>
    <row r="280" spans="1:20" s="5" customFormat="1" ht="18.75" customHeight="1" x14ac:dyDescent="0.3">
      <c r="B280" s="26"/>
      <c r="C280" s="22" t="str">
        <f>IF(B280="","",VLOOKUP(B280,LISTAS!$F$5:$I$1000,2,0))</f>
        <v/>
      </c>
      <c r="D280" s="22" t="str">
        <f>IF(B280="","",VLOOKUP(B280,LISTAS!$F$5:$I$204,4,0))</f>
        <v/>
      </c>
      <c r="E280" s="38"/>
      <c r="G280" s="34" t="str">
        <f t="shared" si="86"/>
        <v/>
      </c>
      <c r="H280" s="35" t="str">
        <f t="shared" ref="H280:I283" si="92">IF($K280="","",IF(B280="","",B280))</f>
        <v/>
      </c>
      <c r="I280" s="35" t="str">
        <f t="shared" si="92"/>
        <v/>
      </c>
      <c r="J280" s="34" t="str">
        <f t="shared" si="88"/>
        <v/>
      </c>
      <c r="K280" s="34" t="str">
        <f t="shared" si="89"/>
        <v/>
      </c>
      <c r="L280" s="34" t="str">
        <f>IF(K280="","",LARGE(G264:G283,M280))</f>
        <v/>
      </c>
      <c r="M280" s="46">
        <v>17</v>
      </c>
      <c r="N280" s="28"/>
      <c r="O280" s="47" t="str">
        <f>IF(R280&lt;&gt;"",_xlfn.RANK.EQ(R280,R264:R283,0),"")</f>
        <v/>
      </c>
      <c r="P280" s="24" t="str">
        <f>IF(K280="","",VLOOKUP(L280,G264:J283,2,0))</f>
        <v/>
      </c>
      <c r="Q280" s="24" t="str">
        <f>IF(K280="","",VLOOKUP(P280,LISTAS!$F$5:$G$407,2,0))</f>
        <v/>
      </c>
      <c r="R280" s="39" t="str">
        <f>IF(K280="","",VLOOKUP(L280,G264:J283,4,0))</f>
        <v/>
      </c>
      <c r="S280" s="25" t="str">
        <f t="shared" si="90"/>
        <v/>
      </c>
      <c r="T280" s="25" t="str">
        <f t="shared" si="91"/>
        <v/>
      </c>
    </row>
    <row r="281" spans="1:20" s="5" customFormat="1" ht="18.75" customHeight="1" x14ac:dyDescent="0.3">
      <c r="B281" s="26"/>
      <c r="C281" s="22" t="str">
        <f>IF(B281="","",VLOOKUP(B281,LISTAS!$F$5:$I$1000,2,0))</f>
        <v/>
      </c>
      <c r="D281" s="22" t="str">
        <f>IF(B281="","",VLOOKUP(B281,LISTAS!$F$5:$I$204,4,0))</f>
        <v/>
      </c>
      <c r="E281" s="38"/>
      <c r="G281" s="34" t="str">
        <f t="shared" si="86"/>
        <v/>
      </c>
      <c r="H281" s="35" t="str">
        <f t="shared" si="92"/>
        <v/>
      </c>
      <c r="I281" s="35" t="str">
        <f t="shared" si="92"/>
        <v/>
      </c>
      <c r="J281" s="34" t="str">
        <f t="shared" si="88"/>
        <v/>
      </c>
      <c r="K281" s="34" t="str">
        <f t="shared" si="89"/>
        <v/>
      </c>
      <c r="L281" s="34" t="str">
        <f>IF(K281="","",LARGE(G264:G283,M281))</f>
        <v/>
      </c>
      <c r="M281" s="46">
        <v>18</v>
      </c>
      <c r="N281" s="28"/>
      <c r="O281" s="47" t="str">
        <f>IF(R281&lt;&gt;"",_xlfn.RANK.EQ(R281,R264:R283,0),"")</f>
        <v/>
      </c>
      <c r="P281" s="24" t="str">
        <f>IF(K281="","",VLOOKUP(L281,G264:J283,2,0))</f>
        <v/>
      </c>
      <c r="Q281" s="24" t="str">
        <f>IF(K281="","",VLOOKUP(P281,LISTAS!$F$5:$G$407,2,0))</f>
        <v/>
      </c>
      <c r="R281" s="39" t="str">
        <f>IF(K281="","",VLOOKUP(L281,G264:J283,4,0))</f>
        <v/>
      </c>
      <c r="S281" s="25" t="str">
        <f t="shared" si="90"/>
        <v/>
      </c>
      <c r="T281" s="25" t="str">
        <f t="shared" si="91"/>
        <v/>
      </c>
    </row>
    <row r="282" spans="1:20" s="5" customFormat="1" ht="18.75" customHeight="1" x14ac:dyDescent="0.3">
      <c r="B282" s="26"/>
      <c r="C282" s="22" t="str">
        <f>IF(B282="","",VLOOKUP(B282,LISTAS!$F$5:$I$1000,2,0))</f>
        <v/>
      </c>
      <c r="D282" s="22" t="str">
        <f>IF(B282="","",VLOOKUP(B282,LISTAS!$F$5:$I$204,4,0))</f>
        <v/>
      </c>
      <c r="E282" s="38"/>
      <c r="G282" s="34"/>
      <c r="H282" s="35"/>
      <c r="I282" s="35"/>
      <c r="J282" s="34"/>
      <c r="K282" s="34"/>
      <c r="L282" s="34" t="str">
        <f>IF(K282="","",LARGE(G264:G283,M282))</f>
        <v/>
      </c>
      <c r="M282" s="46">
        <v>19</v>
      </c>
      <c r="N282" s="28"/>
      <c r="O282" s="47" t="str">
        <f>IF(R282&lt;&gt;"",_xlfn.RANK.EQ(R282,R264:R283,0),"")</f>
        <v/>
      </c>
      <c r="P282" s="24" t="str">
        <f>IF(K282="","",VLOOKUP(L282,G264:J283,2,0))</f>
        <v/>
      </c>
      <c r="Q282" s="24" t="str">
        <f>IF(K282="","",VLOOKUP(P282,LISTAS!$F$5:$G$407,2,0))</f>
        <v/>
      </c>
      <c r="R282" s="39" t="str">
        <f>IF(K282="","",VLOOKUP(L282,G264:J283,4,0))</f>
        <v/>
      </c>
      <c r="S282" s="25" t="str">
        <f t="shared" si="90"/>
        <v/>
      </c>
      <c r="T282" s="25" t="str">
        <f t="shared" si="91"/>
        <v/>
      </c>
    </row>
    <row r="283" spans="1:20" s="5" customFormat="1" ht="18.75" customHeight="1" x14ac:dyDescent="0.3">
      <c r="B283" s="26"/>
      <c r="C283" s="22" t="str">
        <f>IF(B283="","",VLOOKUP(B283,LISTAS!$F$5:$I$1000,2,0))</f>
        <v/>
      </c>
      <c r="D283" s="22" t="str">
        <f>IF(B283="","",VLOOKUP(B283,LISTAS!$F$5:$I$204,4,0))</f>
        <v/>
      </c>
      <c r="E283" s="38"/>
      <c r="G283" s="34" t="str">
        <f t="shared" si="86"/>
        <v/>
      </c>
      <c r="H283" s="35" t="str">
        <f t="shared" si="92"/>
        <v/>
      </c>
      <c r="I283" s="35" t="str">
        <f t="shared" si="92"/>
        <v/>
      </c>
      <c r="J283" s="34" t="str">
        <f t="shared" si="88"/>
        <v/>
      </c>
      <c r="K283" s="34" t="str">
        <f t="shared" si="89"/>
        <v/>
      </c>
      <c r="L283" s="34" t="str">
        <f>IF(K283="","",LARGE(G264:G283,M283))</f>
        <v/>
      </c>
      <c r="M283" s="46">
        <v>20</v>
      </c>
      <c r="N283" s="28"/>
      <c r="O283" s="47" t="str">
        <f>IF(R283&lt;&gt;"",_xlfn.RANK.EQ(R283,R264:R283,0),"")</f>
        <v/>
      </c>
      <c r="P283" s="24" t="str">
        <f>IF(K283="","",VLOOKUP(L283,G264:J283,2,0))</f>
        <v/>
      </c>
      <c r="Q283" s="24" t="str">
        <f>IF(K283="","",VLOOKUP(P283,LISTAS!$F$5:$G$407,2,0))</f>
        <v/>
      </c>
      <c r="R283" s="39" t="str">
        <f>IF(K283="","",VLOOKUP(L283,G264:J283,4,0))</f>
        <v/>
      </c>
      <c r="S283" s="25" t="str">
        <f t="shared" si="90"/>
        <v/>
      </c>
      <c r="T283" s="25" t="str">
        <f t="shared" si="91"/>
        <v/>
      </c>
    </row>
    <row r="284" spans="1:20" ht="20.25" customHeight="1" x14ac:dyDescent="0.25"/>
    <row r="285" spans="1:20" ht="20.25" customHeight="1" x14ac:dyDescent="0.25">
      <c r="A285" s="2"/>
      <c r="B285" s="71" t="s">
        <v>27</v>
      </c>
      <c r="C285" s="72"/>
      <c r="E285" s="36"/>
      <c r="F285" s="37"/>
      <c r="G285" s="11"/>
      <c r="H285" s="12"/>
      <c r="I285" s="12"/>
      <c r="J285" s="12"/>
      <c r="K285" s="13"/>
      <c r="L285" s="12"/>
      <c r="M285" s="14"/>
      <c r="N285" s="45"/>
      <c r="O285" s="73" t="s">
        <v>15</v>
      </c>
      <c r="P285" s="74"/>
      <c r="Q285" s="74"/>
      <c r="R285" s="74"/>
      <c r="S285" s="74"/>
      <c r="T285" s="75"/>
    </row>
    <row r="286" spans="1:20" ht="20.25" hidden="1" customHeight="1" x14ac:dyDescent="0.25">
      <c r="A286" s="2"/>
      <c r="B286" s="68"/>
      <c r="C286" s="69"/>
      <c r="D286" s="69"/>
      <c r="E286" s="69"/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  <c r="Q286" s="69"/>
      <c r="R286" s="69"/>
      <c r="S286" s="69"/>
      <c r="T286" s="70"/>
    </row>
    <row r="287" spans="1:20" s="15" customFormat="1" ht="28.5" customHeight="1" x14ac:dyDescent="0.25">
      <c r="B287" s="16" t="s">
        <v>16</v>
      </c>
      <c r="C287" s="16" t="s">
        <v>1</v>
      </c>
      <c r="D287" s="16" t="s">
        <v>17</v>
      </c>
      <c r="E287" s="16" t="s">
        <v>2</v>
      </c>
      <c r="F287" s="17"/>
      <c r="G287" s="18"/>
      <c r="H287" s="19"/>
      <c r="I287" s="19"/>
      <c r="J287" s="19"/>
      <c r="K287" s="20"/>
      <c r="L287" s="19"/>
      <c r="M287" s="18"/>
      <c r="N287" s="18"/>
      <c r="O287" s="29" t="s">
        <v>4</v>
      </c>
      <c r="P287" s="29" t="s">
        <v>16</v>
      </c>
      <c r="Q287" s="29" t="s">
        <v>1</v>
      </c>
      <c r="R287" s="29" t="s">
        <v>18</v>
      </c>
      <c r="S287" s="21" t="s">
        <v>19</v>
      </c>
      <c r="T287" s="21" t="s">
        <v>20</v>
      </c>
    </row>
    <row r="288" spans="1:20" s="5" customFormat="1" ht="18.75" customHeight="1" x14ac:dyDescent="0.25">
      <c r="B288" s="22" t="s">
        <v>317</v>
      </c>
      <c r="C288" s="22" t="str">
        <f>IF(B288="","",VLOOKUP(B288,LISTAS!$F$5:$I$1000,2,0))</f>
        <v>COLEGIO AMORIM</v>
      </c>
      <c r="D288" s="22" t="e">
        <f>IF(B288="","",VLOOKUP(B288,LISTAS!$F$5:$I$204,4,0))</f>
        <v>#N/A</v>
      </c>
      <c r="E288" s="38">
        <v>7.6</v>
      </c>
      <c r="G288" s="34">
        <f t="shared" ref="G288:G307" si="93">IF(E288="","",E288+(ROW(E288)/10000))</f>
        <v>7.6288</v>
      </c>
      <c r="H288" s="35" t="str">
        <f t="shared" ref="H288:I294" si="94">IF($K288="","",IF(B288="","",B288))</f>
        <v>SOPHIA PALEARI</v>
      </c>
      <c r="I288" s="35" t="str">
        <f t="shared" si="94"/>
        <v>COLEGIO AMORIM</v>
      </c>
      <c r="J288" s="34">
        <f t="shared" ref="J288:J307" si="95">IF($K288="","",E288)</f>
        <v>7.6</v>
      </c>
      <c r="K288" s="34">
        <f t="shared" ref="K288:K307" si="96">G288</f>
        <v>7.6288</v>
      </c>
      <c r="L288" s="34">
        <f>IF(K288="","",LARGE(G288:G307,M288))</f>
        <v>7.6288999999999998</v>
      </c>
      <c r="M288" s="46">
        <v>1</v>
      </c>
      <c r="N288" s="23"/>
      <c r="O288" s="47">
        <f>IF(R288&lt;&gt;"",_xlfn.RANK.EQ(R288,R288:R307,0),"")</f>
        <v>1</v>
      </c>
      <c r="P288" s="24" t="str">
        <f>IF(K288="","",VLOOKUP(L288,G288:J307,2,0))</f>
        <v>CATARINA DE SOUZA</v>
      </c>
      <c r="Q288" s="24" t="str">
        <f>IF(K288="","",VLOOKUP(P288,LISTAS!$F$5:$G$1000,2,0))</f>
        <v>ARBOS SANTO ANDRÉ</v>
      </c>
      <c r="R288" s="39">
        <f>IF(K288="","",VLOOKUP(L288,G288:J307,4,0))</f>
        <v>7.6</v>
      </c>
      <c r="S288" s="25">
        <f>IF($O288="","",IF($O288=1,400,IF($O288=2,340,IF($O288=3,300,IF($O288=4,280,IF($O288=5,270,IF($O288=6,260,IF($O288=7,250,IF($O288=8,240,IF($O288=9,200,IF($O288=10,200,IF($O288=11,200,IF($O288=12,200,IF($O288=13,200,IF($O288=14,200,IF($O288=15,200,IF($O288=16,200,IF($O288&gt;16,"",""))))))))))))))))))</f>
        <v>400</v>
      </c>
      <c r="T288" s="25">
        <f>IF(O288="","",IF($F$7="NÃO","",IF(O288=1,400,IF(O288=2,340,IF(O288=3,300,IF(O288=4,280,IF(O288=5,270,IF(O288=6,260,IF(O288=7,250,IF(O288=8,240,IF(O288=9,200,IF(O288=10,200,IF(O288=11,200,IF(O288=12,200,IF(O288=13,200,IF(O288=14,200,IF(O288=15,200,IF(O288=16,200,IF(O288&gt;16,"","")))))))))))))))))))</f>
        <v>400</v>
      </c>
    </row>
    <row r="289" spans="2:20" s="5" customFormat="1" ht="18.75" customHeight="1" x14ac:dyDescent="0.25">
      <c r="B289" s="26" t="s">
        <v>557</v>
      </c>
      <c r="C289" s="22" t="str">
        <f>IF(B289="","",VLOOKUP(B289,LISTAS!$F$5:$I$1000,2,0))</f>
        <v>ARBOS SANTO ANDRÉ</v>
      </c>
      <c r="D289" s="22" t="e">
        <f>IF(B289="","",VLOOKUP(B289,LISTAS!$F$5:$I$204,4,0))</f>
        <v>#N/A</v>
      </c>
      <c r="E289" s="38">
        <v>7.6</v>
      </c>
      <c r="G289" s="34">
        <f t="shared" si="93"/>
        <v>7.6288999999999998</v>
      </c>
      <c r="H289" s="35" t="str">
        <f t="shared" si="94"/>
        <v>CATARINA DE SOUZA</v>
      </c>
      <c r="I289" s="35" t="str">
        <f t="shared" si="94"/>
        <v>ARBOS SANTO ANDRÉ</v>
      </c>
      <c r="J289" s="34">
        <f t="shared" si="95"/>
        <v>7.6</v>
      </c>
      <c r="K289" s="34">
        <f t="shared" si="96"/>
        <v>7.6288999999999998</v>
      </c>
      <c r="L289" s="34">
        <f>IF(K289="","",LARGE(G288:G307,M289))</f>
        <v>7.6288</v>
      </c>
      <c r="M289" s="46">
        <v>2</v>
      </c>
      <c r="N289" s="27"/>
      <c r="O289" s="47">
        <f>IF(R289&lt;&gt;"",_xlfn.RANK.EQ(R289,R288:R307,0),"")</f>
        <v>1</v>
      </c>
      <c r="P289" s="24" t="str">
        <f>IF(K289="","",VLOOKUP(L289,G288:J307,2,0))</f>
        <v>SOPHIA PALEARI</v>
      </c>
      <c r="Q289" s="24" t="str">
        <f>IF(K289="","",VLOOKUP(P289,LISTAS!$F$5:$G$1000,2,0))</f>
        <v>COLEGIO AMORIM</v>
      </c>
      <c r="R289" s="39">
        <f>IF(K289="","",VLOOKUP(L289,G288:J307,4,0))</f>
        <v>7.6</v>
      </c>
      <c r="S289" s="25">
        <f t="shared" ref="S289:S307" si="97">IF($O289="","",IF($O289=1,400,IF($O289=2,340,IF($O289=3,300,IF($O289=4,280,IF($O289=5,270,IF($O289=6,260,IF($O289=7,250,IF($O289=8,240,IF($O289=9,200,IF($O289=10,200,IF($O289=11,200,IF($O289=12,200,IF($O289=13,200,IF($O289=14,200,IF($O289=15,200,IF($O289=16,200,IF($O289&gt;16,"",""))))))))))))))))))</f>
        <v>400</v>
      </c>
      <c r="T289" s="25">
        <f t="shared" ref="T289:T307" si="98">IF(O289="","",IF($F$7="NÃO","",IF(O289=1,400,IF(O289=2,340,IF(O289=3,300,IF(O289=4,280,IF(O289=5,270,IF(O289=6,260,IF(O289=7,250,IF(O289=8,240,IF(O289=9,200,IF(O289=10,200,IF(O289=11,200,IF(O289=12,200,IF(O289=13,200,IF(O289=14,200,IF(O289=15,200,IF(O289=16,200,IF(O289&gt;16,"","")))))))))))))))))))</f>
        <v>400</v>
      </c>
    </row>
    <row r="290" spans="2:20" s="5" customFormat="1" ht="18.75" customHeight="1" x14ac:dyDescent="0.3">
      <c r="B290" s="26"/>
      <c r="C290" s="22" t="str">
        <f>IF(B290="","",VLOOKUP(B290,LISTAS!$F$5:$I$1000,2,0))</f>
        <v/>
      </c>
      <c r="D290" s="22" t="str">
        <f>IF(B290="","",VLOOKUP(B290,LISTAS!$F$5:$I$204,4,0))</f>
        <v/>
      </c>
      <c r="E290" s="38"/>
      <c r="G290" s="34" t="str">
        <f t="shared" si="93"/>
        <v/>
      </c>
      <c r="H290" s="35" t="str">
        <f t="shared" si="94"/>
        <v/>
      </c>
      <c r="I290" s="35" t="str">
        <f t="shared" si="94"/>
        <v/>
      </c>
      <c r="J290" s="34" t="str">
        <f t="shared" si="95"/>
        <v/>
      </c>
      <c r="K290" s="34" t="str">
        <f t="shared" si="96"/>
        <v/>
      </c>
      <c r="L290" s="34" t="str">
        <f>IF(K290="","",LARGE(G288:G307,M290))</f>
        <v/>
      </c>
      <c r="M290" s="46">
        <v>3</v>
      </c>
      <c r="N290" s="28"/>
      <c r="O290" s="47" t="str">
        <f>IF(R290&lt;&gt;"",_xlfn.RANK.EQ(R290,R288:R307,0),"")</f>
        <v/>
      </c>
      <c r="P290" s="24" t="str">
        <f>IF(K290="","",VLOOKUP(L290,G288:J307,2,0))</f>
        <v/>
      </c>
      <c r="Q290" s="24" t="str">
        <f>IF(K290="","",VLOOKUP(P290,LISTAS!$F$5:$G$1000,2,0))</f>
        <v/>
      </c>
      <c r="R290" s="39" t="str">
        <f>IF(K290="","",VLOOKUP(L290,G288:J307,4,0))</f>
        <v/>
      </c>
      <c r="S290" s="25" t="str">
        <f t="shared" si="97"/>
        <v/>
      </c>
      <c r="T290" s="25" t="str">
        <f t="shared" si="98"/>
        <v/>
      </c>
    </row>
    <row r="291" spans="2:20" s="5" customFormat="1" ht="18.75" customHeight="1" x14ac:dyDescent="0.3">
      <c r="B291" s="26"/>
      <c r="C291" s="22" t="str">
        <f>IF(B291="","",VLOOKUP(B291,LISTAS!$F$5:$I$204,2,0))</f>
        <v/>
      </c>
      <c r="D291" s="22" t="str">
        <f>IF(B291="","",VLOOKUP(B291,LISTAS!$F$5:$I$204,4,0))</f>
        <v/>
      </c>
      <c r="E291" s="38"/>
      <c r="G291" s="34" t="str">
        <f t="shared" si="93"/>
        <v/>
      </c>
      <c r="H291" s="35" t="str">
        <f t="shared" si="94"/>
        <v/>
      </c>
      <c r="I291" s="35" t="str">
        <f t="shared" si="94"/>
        <v/>
      </c>
      <c r="J291" s="34" t="str">
        <f t="shared" si="95"/>
        <v/>
      </c>
      <c r="K291" s="34" t="str">
        <f t="shared" si="96"/>
        <v/>
      </c>
      <c r="L291" s="34" t="str">
        <f>IF(K291="","",LARGE(G288:G307,M291))</f>
        <v/>
      </c>
      <c r="M291" s="46">
        <v>4</v>
      </c>
      <c r="N291" s="28"/>
      <c r="O291" s="47" t="str">
        <f>IF(R291&lt;&gt;"",_xlfn.RANK.EQ(R291,R288:R307,0),"")</f>
        <v/>
      </c>
      <c r="P291" s="24" t="str">
        <f>IF(K291="","",VLOOKUP(L291,G288:J307,2,0))</f>
        <v/>
      </c>
      <c r="Q291" s="24" t="str">
        <f>IF(K291="","",VLOOKUP(P291,LISTAS!$F$5:$G$1000,2,0))</f>
        <v/>
      </c>
      <c r="R291" s="39" t="str">
        <f>IF(K291="","",VLOOKUP(L291,G288:J307,4,0))</f>
        <v/>
      </c>
      <c r="S291" s="25" t="str">
        <f t="shared" si="97"/>
        <v/>
      </c>
      <c r="T291" s="25" t="str">
        <f t="shared" si="98"/>
        <v/>
      </c>
    </row>
    <row r="292" spans="2:20" s="5" customFormat="1" ht="18.75" customHeight="1" x14ac:dyDescent="0.3">
      <c r="B292" s="26"/>
      <c r="C292" s="22" t="str">
        <f>IF(B292="","",VLOOKUP(B292,LISTAS!$F$5:$I$204,2,0))</f>
        <v/>
      </c>
      <c r="D292" s="22" t="str">
        <f>IF(B292="","",VLOOKUP(B292,LISTAS!$F$5:$I$204,4,0))</f>
        <v/>
      </c>
      <c r="E292" s="38"/>
      <c r="G292" s="34" t="str">
        <f t="shared" si="93"/>
        <v/>
      </c>
      <c r="H292" s="35" t="str">
        <f t="shared" si="94"/>
        <v/>
      </c>
      <c r="I292" s="35" t="str">
        <f t="shared" si="94"/>
        <v/>
      </c>
      <c r="J292" s="34" t="str">
        <f t="shared" si="95"/>
        <v/>
      </c>
      <c r="K292" s="34" t="str">
        <f t="shared" si="96"/>
        <v/>
      </c>
      <c r="L292" s="34" t="str">
        <f>IF(K292="","",LARGE(G288:G307,M292))</f>
        <v/>
      </c>
      <c r="M292" s="46">
        <v>5</v>
      </c>
      <c r="N292" s="28"/>
      <c r="O292" s="47" t="str">
        <f>IF(R292&lt;&gt;"",_xlfn.RANK.EQ(R292,R288:R307,0),"")</f>
        <v/>
      </c>
      <c r="P292" s="24" t="str">
        <f>IF(K292="","",VLOOKUP(L292,G288:J307,2,0))</f>
        <v/>
      </c>
      <c r="Q292" s="24" t="str">
        <f>IF(K292="","",VLOOKUP(P292,LISTAS!$F$5:$G$1000,2,0))</f>
        <v/>
      </c>
      <c r="R292" s="39" t="str">
        <f>IF(K292="","",VLOOKUP(L292,G288:J307,4,0))</f>
        <v/>
      </c>
      <c r="S292" s="25" t="str">
        <f t="shared" si="97"/>
        <v/>
      </c>
      <c r="T292" s="25" t="str">
        <f t="shared" si="98"/>
        <v/>
      </c>
    </row>
    <row r="293" spans="2:20" s="5" customFormat="1" ht="18.75" customHeight="1" x14ac:dyDescent="0.3">
      <c r="B293" s="26"/>
      <c r="C293" s="22" t="str">
        <f>IF(B293="","",VLOOKUP(B293,LISTAS!$F$5:$I$204,2,0))</f>
        <v/>
      </c>
      <c r="D293" s="22" t="str">
        <f>IF(B293="","",VLOOKUP(B293,LISTAS!$F$5:$I$204,4,0))</f>
        <v/>
      </c>
      <c r="E293" s="38"/>
      <c r="G293" s="34" t="str">
        <f t="shared" si="93"/>
        <v/>
      </c>
      <c r="H293" s="35" t="str">
        <f t="shared" si="94"/>
        <v/>
      </c>
      <c r="I293" s="35" t="str">
        <f t="shared" si="94"/>
        <v/>
      </c>
      <c r="J293" s="34" t="str">
        <f t="shared" si="95"/>
        <v/>
      </c>
      <c r="K293" s="34" t="str">
        <f t="shared" si="96"/>
        <v/>
      </c>
      <c r="L293" s="34" t="str">
        <f>IF(K293="","",LARGE(G288:G307,M293))</f>
        <v/>
      </c>
      <c r="M293" s="46">
        <v>6</v>
      </c>
      <c r="N293" s="28"/>
      <c r="O293" s="47" t="str">
        <f>IF(R293&lt;&gt;"",_xlfn.RANK.EQ(R293,R288:R307,0),"")</f>
        <v/>
      </c>
      <c r="P293" s="24" t="str">
        <f>IF(K293="","",VLOOKUP(L293,G288:J307,2,0))</f>
        <v/>
      </c>
      <c r="Q293" s="24" t="str">
        <f>IF(K293="","",VLOOKUP(P293,LISTAS!$F$5:$G$1000,2,0))</f>
        <v/>
      </c>
      <c r="R293" s="39" t="str">
        <f>IF(K293="","",VLOOKUP(L293,G288:J307,4,0))</f>
        <v/>
      </c>
      <c r="S293" s="25" t="str">
        <f t="shared" si="97"/>
        <v/>
      </c>
      <c r="T293" s="25" t="str">
        <f t="shared" si="98"/>
        <v/>
      </c>
    </row>
    <row r="294" spans="2:20" s="5" customFormat="1" ht="18.75" customHeight="1" x14ac:dyDescent="0.3">
      <c r="B294" s="26"/>
      <c r="C294" s="22" t="str">
        <f>IF(B294="","",VLOOKUP(B294,LISTAS!$F$5:$I$204,2,0))</f>
        <v/>
      </c>
      <c r="D294" s="22" t="str">
        <f>IF(B294="","",VLOOKUP(B294,LISTAS!$F$5:$I$204,4,0))</f>
        <v/>
      </c>
      <c r="E294" s="38"/>
      <c r="G294" s="34" t="str">
        <f t="shared" si="93"/>
        <v/>
      </c>
      <c r="H294" s="35" t="str">
        <f t="shared" si="94"/>
        <v/>
      </c>
      <c r="I294" s="35" t="str">
        <f t="shared" si="94"/>
        <v/>
      </c>
      <c r="J294" s="34" t="str">
        <f t="shared" si="95"/>
        <v/>
      </c>
      <c r="K294" s="34" t="str">
        <f t="shared" si="96"/>
        <v/>
      </c>
      <c r="L294" s="34" t="str">
        <f>IF(K294="","",LARGE(G288:G307,M294))</f>
        <v/>
      </c>
      <c r="M294" s="46">
        <v>7</v>
      </c>
      <c r="N294" s="28"/>
      <c r="O294" s="47" t="str">
        <f>IF(R294&lt;&gt;"",_xlfn.RANK.EQ(R294,R288:R307,0),"")</f>
        <v/>
      </c>
      <c r="P294" s="24" t="str">
        <f>IF(K294="","",VLOOKUP(L294,G288:J307,2,0))</f>
        <v/>
      </c>
      <c r="Q294" s="24" t="str">
        <f>IF(K294="","",VLOOKUP(P294,LISTAS!$F$5:$G$1000,2,0))</f>
        <v/>
      </c>
      <c r="R294" s="39" t="str">
        <f>IF(K294="","",VLOOKUP(L294,G288:J307,4,0))</f>
        <v/>
      </c>
      <c r="S294" s="25" t="str">
        <f t="shared" si="97"/>
        <v/>
      </c>
      <c r="T294" s="25" t="str">
        <f t="shared" si="98"/>
        <v/>
      </c>
    </row>
    <row r="295" spans="2:20" s="5" customFormat="1" ht="18.75" customHeight="1" x14ac:dyDescent="0.3">
      <c r="B295" s="26"/>
      <c r="C295" s="22" t="str">
        <f>IF(B295="","",VLOOKUP(B295,LISTAS!$F$5:$I$204,2,0))</f>
        <v/>
      </c>
      <c r="D295" s="22" t="str">
        <f>IF(B295="","",VLOOKUP(B295,LISTAS!$F$5:$I$204,4,0))</f>
        <v/>
      </c>
      <c r="E295" s="38"/>
      <c r="G295" s="34"/>
      <c r="H295" s="35"/>
      <c r="I295" s="35"/>
      <c r="J295" s="34"/>
      <c r="K295" s="34"/>
      <c r="L295" s="34" t="str">
        <f>IF(K295="","",LARGE(G288:G307,M295))</f>
        <v/>
      </c>
      <c r="M295" s="46">
        <v>8</v>
      </c>
      <c r="N295" s="28"/>
      <c r="O295" s="47" t="str">
        <f>IF(R295&lt;&gt;"",_xlfn.RANK.EQ(R295,R288:R307,0),"")</f>
        <v/>
      </c>
      <c r="P295" s="24" t="str">
        <f>IF(K295="","",VLOOKUP(L295,G288:J307,2,0))</f>
        <v/>
      </c>
      <c r="Q295" s="24" t="str">
        <f>IF(K295="","",VLOOKUP(P295,LISTAS!$F$5:$G$1000,2,0))</f>
        <v/>
      </c>
      <c r="R295" s="39" t="str">
        <f>IF(K295="","",VLOOKUP(L295,G288:J307,4,0))</f>
        <v/>
      </c>
      <c r="S295" s="25" t="str">
        <f t="shared" si="97"/>
        <v/>
      </c>
      <c r="T295" s="25" t="str">
        <f t="shared" si="98"/>
        <v/>
      </c>
    </row>
    <row r="296" spans="2:20" s="5" customFormat="1" ht="18.75" customHeight="1" x14ac:dyDescent="0.3">
      <c r="B296" s="26"/>
      <c r="C296" s="22" t="str">
        <f>IF(B296="","",VLOOKUP(B296,LISTAS!$F$5:$I$204,2,0))</f>
        <v/>
      </c>
      <c r="D296" s="22" t="str">
        <f>IF(B296="","",VLOOKUP(B296,LISTAS!$F$5:$I$204,4,0))</f>
        <v/>
      </c>
      <c r="E296" s="38"/>
      <c r="G296" s="34"/>
      <c r="H296" s="35"/>
      <c r="I296" s="35"/>
      <c r="J296" s="34"/>
      <c r="K296" s="34"/>
      <c r="L296" s="34" t="str">
        <f>IF(K296="","",LARGE(G288:G307,M296))</f>
        <v/>
      </c>
      <c r="M296" s="46">
        <v>9</v>
      </c>
      <c r="N296" s="28"/>
      <c r="O296" s="47" t="str">
        <f>IF(R296&lt;&gt;"",_xlfn.RANK.EQ(R296,R288:R307,0),"")</f>
        <v/>
      </c>
      <c r="P296" s="24" t="str">
        <f>IF(K296="","",VLOOKUP(L296,G288:J307,2,0))</f>
        <v/>
      </c>
      <c r="Q296" s="24" t="str">
        <f>IF(K296="","",VLOOKUP(P296,LISTAS!$F$5:$G$1000,2,0))</f>
        <v/>
      </c>
      <c r="R296" s="39" t="str">
        <f>IF(K296="","",VLOOKUP(L296,G288:J307,4,0))</f>
        <v/>
      </c>
      <c r="S296" s="25" t="str">
        <f t="shared" si="97"/>
        <v/>
      </c>
      <c r="T296" s="25" t="str">
        <f t="shared" si="98"/>
        <v/>
      </c>
    </row>
    <row r="297" spans="2:20" s="5" customFormat="1" ht="18.75" customHeight="1" x14ac:dyDescent="0.3">
      <c r="B297" s="26"/>
      <c r="C297" s="22" t="str">
        <f>IF(B297="","",VLOOKUP(B297,LISTAS!$F$5:$I$204,2,0))</f>
        <v/>
      </c>
      <c r="D297" s="22" t="str">
        <f>IF(B297="","",VLOOKUP(B297,LISTAS!$F$5:$I$204,4,0))</f>
        <v/>
      </c>
      <c r="E297" s="38"/>
      <c r="G297" s="34"/>
      <c r="H297" s="35"/>
      <c r="I297" s="35"/>
      <c r="J297" s="34"/>
      <c r="K297" s="34"/>
      <c r="L297" s="34" t="str">
        <f>IF(K297="","",LARGE(G288:G307,M297))</f>
        <v/>
      </c>
      <c r="M297" s="46">
        <v>10</v>
      </c>
      <c r="N297" s="28"/>
      <c r="O297" s="47" t="str">
        <f>IF(R297&lt;&gt;"",_xlfn.RANK.EQ(R297,R288:R307,0),"")</f>
        <v/>
      </c>
      <c r="P297" s="24" t="str">
        <f>IF(K297="","",VLOOKUP(L297,G288:J307,2,0))</f>
        <v/>
      </c>
      <c r="Q297" s="24" t="str">
        <f>IF(K297="","",VLOOKUP(P297,LISTAS!$F$5:$G$1000,2,0))</f>
        <v/>
      </c>
      <c r="R297" s="39" t="str">
        <f>IF(K297="","",VLOOKUP(L297,G288:J307,4,0))</f>
        <v/>
      </c>
      <c r="S297" s="25" t="str">
        <f t="shared" si="97"/>
        <v/>
      </c>
      <c r="T297" s="25" t="str">
        <f t="shared" si="98"/>
        <v/>
      </c>
    </row>
    <row r="298" spans="2:20" s="5" customFormat="1" ht="18.75" customHeight="1" x14ac:dyDescent="0.3">
      <c r="B298" s="26"/>
      <c r="C298" s="22" t="str">
        <f>IF(B298="","",VLOOKUP(B298,LISTAS!$F$5:$I$204,2,0))</f>
        <v/>
      </c>
      <c r="D298" s="22" t="str">
        <f>IF(B298="","",VLOOKUP(B298,LISTAS!$F$5:$I$204,4,0))</f>
        <v/>
      </c>
      <c r="E298" s="38"/>
      <c r="G298" s="34"/>
      <c r="H298" s="35"/>
      <c r="I298" s="35"/>
      <c r="J298" s="34"/>
      <c r="K298" s="34"/>
      <c r="L298" s="34" t="str">
        <f>IF(K298="","",LARGE(G288:G307,M298))</f>
        <v/>
      </c>
      <c r="M298" s="46">
        <v>11</v>
      </c>
      <c r="N298" s="28"/>
      <c r="O298" s="47" t="str">
        <f>IF(R298&lt;&gt;"",_xlfn.RANK.EQ(R298,R288:R307,0),"")</f>
        <v/>
      </c>
      <c r="P298" s="24" t="str">
        <f>IF(K298="","",VLOOKUP(L298,G288:J307,2,0))</f>
        <v/>
      </c>
      <c r="Q298" s="24" t="str">
        <f>IF(K298="","",VLOOKUP(P298,LISTAS!$F$5:$G$407,2,0))</f>
        <v/>
      </c>
      <c r="R298" s="39" t="str">
        <f>IF(K298="","",VLOOKUP(L298,G288:J307,4,0))</f>
        <v/>
      </c>
      <c r="S298" s="25" t="str">
        <f t="shared" si="97"/>
        <v/>
      </c>
      <c r="T298" s="25" t="str">
        <f t="shared" si="98"/>
        <v/>
      </c>
    </row>
    <row r="299" spans="2:20" s="5" customFormat="1" ht="18.75" customHeight="1" x14ac:dyDescent="0.3">
      <c r="B299" s="26"/>
      <c r="C299" s="22" t="str">
        <f>IF(B299="","",VLOOKUP(B299,LISTAS!$F$5:$I$204,2,0))</f>
        <v/>
      </c>
      <c r="D299" s="22" t="str">
        <f>IF(B299="","",VLOOKUP(B299,LISTAS!$F$5:$I$204,4,0))</f>
        <v/>
      </c>
      <c r="E299" s="38"/>
      <c r="G299" s="34"/>
      <c r="H299" s="35"/>
      <c r="I299" s="35"/>
      <c r="J299" s="34"/>
      <c r="K299" s="34"/>
      <c r="L299" s="34" t="str">
        <f>IF(K299="","",LARGE(G288:G307,M299))</f>
        <v/>
      </c>
      <c r="M299" s="46">
        <v>12</v>
      </c>
      <c r="N299" s="28"/>
      <c r="O299" s="47" t="str">
        <f>IF(R299&lt;&gt;"",_xlfn.RANK.EQ(R299,R288:R307,0),"")</f>
        <v/>
      </c>
      <c r="P299" s="24" t="str">
        <f>IF(K299="","",VLOOKUP(L299,G288:J307,2,0))</f>
        <v/>
      </c>
      <c r="Q299" s="24" t="str">
        <f>IF(K299="","",VLOOKUP(P299,LISTAS!$F$5:$G$407,2,0))</f>
        <v/>
      </c>
      <c r="R299" s="39" t="str">
        <f>IF(K299="","",VLOOKUP(L299,G288:J307,4,0))</f>
        <v/>
      </c>
      <c r="S299" s="25" t="str">
        <f t="shared" si="97"/>
        <v/>
      </c>
      <c r="T299" s="25" t="str">
        <f t="shared" si="98"/>
        <v/>
      </c>
    </row>
    <row r="300" spans="2:20" s="5" customFormat="1" ht="18.75" customHeight="1" x14ac:dyDescent="0.3">
      <c r="B300" s="26"/>
      <c r="C300" s="22" t="str">
        <f>IF(B300="","",VLOOKUP(B300,LISTAS!$F$5:$I$204,2,0))</f>
        <v/>
      </c>
      <c r="D300" s="22" t="str">
        <f>IF(B300="","",VLOOKUP(B300,LISTAS!$F$5:$I$204,4,0))</f>
        <v/>
      </c>
      <c r="E300" s="38"/>
      <c r="G300" s="34"/>
      <c r="H300" s="35"/>
      <c r="I300" s="35"/>
      <c r="J300" s="34"/>
      <c r="K300" s="34"/>
      <c r="L300" s="34" t="str">
        <f>IF(K300="","",LARGE(G288:G307,M300))</f>
        <v/>
      </c>
      <c r="M300" s="46">
        <v>13</v>
      </c>
      <c r="N300" s="28"/>
      <c r="O300" s="47" t="str">
        <f>IF(R300&lt;&gt;"",_xlfn.RANK.EQ(R300,R288:R307,0),"")</f>
        <v/>
      </c>
      <c r="P300" s="24" t="str">
        <f>IF(K300="","",VLOOKUP(L300,G288:J307,2,0))</f>
        <v/>
      </c>
      <c r="Q300" s="24" t="str">
        <f>IF(K300="","",VLOOKUP(P300,LISTAS!$F$5:$G$407,2,0))</f>
        <v/>
      </c>
      <c r="R300" s="39" t="str">
        <f>IF(K300="","",VLOOKUP(L300,G288:J307,4,0))</f>
        <v/>
      </c>
      <c r="S300" s="25" t="str">
        <f t="shared" si="97"/>
        <v/>
      </c>
      <c r="T300" s="25" t="str">
        <f t="shared" si="98"/>
        <v/>
      </c>
    </row>
    <row r="301" spans="2:20" s="5" customFormat="1" ht="18.75" customHeight="1" x14ac:dyDescent="0.3">
      <c r="B301" s="26"/>
      <c r="C301" s="22" t="str">
        <f>IF(B301="","",VLOOKUP(B301,LISTAS!$F$5:$I$204,2,0))</f>
        <v/>
      </c>
      <c r="D301" s="22" t="str">
        <f>IF(B301="","",VLOOKUP(B301,LISTAS!$F$5:$I$204,4,0))</f>
        <v/>
      </c>
      <c r="E301" s="38"/>
      <c r="G301" s="34"/>
      <c r="H301" s="35"/>
      <c r="I301" s="35"/>
      <c r="J301" s="34"/>
      <c r="K301" s="34"/>
      <c r="L301" s="34" t="str">
        <f>IF(K301="","",LARGE(G288:G307,M301))</f>
        <v/>
      </c>
      <c r="M301" s="46">
        <v>14</v>
      </c>
      <c r="N301" s="28"/>
      <c r="O301" s="47" t="str">
        <f>IF(R301&lt;&gt;"",_xlfn.RANK.EQ(R301,R288:R307,0),"")</f>
        <v/>
      </c>
      <c r="P301" s="24" t="str">
        <f>IF(K301="","",VLOOKUP(L301,G288:J307,2,0))</f>
        <v/>
      </c>
      <c r="Q301" s="24" t="str">
        <f>IF(K301="","",VLOOKUP(P301,LISTAS!$F$5:$G$407,2,0))</f>
        <v/>
      </c>
      <c r="R301" s="39" t="str">
        <f>IF(K301="","",VLOOKUP(L301,G288:J307,4,0))</f>
        <v/>
      </c>
      <c r="S301" s="25" t="str">
        <f t="shared" si="97"/>
        <v/>
      </c>
      <c r="T301" s="25" t="str">
        <f t="shared" si="98"/>
        <v/>
      </c>
    </row>
    <row r="302" spans="2:20" s="5" customFormat="1" ht="18.75" customHeight="1" x14ac:dyDescent="0.3">
      <c r="B302" s="26"/>
      <c r="C302" s="22" t="str">
        <f>IF(B302="","",VLOOKUP(B302,LISTAS!$F$5:$I$204,2,0))</f>
        <v/>
      </c>
      <c r="D302" s="22" t="str">
        <f>IF(B302="","",VLOOKUP(B302,LISTAS!$F$5:$I$204,4,0))</f>
        <v/>
      </c>
      <c r="E302" s="38"/>
      <c r="G302" s="34"/>
      <c r="H302" s="35"/>
      <c r="I302" s="35"/>
      <c r="J302" s="34"/>
      <c r="K302" s="34"/>
      <c r="L302" s="34" t="str">
        <f>IF(K302="","",LARGE(G288:G307,M302))</f>
        <v/>
      </c>
      <c r="M302" s="46">
        <v>15</v>
      </c>
      <c r="N302" s="28"/>
      <c r="O302" s="47" t="str">
        <f>IF(R302&lt;&gt;"",_xlfn.RANK.EQ(R302,R288:R307,0),"")</f>
        <v/>
      </c>
      <c r="P302" s="24" t="str">
        <f>IF(K302="","",VLOOKUP(L302,G288:J307,2,0))</f>
        <v/>
      </c>
      <c r="Q302" s="24" t="str">
        <f>IF(K302="","",VLOOKUP(P302,LISTAS!$F$5:$G$407,2,0))</f>
        <v/>
      </c>
      <c r="R302" s="39" t="str">
        <f>IF(K302="","",VLOOKUP(L302,G288:J307,4,0))</f>
        <v/>
      </c>
      <c r="S302" s="25" t="str">
        <f t="shared" si="97"/>
        <v/>
      </c>
      <c r="T302" s="25" t="str">
        <f t="shared" si="98"/>
        <v/>
      </c>
    </row>
    <row r="303" spans="2:20" s="5" customFormat="1" ht="18.75" customHeight="1" x14ac:dyDescent="0.3">
      <c r="B303" s="26"/>
      <c r="C303" s="22" t="str">
        <f>IF(B303="","",VLOOKUP(B303,LISTAS!$F$5:$I$204,2,0))</f>
        <v/>
      </c>
      <c r="D303" s="22" t="str">
        <f>IF(B303="","",VLOOKUP(B303,LISTAS!$F$5:$I$204,4,0))</f>
        <v/>
      </c>
      <c r="E303" s="38"/>
      <c r="G303" s="34"/>
      <c r="H303" s="35"/>
      <c r="I303" s="35"/>
      <c r="J303" s="34"/>
      <c r="K303" s="34"/>
      <c r="L303" s="34" t="str">
        <f>IF(K303="","",LARGE(G288:G307,M303))</f>
        <v/>
      </c>
      <c r="M303" s="46">
        <v>16</v>
      </c>
      <c r="N303" s="28"/>
      <c r="O303" s="47" t="str">
        <f>IF(R303&lt;&gt;"",_xlfn.RANK.EQ(R303,R288:R307,0),"")</f>
        <v/>
      </c>
      <c r="P303" s="24" t="str">
        <f>IF(K303="","",VLOOKUP(L303,G288:J307,2,0))</f>
        <v/>
      </c>
      <c r="Q303" s="24" t="str">
        <f>IF(K303="","",VLOOKUP(P303,LISTAS!$F$5:$G$407,2,0))</f>
        <v/>
      </c>
      <c r="R303" s="39" t="str">
        <f>IF(K303="","",VLOOKUP(L303,G288:J307,4,0))</f>
        <v/>
      </c>
      <c r="S303" s="25" t="str">
        <f t="shared" si="97"/>
        <v/>
      </c>
      <c r="T303" s="25" t="str">
        <f t="shared" si="98"/>
        <v/>
      </c>
    </row>
    <row r="304" spans="2:20" s="5" customFormat="1" ht="18.75" customHeight="1" x14ac:dyDescent="0.3">
      <c r="B304" s="26"/>
      <c r="C304" s="22" t="str">
        <f>IF(B304="","",VLOOKUP(B304,LISTAS!$F$5:$I$204,2,0))</f>
        <v/>
      </c>
      <c r="D304" s="22" t="str">
        <f>IF(B304="","",VLOOKUP(B304,LISTAS!$F$5:$I$204,4,0))</f>
        <v/>
      </c>
      <c r="E304" s="38"/>
      <c r="G304" s="34" t="str">
        <f t="shared" si="93"/>
        <v/>
      </c>
      <c r="H304" s="35" t="str">
        <f t="shared" ref="H304:I307" si="99">IF($K304="","",IF(B304="","",B304))</f>
        <v/>
      </c>
      <c r="I304" s="35" t="str">
        <f t="shared" si="99"/>
        <v/>
      </c>
      <c r="J304" s="34" t="str">
        <f t="shared" si="95"/>
        <v/>
      </c>
      <c r="K304" s="34" t="str">
        <f t="shared" si="96"/>
        <v/>
      </c>
      <c r="L304" s="34" t="str">
        <f>IF(K304="","",LARGE(G288:G307,M304))</f>
        <v/>
      </c>
      <c r="M304" s="46">
        <v>17</v>
      </c>
      <c r="N304" s="28"/>
      <c r="O304" s="47" t="str">
        <f>IF(R304&lt;&gt;"",_xlfn.RANK.EQ(R304,R288:R307,0),"")</f>
        <v/>
      </c>
      <c r="P304" s="24" t="str">
        <f>IF(K304="","",VLOOKUP(L304,G288:J307,2,0))</f>
        <v/>
      </c>
      <c r="Q304" s="24" t="str">
        <f>IF(K304="","",VLOOKUP(P304,LISTAS!$F$5:$G$407,2,0))</f>
        <v/>
      </c>
      <c r="R304" s="39" t="str">
        <f>IF(K304="","",VLOOKUP(L304,G288:J307,4,0))</f>
        <v/>
      </c>
      <c r="S304" s="25" t="str">
        <f t="shared" si="97"/>
        <v/>
      </c>
      <c r="T304" s="25" t="str">
        <f t="shared" si="98"/>
        <v/>
      </c>
    </row>
    <row r="305" spans="2:20" s="5" customFormat="1" ht="18.75" customHeight="1" x14ac:dyDescent="0.3">
      <c r="B305" s="26"/>
      <c r="C305" s="22" t="str">
        <f>IF(B305="","",VLOOKUP(B305,LISTAS!$F$5:$I$204,2,0))</f>
        <v/>
      </c>
      <c r="D305" s="22" t="str">
        <f>IF(B305="","",VLOOKUP(B305,LISTAS!$F$5:$I$204,4,0))</f>
        <v/>
      </c>
      <c r="E305" s="38"/>
      <c r="G305" s="34" t="str">
        <f t="shared" si="93"/>
        <v/>
      </c>
      <c r="H305" s="35" t="str">
        <f t="shared" si="99"/>
        <v/>
      </c>
      <c r="I305" s="35" t="str">
        <f t="shared" si="99"/>
        <v/>
      </c>
      <c r="J305" s="34" t="str">
        <f t="shared" si="95"/>
        <v/>
      </c>
      <c r="K305" s="34" t="str">
        <f t="shared" si="96"/>
        <v/>
      </c>
      <c r="L305" s="34" t="str">
        <f>IF(K305="","",LARGE(G288:G307,M305))</f>
        <v/>
      </c>
      <c r="M305" s="46">
        <v>18</v>
      </c>
      <c r="N305" s="28"/>
      <c r="O305" s="47" t="str">
        <f>IF(R305&lt;&gt;"",_xlfn.RANK.EQ(R305,R288:R307,0),"")</f>
        <v/>
      </c>
      <c r="P305" s="24" t="str">
        <f>IF(K305="","",VLOOKUP(L305,G288:J307,2,0))</f>
        <v/>
      </c>
      <c r="Q305" s="24" t="str">
        <f>IF(K305="","",VLOOKUP(P305,LISTAS!$F$5:$G$407,2,0))</f>
        <v/>
      </c>
      <c r="R305" s="39" t="str">
        <f>IF(K305="","",VLOOKUP(L305,G288:J307,4,0))</f>
        <v/>
      </c>
      <c r="S305" s="25" t="str">
        <f t="shared" si="97"/>
        <v/>
      </c>
      <c r="T305" s="25" t="str">
        <f t="shared" si="98"/>
        <v/>
      </c>
    </row>
    <row r="306" spans="2:20" s="5" customFormat="1" ht="18.75" customHeight="1" x14ac:dyDescent="0.3">
      <c r="B306" s="26"/>
      <c r="C306" s="22" t="str">
        <f>IF(B306="","",VLOOKUP(B306,LISTAS!$F$5:$I$204,2,0))</f>
        <v/>
      </c>
      <c r="D306" s="22" t="str">
        <f>IF(B306="","",VLOOKUP(B306,LISTAS!$F$5:$I$204,4,0))</f>
        <v/>
      </c>
      <c r="E306" s="38"/>
      <c r="G306" s="34"/>
      <c r="H306" s="35"/>
      <c r="I306" s="35"/>
      <c r="J306" s="34"/>
      <c r="K306" s="34"/>
      <c r="L306" s="34" t="str">
        <f>IF(K306="","",LARGE(G288:G307,M306))</f>
        <v/>
      </c>
      <c r="M306" s="46">
        <v>19</v>
      </c>
      <c r="N306" s="28"/>
      <c r="O306" s="47" t="str">
        <f>IF(R306&lt;&gt;"",_xlfn.RANK.EQ(R306,R288:R307,0),"")</f>
        <v/>
      </c>
      <c r="P306" s="24" t="str">
        <f>IF(K306="","",VLOOKUP(L306,G288:J307,2,0))</f>
        <v/>
      </c>
      <c r="Q306" s="24" t="str">
        <f>IF(K306="","",VLOOKUP(P306,LISTAS!$F$5:$G$407,2,0))</f>
        <v/>
      </c>
      <c r="R306" s="39" t="str">
        <f>IF(K306="","",VLOOKUP(L306,G288:J307,4,0))</f>
        <v/>
      </c>
      <c r="S306" s="25" t="str">
        <f t="shared" si="97"/>
        <v/>
      </c>
      <c r="T306" s="25" t="str">
        <f t="shared" si="98"/>
        <v/>
      </c>
    </row>
    <row r="307" spans="2:20" s="5" customFormat="1" ht="18.75" customHeight="1" x14ac:dyDescent="0.3">
      <c r="B307" s="26"/>
      <c r="C307" s="22" t="str">
        <f>IF(B307="","",VLOOKUP(B307,LISTAS!$F$5:$I$204,2,0))</f>
        <v/>
      </c>
      <c r="D307" s="22" t="str">
        <f>IF(B307="","",VLOOKUP(B307,LISTAS!$F$5:$I$204,4,0))</f>
        <v/>
      </c>
      <c r="E307" s="38"/>
      <c r="G307" s="34" t="str">
        <f t="shared" si="93"/>
        <v/>
      </c>
      <c r="H307" s="35" t="str">
        <f t="shared" si="99"/>
        <v/>
      </c>
      <c r="I307" s="35" t="str">
        <f t="shared" si="99"/>
        <v/>
      </c>
      <c r="J307" s="34" t="str">
        <f t="shared" si="95"/>
        <v/>
      </c>
      <c r="K307" s="34" t="str">
        <f t="shared" si="96"/>
        <v/>
      </c>
      <c r="L307" s="34" t="str">
        <f>IF(K307="","",LARGE(G288:G307,M307))</f>
        <v/>
      </c>
      <c r="M307" s="46">
        <v>20</v>
      </c>
      <c r="N307" s="28"/>
      <c r="O307" s="47" t="str">
        <f>IF(R307&lt;&gt;"",_xlfn.RANK.EQ(R307,R288:R307,0),"")</f>
        <v/>
      </c>
      <c r="P307" s="24" t="str">
        <f>IF(K307="","",VLOOKUP(L307,G288:J307,2,0))</f>
        <v/>
      </c>
      <c r="Q307" s="24" t="str">
        <f>IF(K307="","",VLOOKUP(P307,LISTAS!$F$5:$G$407,2,0))</f>
        <v/>
      </c>
      <c r="R307" s="39" t="str">
        <f>IF(K307="","",VLOOKUP(L307,G288:J307,4,0))</f>
        <v/>
      </c>
      <c r="S307" s="25" t="str">
        <f t="shared" si="97"/>
        <v/>
      </c>
      <c r="T307" s="25" t="str">
        <f t="shared" si="98"/>
        <v/>
      </c>
    </row>
    <row r="309" spans="2:20" ht="15" x14ac:dyDescent="0.25">
      <c r="B309" s="71" t="s">
        <v>254</v>
      </c>
      <c r="C309" s="72"/>
      <c r="E309" s="36"/>
      <c r="F309" s="37"/>
      <c r="G309" s="11"/>
      <c r="H309" s="12"/>
      <c r="I309" s="12"/>
      <c r="J309" s="12"/>
      <c r="K309" s="13"/>
      <c r="L309" s="12"/>
      <c r="M309" s="14"/>
      <c r="N309" s="45"/>
      <c r="O309" s="73" t="s">
        <v>15</v>
      </c>
      <c r="P309" s="74"/>
      <c r="Q309" s="74"/>
      <c r="R309" s="74"/>
      <c r="S309" s="74"/>
      <c r="T309" s="75"/>
    </row>
    <row r="310" spans="2:20" x14ac:dyDescent="0.25">
      <c r="B310" s="68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70"/>
    </row>
    <row r="311" spans="2:20" ht="28.5" x14ac:dyDescent="0.25">
      <c r="B311" s="16" t="s">
        <v>16</v>
      </c>
      <c r="C311" s="16" t="s">
        <v>1</v>
      </c>
      <c r="D311" s="16" t="s">
        <v>17</v>
      </c>
      <c r="E311" s="16" t="s">
        <v>2</v>
      </c>
      <c r="F311" s="17"/>
      <c r="G311" s="18"/>
      <c r="H311" s="19"/>
      <c r="I311" s="19"/>
      <c r="J311" s="19"/>
      <c r="K311" s="20"/>
      <c r="L311" s="19"/>
      <c r="M311" s="18"/>
      <c r="N311" s="18"/>
      <c r="O311" s="29" t="s">
        <v>4</v>
      </c>
      <c r="P311" s="29" t="s">
        <v>16</v>
      </c>
      <c r="Q311" s="29" t="s">
        <v>1</v>
      </c>
      <c r="R311" s="29" t="s">
        <v>18</v>
      </c>
      <c r="S311" s="21" t="s">
        <v>19</v>
      </c>
      <c r="T311" s="21" t="s">
        <v>20</v>
      </c>
    </row>
    <row r="312" spans="2:20" x14ac:dyDescent="0.25">
      <c r="B312" s="22" t="s">
        <v>548</v>
      </c>
      <c r="C312" s="22" t="str">
        <f>IF(B312="","",VLOOKUP(B312,LISTAS!$F$5:$I$1000,2,0))</f>
        <v>ARBOS SANTO ANDRÉ</v>
      </c>
      <c r="D312" s="22"/>
      <c r="E312" s="38">
        <v>10</v>
      </c>
      <c r="F312" s="5"/>
      <c r="G312" s="34">
        <f t="shared" ref="G312:G321" si="100">IF(E312="","",E312+(ROW(E312)/10000))</f>
        <v>10.0312</v>
      </c>
      <c r="H312" s="35" t="str">
        <f t="shared" ref="H312:H321" si="101">IF($K312="","",IF(B312="","",B312))</f>
        <v xml:space="preserve">SOPHIA VIEIRA </v>
      </c>
      <c r="I312" s="35" t="str">
        <f t="shared" ref="I312:I321" si="102">IF($K312="","",IF(C312="","",C312))</f>
        <v>ARBOS SANTO ANDRÉ</v>
      </c>
      <c r="J312" s="34">
        <f t="shared" ref="J312:J321" si="103">IF($K312="","",E312)</f>
        <v>10</v>
      </c>
      <c r="K312" s="34">
        <f t="shared" ref="K312:K321" si="104">G312</f>
        <v>10.0312</v>
      </c>
      <c r="L312" s="34">
        <f>IF(K312="","",LARGE(G312:G332,M312))</f>
        <v>10.0312</v>
      </c>
      <c r="M312" s="46">
        <v>1</v>
      </c>
      <c r="N312" s="23"/>
      <c r="O312" s="47">
        <f>IF(R312&lt;&gt;"",_xlfn.RANK.EQ(R312,R312:R332,0),"")</f>
        <v>1</v>
      </c>
      <c r="P312" s="24" t="s">
        <v>548</v>
      </c>
      <c r="Q312" s="24" t="s">
        <v>480</v>
      </c>
      <c r="R312" s="39">
        <v>10</v>
      </c>
      <c r="S312" s="25">
        <f>IF($O312="","",IF($O312=1,400,IF($O312=2,340,IF($O312=3,300,IF($O312=4,280,IF($O312=5,270,IF($O312=6,260,IF($O312=7,250,IF($O312=8,240,IF($O312=9,200,IF($O312=10,200,IF($O312=11,200,IF($O312=12,200,IF($O312=13,200,IF($O312=14,200,IF($O312=15,200,IF($O312=16,200,IF($O312&gt;16,"",""))))))))))))))))))</f>
        <v>400</v>
      </c>
      <c r="T312" s="25">
        <f>IF(O312="","",IF($F$7="NÃO","",IF(O312=1,400,IF(O312=2,340,IF(O312=3,300,IF(O312=4,280,IF(O312=5,270,IF(O312=6,260,IF(O312=7,250,IF(O312=8,240,IF(O312=9,200,IF(O312=10,200,IF(O312=11,200,IF(O312=12,200,IF(O312=13,200,IF(O312=14,200,IF(O312=15,200,IF(O312=16,200,IF(O312&gt;16,"","")))))))))))))))))))</f>
        <v>400</v>
      </c>
    </row>
    <row r="313" spans="2:20" ht="16.5" x14ac:dyDescent="0.25">
      <c r="B313" s="26" t="s">
        <v>553</v>
      </c>
      <c r="C313" s="22" t="str">
        <f>IF(B313="","",VLOOKUP(B313,LISTAS!$F$5:$I$1000,2,0))</f>
        <v>COLEGIO AMORIM</v>
      </c>
      <c r="D313" s="22" t="e">
        <f>IF(B313="","",VLOOKUP(B313,LISTAS!$F$5:$I$204,4,0))</f>
        <v>#N/A</v>
      </c>
      <c r="E313" s="38">
        <v>8.4</v>
      </c>
      <c r="F313" s="5"/>
      <c r="G313" s="34">
        <f t="shared" si="100"/>
        <v>8.4313000000000002</v>
      </c>
      <c r="H313" s="35" t="str">
        <f t="shared" si="101"/>
        <v>ESTHER ALMEIDA</v>
      </c>
      <c r="I313" s="35" t="str">
        <f t="shared" si="102"/>
        <v>COLEGIO AMORIM</v>
      </c>
      <c r="J313" s="34">
        <f t="shared" si="103"/>
        <v>8.4</v>
      </c>
      <c r="K313" s="34">
        <f t="shared" si="104"/>
        <v>8.4313000000000002</v>
      </c>
      <c r="L313" s="34">
        <f>IF(K313="","",LARGE(G312:G332,M313))</f>
        <v>8.4313000000000002</v>
      </c>
      <c r="M313" s="46">
        <v>2</v>
      </c>
      <c r="N313" s="27"/>
      <c r="O313" s="47">
        <f>IF(R313&lt;&gt;"",_xlfn.RANK.EQ(R313,R312:R332,0),"")</f>
        <v>2</v>
      </c>
      <c r="P313" s="24" t="s">
        <v>553</v>
      </c>
      <c r="Q313" s="24" t="s">
        <v>219</v>
      </c>
      <c r="R313" s="39">
        <v>8.4</v>
      </c>
      <c r="S313" s="25">
        <f t="shared" ref="S313:S332" si="105">IF($O313="","",IF($O313=1,400,IF($O313=2,340,IF($O313=3,300,IF($O313=4,280,IF($O313=5,270,IF($O313=6,260,IF($O313=7,250,IF($O313=8,240,IF($O313=9,200,IF($O313=10,200,IF($O313=11,200,IF($O313=12,200,IF($O313=13,200,IF($O313=14,200,IF($O313=15,200,IF($O313=16,200,IF($O313&gt;16,"",""))))))))))))))))))</f>
        <v>340</v>
      </c>
      <c r="T313" s="25">
        <f t="shared" ref="T313:T332" si="106">IF(O313="","",IF($F$7="NÃO","",IF(O313=1,400,IF(O313=2,340,IF(O313=3,300,IF(O313=4,280,IF(O313=5,270,IF(O313=6,260,IF(O313=7,250,IF(O313=8,240,IF(O313=9,200,IF(O313=10,200,IF(O313=11,200,IF(O313=12,200,IF(O313=13,200,IF(O313=14,200,IF(O313=15,200,IF(O313=16,200,IF(O313&gt;16,"","")))))))))))))))))))</f>
        <v>340</v>
      </c>
    </row>
    <row r="314" spans="2:20" ht="16.5" x14ac:dyDescent="0.3">
      <c r="B314" s="26" t="s">
        <v>551</v>
      </c>
      <c r="C314" s="22" t="str">
        <f>IF(B314="","",VLOOKUP(B314,LISTAS!$F$5:$I$1000,2,0))</f>
        <v>COLEGIO AMORIM</v>
      </c>
      <c r="D314" s="22" t="e">
        <f>IF(B314="","",VLOOKUP(B314,LISTAS!$F$5:$I$204,4,0))</f>
        <v>#N/A</v>
      </c>
      <c r="E314" s="38">
        <v>8</v>
      </c>
      <c r="F314" s="5"/>
      <c r="G314" s="34">
        <f t="shared" si="100"/>
        <v>8.0313999999999997</v>
      </c>
      <c r="H314" s="35" t="str">
        <f t="shared" si="101"/>
        <v>BEATRIZ TRINDADE</v>
      </c>
      <c r="I314" s="35" t="str">
        <f t="shared" si="102"/>
        <v>COLEGIO AMORIM</v>
      </c>
      <c r="J314" s="34">
        <f t="shared" si="103"/>
        <v>8</v>
      </c>
      <c r="K314" s="34">
        <f t="shared" si="104"/>
        <v>8.0313999999999997</v>
      </c>
      <c r="L314" s="34">
        <f>IF(K314="","",LARGE(G312:G332,M314))</f>
        <v>8.0314999999999994</v>
      </c>
      <c r="M314" s="46">
        <v>3</v>
      </c>
      <c r="N314" s="28"/>
      <c r="O314" s="47">
        <f>IF(R314&lt;&gt;"",_xlfn.RANK.EQ(R314,R312:R332,0),"")</f>
        <v>3</v>
      </c>
      <c r="P314" s="24" t="s">
        <v>551</v>
      </c>
      <c r="Q314" s="24" t="s">
        <v>219</v>
      </c>
      <c r="R314" s="39">
        <v>8</v>
      </c>
      <c r="S314" s="25">
        <f t="shared" si="105"/>
        <v>300</v>
      </c>
      <c r="T314" s="25">
        <f t="shared" si="106"/>
        <v>300</v>
      </c>
    </row>
    <row r="315" spans="2:20" ht="16.5" x14ac:dyDescent="0.3">
      <c r="B315" s="26" t="s">
        <v>216</v>
      </c>
      <c r="C315" s="22" t="str">
        <f>IF(B315="","",VLOOKUP(B315,LISTAS!$F$5:$I$1000,2,0))</f>
        <v>ARBOS SANTO ANDRÉ</v>
      </c>
      <c r="D315" s="22"/>
      <c r="E315" s="38">
        <v>8</v>
      </c>
      <c r="F315" s="5"/>
      <c r="G315" s="34">
        <f t="shared" si="100"/>
        <v>8.0314999999999994</v>
      </c>
      <c r="H315" s="35" t="str">
        <f t="shared" si="101"/>
        <v>MARIA EDUARDA RONCADOR</v>
      </c>
      <c r="I315" s="35" t="str">
        <f t="shared" si="102"/>
        <v>ARBOS SANTO ANDRÉ</v>
      </c>
      <c r="J315" s="34">
        <f t="shared" si="103"/>
        <v>8</v>
      </c>
      <c r="K315" s="34">
        <f t="shared" si="104"/>
        <v>8.0314999999999994</v>
      </c>
      <c r="L315" s="34">
        <f>IF(K315="","",LARGE(G312:G332,M315))</f>
        <v>8.0313999999999997</v>
      </c>
      <c r="M315" s="46">
        <v>4</v>
      </c>
      <c r="N315" s="28"/>
      <c r="O315" s="47">
        <f>IF(R315&lt;&gt;"",_xlfn.RANK.EQ(R315,R312:R332,0),"")</f>
        <v>3</v>
      </c>
      <c r="P315" s="24" t="s">
        <v>216</v>
      </c>
      <c r="Q315" s="24" t="s">
        <v>480</v>
      </c>
      <c r="R315" s="39">
        <v>8</v>
      </c>
      <c r="S315" s="25">
        <f t="shared" si="105"/>
        <v>300</v>
      </c>
      <c r="T315" s="25">
        <f t="shared" si="106"/>
        <v>300</v>
      </c>
    </row>
    <row r="316" spans="2:20" ht="16.5" x14ac:dyDescent="0.3">
      <c r="B316" s="26" t="s">
        <v>555</v>
      </c>
      <c r="C316" s="22" t="str">
        <f>IF(B316="","",VLOOKUP(B316,LISTAS!$F$5:$I$1000,2,0))</f>
        <v>COLEGIO AMORIM</v>
      </c>
      <c r="D316" s="22" t="e">
        <f>IF(B316="","",VLOOKUP(B316,LISTAS!$F$5:$I$204,4,0))</f>
        <v>#N/A</v>
      </c>
      <c r="E316" s="38">
        <v>7.6</v>
      </c>
      <c r="F316" s="5"/>
      <c r="G316" s="34">
        <f t="shared" si="100"/>
        <v>7.6315999999999997</v>
      </c>
      <c r="H316" s="35" t="str">
        <f t="shared" si="101"/>
        <v>HELENA FANCHI</v>
      </c>
      <c r="I316" s="35" t="str">
        <f t="shared" si="102"/>
        <v>COLEGIO AMORIM</v>
      </c>
      <c r="J316" s="34">
        <f t="shared" si="103"/>
        <v>7.6</v>
      </c>
      <c r="K316" s="34">
        <f t="shared" si="104"/>
        <v>7.6315999999999997</v>
      </c>
      <c r="L316" s="34">
        <f>IF(K316="","",LARGE(G312:G332,M316))</f>
        <v>7.6315999999999997</v>
      </c>
      <c r="M316" s="46">
        <v>5</v>
      </c>
      <c r="N316" s="28"/>
      <c r="O316" s="47">
        <f>IF(R316&lt;&gt;"",_xlfn.RANK.EQ(R316,R312:R332,0),"")</f>
        <v>5</v>
      </c>
      <c r="P316" s="24" t="s">
        <v>555</v>
      </c>
      <c r="Q316" s="24" t="s">
        <v>219</v>
      </c>
      <c r="R316" s="39">
        <v>7.6</v>
      </c>
      <c r="S316" s="25">
        <f t="shared" si="105"/>
        <v>270</v>
      </c>
      <c r="T316" s="25">
        <f t="shared" si="106"/>
        <v>270</v>
      </c>
    </row>
    <row r="317" spans="2:20" ht="16.5" x14ac:dyDescent="0.3">
      <c r="B317" s="26" t="s">
        <v>267</v>
      </c>
      <c r="C317" s="22" t="str">
        <f>IF(B317="","",VLOOKUP(B317,LISTAS!$F$5:$I$1000,2,0))</f>
        <v>COLEGIO AMORIM</v>
      </c>
      <c r="D317" s="22" t="str">
        <f>IF(B317="","",VLOOKUP(B317,LISTAS!$F$5:$I$204,4,0))</f>
        <v>SUB 13</v>
      </c>
      <c r="E317" s="38">
        <v>7.3</v>
      </c>
      <c r="F317" s="5"/>
      <c r="G317" s="34">
        <f t="shared" si="100"/>
        <v>7.3316999999999997</v>
      </c>
      <c r="H317" s="35" t="str">
        <f t="shared" si="101"/>
        <v>GIOVANA AMARAL</v>
      </c>
      <c r="I317" s="35" t="str">
        <f t="shared" si="102"/>
        <v>COLEGIO AMORIM</v>
      </c>
      <c r="J317" s="34">
        <f t="shared" si="103"/>
        <v>7.3</v>
      </c>
      <c r="K317" s="34">
        <f t="shared" si="104"/>
        <v>7.3316999999999997</v>
      </c>
      <c r="L317" s="34">
        <f>IF(K317="","",LARGE(G312:G332,M317))</f>
        <v>7.3316999999999997</v>
      </c>
      <c r="M317" s="46">
        <v>6</v>
      </c>
      <c r="N317" s="28"/>
      <c r="O317" s="47">
        <f>IF(R317&lt;&gt;"",_xlfn.RANK.EQ(R317,R312:R332,0),"")</f>
        <v>6</v>
      </c>
      <c r="P317" s="24" t="s">
        <v>267</v>
      </c>
      <c r="Q317" s="24" t="s">
        <v>219</v>
      </c>
      <c r="R317" s="39">
        <v>7.3</v>
      </c>
      <c r="S317" s="25">
        <f t="shared" si="105"/>
        <v>260</v>
      </c>
      <c r="T317" s="25">
        <f t="shared" si="106"/>
        <v>260</v>
      </c>
    </row>
    <row r="318" spans="2:20" ht="16.5" x14ac:dyDescent="0.3">
      <c r="B318" s="26" t="s">
        <v>287</v>
      </c>
      <c r="C318" s="22" t="str">
        <f>IF(B318="","",VLOOKUP(B318,LISTAS!$F$5:$I$1000,2,0))</f>
        <v>COLEGIO AMORIM</v>
      </c>
      <c r="D318" s="22" t="str">
        <f>IF(B318="","",VLOOKUP(B318,LISTAS!$F$5:$I$204,4,0))</f>
        <v>SUB 13</v>
      </c>
      <c r="E318" s="38">
        <v>7.2</v>
      </c>
      <c r="F318" s="5"/>
      <c r="G318" s="34">
        <f t="shared" si="100"/>
        <v>7.2317999999999998</v>
      </c>
      <c r="H318" s="35" t="str">
        <f t="shared" si="101"/>
        <v>ALICIA LIMA LEITE</v>
      </c>
      <c r="I318" s="35" t="str">
        <f t="shared" si="102"/>
        <v>COLEGIO AMORIM</v>
      </c>
      <c r="J318" s="34">
        <f t="shared" si="103"/>
        <v>7.2</v>
      </c>
      <c r="K318" s="34">
        <f t="shared" si="104"/>
        <v>7.2317999999999998</v>
      </c>
      <c r="L318" s="34">
        <f>IF(K318="","",LARGE(G312:G332,M318))</f>
        <v>7.2317999999999998</v>
      </c>
      <c r="M318" s="46">
        <v>7</v>
      </c>
      <c r="N318" s="28"/>
      <c r="O318" s="47">
        <f>IF(R318&lt;&gt;"",_xlfn.RANK.EQ(R318,R312:R332,0),"")</f>
        <v>7</v>
      </c>
      <c r="P318" s="24" t="s">
        <v>287</v>
      </c>
      <c r="Q318" s="24" t="s">
        <v>219</v>
      </c>
      <c r="R318" s="39">
        <v>7.2</v>
      </c>
      <c r="S318" s="25">
        <f t="shared" si="105"/>
        <v>250</v>
      </c>
      <c r="T318" s="25">
        <f t="shared" si="106"/>
        <v>250</v>
      </c>
    </row>
    <row r="319" spans="2:20" ht="16.5" x14ac:dyDescent="0.3">
      <c r="B319" s="26" t="s">
        <v>554</v>
      </c>
      <c r="C319" s="22" t="str">
        <f>IF(B319="","",VLOOKUP(B319,LISTAS!$F$5:$I$1000,2,0))</f>
        <v>COLEGIO AMORIM</v>
      </c>
      <c r="D319" s="22"/>
      <c r="E319" s="38">
        <v>7.1</v>
      </c>
      <c r="F319" s="5"/>
      <c r="G319" s="34">
        <f t="shared" si="100"/>
        <v>7.1318999999999999</v>
      </c>
      <c r="H319" s="35" t="str">
        <f t="shared" si="101"/>
        <v>GIOVANNA GOMES</v>
      </c>
      <c r="I319" s="35" t="str">
        <f t="shared" si="102"/>
        <v>COLEGIO AMORIM</v>
      </c>
      <c r="J319" s="34">
        <f t="shared" si="103"/>
        <v>7.1</v>
      </c>
      <c r="K319" s="34">
        <f t="shared" si="104"/>
        <v>7.1318999999999999</v>
      </c>
      <c r="L319" s="34">
        <f>IF(K319="","",LARGE(G312:G332,M319))</f>
        <v>7.1318999999999999</v>
      </c>
      <c r="M319" s="46">
        <v>8</v>
      </c>
      <c r="N319" s="28"/>
      <c r="O319" s="47">
        <f>IF(R319&lt;&gt;"",_xlfn.RANK.EQ(R319,R312:R332,0),"")</f>
        <v>8</v>
      </c>
      <c r="P319" s="24" t="s">
        <v>554</v>
      </c>
      <c r="Q319" s="24" t="s">
        <v>219</v>
      </c>
      <c r="R319" s="39">
        <v>7.1</v>
      </c>
      <c r="S319" s="25">
        <f t="shared" si="105"/>
        <v>240</v>
      </c>
      <c r="T319" s="25">
        <f t="shared" si="106"/>
        <v>240</v>
      </c>
    </row>
    <row r="320" spans="2:20" ht="16.5" x14ac:dyDescent="0.3">
      <c r="B320" s="26" t="s">
        <v>550</v>
      </c>
      <c r="C320" s="22" t="str">
        <f>IF(B320="","",VLOOKUP(B320,LISTAS!$F$5:$I$1000,2,0))</f>
        <v>COLEGIO AMORIM</v>
      </c>
      <c r="D320" s="22"/>
      <c r="E320" s="38">
        <v>6.7</v>
      </c>
      <c r="F320" s="5"/>
      <c r="G320" s="34">
        <f t="shared" si="100"/>
        <v>6.7320000000000002</v>
      </c>
      <c r="H320" s="35" t="str">
        <f t="shared" si="101"/>
        <v>ALICE VIEIRA MAIA</v>
      </c>
      <c r="I320" s="35" t="str">
        <f t="shared" si="102"/>
        <v>COLEGIO AMORIM</v>
      </c>
      <c r="J320" s="34">
        <f t="shared" si="103"/>
        <v>6.7</v>
      </c>
      <c r="K320" s="34">
        <f t="shared" si="104"/>
        <v>6.7320000000000002</v>
      </c>
      <c r="L320" s="34">
        <f>IF(K320="","",LARGE(G312:G332,M320))</f>
        <v>6.7320000000000002</v>
      </c>
      <c r="M320" s="46">
        <v>9</v>
      </c>
      <c r="N320" s="28"/>
      <c r="O320" s="47">
        <f>IF(R320&lt;&gt;"",_xlfn.RANK.EQ(R320,R312:R332,0),"")</f>
        <v>9</v>
      </c>
      <c r="P320" s="24" t="s">
        <v>550</v>
      </c>
      <c r="Q320" s="24" t="s">
        <v>219</v>
      </c>
      <c r="R320" s="39">
        <v>6.7</v>
      </c>
      <c r="S320" s="25">
        <f t="shared" si="105"/>
        <v>200</v>
      </c>
      <c r="T320" s="25">
        <f t="shared" si="106"/>
        <v>200</v>
      </c>
    </row>
    <row r="321" spans="1:20" ht="16.5" x14ac:dyDescent="0.3">
      <c r="B321" s="26" t="s">
        <v>556</v>
      </c>
      <c r="C321" s="22" t="str">
        <f>IF(B321="","",VLOOKUP(B321,LISTAS!$F$5:$I$1000,2,0))</f>
        <v>COLEGIO AMORIM</v>
      </c>
      <c r="D321" s="22" t="e">
        <f>IF(B321="","",VLOOKUP(B321,LISTAS!$F$5:$I$204,4,0))</f>
        <v>#N/A</v>
      </c>
      <c r="E321" s="38">
        <v>6.3</v>
      </c>
      <c r="F321" s="5"/>
      <c r="G321" s="34">
        <f t="shared" si="100"/>
        <v>6.3320999999999996</v>
      </c>
      <c r="H321" s="35" t="str">
        <f t="shared" si="101"/>
        <v>HELOISA FERREIRA</v>
      </c>
      <c r="I321" s="35" t="str">
        <f t="shared" si="102"/>
        <v>COLEGIO AMORIM</v>
      </c>
      <c r="J321" s="34">
        <f t="shared" si="103"/>
        <v>6.3</v>
      </c>
      <c r="K321" s="34">
        <f t="shared" si="104"/>
        <v>6.3320999999999996</v>
      </c>
      <c r="L321" s="34">
        <f>IF(K321="","",LARGE(G312:G332,M321))</f>
        <v>6.3320999999999996</v>
      </c>
      <c r="M321" s="46">
        <v>10</v>
      </c>
      <c r="N321" s="28"/>
      <c r="O321" s="47">
        <f>IF(R321&lt;&gt;"",_xlfn.RANK.EQ(R321,R312:R332,0),"")</f>
        <v>10</v>
      </c>
      <c r="P321" s="24" t="s">
        <v>556</v>
      </c>
      <c r="Q321" s="24" t="s">
        <v>219</v>
      </c>
      <c r="R321" s="39">
        <v>6.3</v>
      </c>
      <c r="S321" s="25">
        <f t="shared" si="105"/>
        <v>200</v>
      </c>
      <c r="T321" s="25">
        <f t="shared" si="106"/>
        <v>200</v>
      </c>
    </row>
    <row r="322" spans="1:20" ht="16.5" x14ac:dyDescent="0.3">
      <c r="B322" s="26" t="s">
        <v>288</v>
      </c>
      <c r="C322" s="22" t="str">
        <f>IF(B322="","",VLOOKUP(B322,LISTAS!$F$5:$I$1000,2,0))</f>
        <v>COLEGIO AMORIM</v>
      </c>
      <c r="D322" s="22" t="str">
        <f>IF(B322="","",VLOOKUP(B322,LISTAS!$F$5:$I$204,4,0))</f>
        <v>SUB 13</v>
      </c>
      <c r="E322" s="38">
        <v>0</v>
      </c>
      <c r="F322" s="5"/>
      <c r="G322" s="34"/>
      <c r="H322" s="35"/>
      <c r="I322" s="35"/>
      <c r="J322" s="34"/>
      <c r="K322" s="34"/>
      <c r="L322" s="34" t="str">
        <f>IF(K322="","",LARGE(G312:G332,M322))</f>
        <v/>
      </c>
      <c r="M322" s="46">
        <v>11</v>
      </c>
      <c r="N322" s="28"/>
      <c r="O322" s="47" t="str">
        <f>IF(R322&lt;&gt;"",_xlfn.RANK.EQ(R322,R312:R332,0),"")</f>
        <v/>
      </c>
      <c r="P322" s="24"/>
      <c r="Q322" s="24"/>
      <c r="R322" s="39"/>
      <c r="S322" s="25" t="str">
        <f t="shared" si="105"/>
        <v/>
      </c>
      <c r="T322" s="25" t="str">
        <f t="shared" si="106"/>
        <v/>
      </c>
    </row>
    <row r="323" spans="1:20" ht="16.5" x14ac:dyDescent="0.3">
      <c r="B323" s="26" t="s">
        <v>552</v>
      </c>
      <c r="C323" s="22" t="str">
        <f>IF(B323="","",VLOOKUP(B323,LISTAS!$F$5:$I$1000,2,0))</f>
        <v>COLEGIO AMORIM</v>
      </c>
      <c r="D323" s="22" t="e">
        <f>IF(B323="","",VLOOKUP(B323,LISTAS!$F$5:$I$204,4,0))</f>
        <v>#N/A</v>
      </c>
      <c r="E323" s="38">
        <v>0</v>
      </c>
      <c r="F323" s="5"/>
      <c r="G323" s="34"/>
      <c r="H323" s="35"/>
      <c r="I323" s="35"/>
      <c r="J323" s="34"/>
      <c r="K323" s="34"/>
      <c r="L323" s="34" t="str">
        <f>IF(K323="","",LARGE(G312:G332,M323))</f>
        <v/>
      </c>
      <c r="M323" s="46">
        <v>12</v>
      </c>
      <c r="N323" s="28"/>
      <c r="O323" s="47" t="str">
        <f>IF(R323&lt;&gt;"",_xlfn.RANK.EQ(R323,R312:R332,0),"")</f>
        <v/>
      </c>
      <c r="P323" s="24"/>
      <c r="Q323" s="24"/>
      <c r="R323" s="39" t="str">
        <f>IF(K323="","",VLOOKUP(L323,G312:J332,4,0))</f>
        <v/>
      </c>
      <c r="S323" s="25" t="str">
        <f t="shared" si="105"/>
        <v/>
      </c>
      <c r="T323" s="25" t="str">
        <f t="shared" si="106"/>
        <v/>
      </c>
    </row>
    <row r="324" spans="1:20" ht="16.5" x14ac:dyDescent="0.3">
      <c r="B324" s="26" t="s">
        <v>444</v>
      </c>
      <c r="C324" s="22" t="str">
        <f>IF(B324="","",VLOOKUP(B324,LISTAS!$F$5:$I$1000,2,0))</f>
        <v>LICEU JARDIM</v>
      </c>
      <c r="D324" s="22" t="str">
        <f>IF(B324="","",VLOOKUP(B324,LISTAS!$F$5:$I$204,4,0))</f>
        <v>SUB 13</v>
      </c>
      <c r="E324" s="38">
        <v>0</v>
      </c>
      <c r="F324" s="5"/>
      <c r="G324" s="34"/>
      <c r="H324" s="35"/>
      <c r="I324" s="35"/>
      <c r="J324" s="34"/>
      <c r="K324" s="34"/>
      <c r="L324" s="34" t="str">
        <f>IF(K324="","",LARGE(G312:G332,M324))</f>
        <v/>
      </c>
      <c r="M324" s="46">
        <v>13</v>
      </c>
      <c r="N324" s="28"/>
      <c r="O324" s="47" t="str">
        <f>IF(R324&lt;&gt;"",_xlfn.RANK.EQ(R324,R312:R332,0),"")</f>
        <v/>
      </c>
      <c r="P324" s="24"/>
      <c r="Q324" s="24"/>
      <c r="R324" s="39" t="str">
        <f>IF(K324="","",VLOOKUP(L324,G312:J332,4,0))</f>
        <v/>
      </c>
      <c r="S324" s="25" t="str">
        <f t="shared" si="105"/>
        <v/>
      </c>
      <c r="T324" s="25" t="str">
        <f t="shared" si="106"/>
        <v/>
      </c>
    </row>
    <row r="325" spans="1:20" ht="16.5" x14ac:dyDescent="0.3">
      <c r="B325" s="26" t="s">
        <v>445</v>
      </c>
      <c r="C325" s="22" t="str">
        <f>IF(B325="","",VLOOKUP(B325,LISTAS!$F$5:$I$1000,2,0))</f>
        <v>LICEU JARDIM</v>
      </c>
      <c r="D325" s="22"/>
      <c r="E325" s="38">
        <v>0</v>
      </c>
      <c r="F325" s="5"/>
      <c r="G325" s="34"/>
      <c r="H325" s="35"/>
      <c r="I325" s="35"/>
      <c r="J325" s="34"/>
      <c r="K325" s="34"/>
      <c r="L325" s="34" t="str">
        <f>IF(K325="","",LARGE(G312:G332,M325))</f>
        <v/>
      </c>
      <c r="M325" s="46">
        <v>14</v>
      </c>
      <c r="N325" s="28"/>
      <c r="O325" s="47" t="str">
        <f>IF(R325&lt;&gt;"",_xlfn.RANK.EQ(R325,R312:R332,0),"")</f>
        <v/>
      </c>
      <c r="P325" s="24"/>
      <c r="Q325" s="24"/>
      <c r="R325" s="39" t="str">
        <f>IF(K325="","",VLOOKUP(L325,G312:J332,4,0))</f>
        <v/>
      </c>
      <c r="S325" s="25" t="str">
        <f t="shared" si="105"/>
        <v/>
      </c>
      <c r="T325" s="25" t="str">
        <f t="shared" si="106"/>
        <v/>
      </c>
    </row>
    <row r="326" spans="1:20" ht="16.5" x14ac:dyDescent="0.3">
      <c r="B326" s="26"/>
      <c r="C326" s="22" t="str">
        <f>IF(B326="","",VLOOKUP(B326,LISTAS!$F$5:$I$1000,2,0))</f>
        <v/>
      </c>
      <c r="D326" s="22"/>
      <c r="E326" s="38"/>
      <c r="F326" s="5"/>
      <c r="G326" s="34"/>
      <c r="H326" s="35"/>
      <c r="I326" s="35"/>
      <c r="J326" s="34"/>
      <c r="K326" s="34"/>
      <c r="L326" s="34" t="str">
        <f>IF(K326="","",LARGE(G312:G332,M326))</f>
        <v/>
      </c>
      <c r="M326" s="46">
        <v>15</v>
      </c>
      <c r="N326" s="28"/>
      <c r="O326" s="47" t="str">
        <f>IF(R326&lt;&gt;"",_xlfn.RANK.EQ(R326,R312:R332,0),"")</f>
        <v/>
      </c>
      <c r="P326" s="24"/>
      <c r="Q326" s="24"/>
      <c r="R326" s="39" t="str">
        <f>IF(K326="","",VLOOKUP(L326,G312:J332,4,0))</f>
        <v/>
      </c>
      <c r="S326" s="25" t="str">
        <f t="shared" si="105"/>
        <v/>
      </c>
      <c r="T326" s="25" t="str">
        <f t="shared" si="106"/>
        <v/>
      </c>
    </row>
    <row r="327" spans="1:20" ht="16.5" x14ac:dyDescent="0.3">
      <c r="B327" s="26"/>
      <c r="C327" s="22" t="str">
        <f>IF(B327="","",VLOOKUP(B327,LISTAS!$F$5:$I$1000,2,0))</f>
        <v/>
      </c>
      <c r="D327" s="22"/>
      <c r="E327" s="38"/>
      <c r="F327" s="5"/>
      <c r="G327" s="34"/>
      <c r="H327" s="35"/>
      <c r="I327" s="35"/>
      <c r="J327" s="34"/>
      <c r="K327" s="34"/>
      <c r="L327" s="34" t="str">
        <f>IF(K327="","",LARGE(G312:G332,M327))</f>
        <v/>
      </c>
      <c r="M327" s="46">
        <v>16</v>
      </c>
      <c r="N327" s="28"/>
      <c r="O327" s="47" t="str">
        <f>IF(R327&lt;&gt;"",_xlfn.RANK.EQ(R327,R312:R332,0),"")</f>
        <v/>
      </c>
      <c r="P327" s="24"/>
      <c r="Q327" s="24"/>
      <c r="R327" s="39" t="str">
        <f>IF(K327="","",VLOOKUP(L327,G312:J332,4,0))</f>
        <v/>
      </c>
      <c r="S327" s="25" t="str">
        <f t="shared" si="105"/>
        <v/>
      </c>
      <c r="T327" s="25" t="str">
        <f t="shared" si="106"/>
        <v/>
      </c>
    </row>
    <row r="328" spans="1:20" ht="16.5" x14ac:dyDescent="0.3">
      <c r="B328" s="26"/>
      <c r="C328" s="22" t="str">
        <f>IF(B328="","",VLOOKUP(B328,LISTAS!$F$5:$I$1000,2,0))</f>
        <v/>
      </c>
      <c r="D328" s="22"/>
      <c r="E328" s="38"/>
      <c r="F328" s="5"/>
      <c r="G328" s="34" t="str">
        <f t="shared" ref="G328:G329" si="107">IF(E328="","",E328+(ROW(E328)/10000))</f>
        <v/>
      </c>
      <c r="H328" s="35" t="str">
        <f t="shared" ref="H328:H329" si="108">IF($K328="","",IF(B328="","",B328))</f>
        <v/>
      </c>
      <c r="I328" s="35" t="str">
        <f t="shared" ref="I328:I329" si="109">IF($K328="","",IF(C328="","",C328))</f>
        <v/>
      </c>
      <c r="J328" s="34" t="str">
        <f t="shared" ref="J328:J329" si="110">IF($K328="","",E328)</f>
        <v/>
      </c>
      <c r="K328" s="34" t="str">
        <f t="shared" ref="K328:K329" si="111">G328</f>
        <v/>
      </c>
      <c r="L328" s="34" t="str">
        <f>IF(K328="","",LARGE(G312:G332,M328))</f>
        <v/>
      </c>
      <c r="M328" s="46">
        <v>17</v>
      </c>
      <c r="N328" s="28"/>
      <c r="O328" s="47" t="str">
        <f>IF(R328&lt;&gt;"",_xlfn.RANK.EQ(R328,R312:R332,0),"")</f>
        <v/>
      </c>
      <c r="P328" s="24"/>
      <c r="Q328" s="24"/>
      <c r="R328" s="39" t="str">
        <f>IF(K328="","",VLOOKUP(L328,G312:J332,4,0))</f>
        <v/>
      </c>
      <c r="S328" s="25" t="str">
        <f t="shared" si="105"/>
        <v/>
      </c>
      <c r="T328" s="25" t="str">
        <f t="shared" si="106"/>
        <v/>
      </c>
    </row>
    <row r="329" spans="1:20" ht="16.5" x14ac:dyDescent="0.3">
      <c r="A329" s="2"/>
      <c r="B329" s="26"/>
      <c r="C329" s="22" t="str">
        <f>IF(B329="","",VLOOKUP(B329,LISTAS!$F$5:$I$1000,2,0))</f>
        <v/>
      </c>
      <c r="D329" s="22"/>
      <c r="E329" s="38"/>
      <c r="F329" s="5"/>
      <c r="G329" s="34" t="str">
        <f t="shared" si="107"/>
        <v/>
      </c>
      <c r="H329" s="35" t="str">
        <f t="shared" si="108"/>
        <v/>
      </c>
      <c r="I329" s="35" t="str">
        <f t="shared" si="109"/>
        <v/>
      </c>
      <c r="J329" s="34" t="str">
        <f t="shared" si="110"/>
        <v/>
      </c>
      <c r="K329" s="34" t="str">
        <f t="shared" si="111"/>
        <v/>
      </c>
      <c r="L329" s="34" t="str">
        <f>IF(K329="","",LARGE(G312:G332,M329))</f>
        <v/>
      </c>
      <c r="M329" s="46">
        <v>18</v>
      </c>
      <c r="N329" s="28"/>
      <c r="O329" s="47" t="str">
        <f>IF(R329&lt;&gt;"",_xlfn.RANK.EQ(R329,R312:R332,0),"")</f>
        <v/>
      </c>
      <c r="P329" s="24"/>
      <c r="Q329" s="24"/>
      <c r="R329" s="39" t="str">
        <f>IF(K329="","",VLOOKUP(L329,G312:J332,4,0))</f>
        <v/>
      </c>
      <c r="S329" s="25" t="str">
        <f t="shared" si="105"/>
        <v/>
      </c>
      <c r="T329" s="25" t="str">
        <f t="shared" si="106"/>
        <v/>
      </c>
    </row>
    <row r="330" spans="1:20" ht="16.5" x14ac:dyDescent="0.3">
      <c r="A330" s="2"/>
      <c r="B330" s="26"/>
      <c r="C330" s="22" t="str">
        <f>IF(B330="","",VLOOKUP(B330,LISTAS!$F$5:$I$1000,2,0))</f>
        <v/>
      </c>
      <c r="D330" s="22"/>
      <c r="E330" s="38"/>
      <c r="F330" s="5"/>
      <c r="G330" s="34"/>
      <c r="H330" s="35"/>
      <c r="I330" s="35"/>
      <c r="J330" s="34"/>
      <c r="K330" s="34"/>
      <c r="L330" s="34" t="str">
        <f>IF(K330="","",LARGE(G312:G332,M330))</f>
        <v/>
      </c>
      <c r="M330" s="46">
        <v>19</v>
      </c>
      <c r="N330" s="28"/>
      <c r="O330" s="47" t="str">
        <f>IF(R330&lt;&gt;"",_xlfn.RANK.EQ(R330,R312:R332,0),"")</f>
        <v/>
      </c>
      <c r="P330" s="24" t="str">
        <f>IF(K330="","",VLOOKUP(L330,G312:J332,2,0))</f>
        <v/>
      </c>
      <c r="Q330" s="24" t="str">
        <f>IF(K330="","",VLOOKUP(P330,LISTAS!$F$5:$G$407,2,0))</f>
        <v/>
      </c>
      <c r="R330" s="39" t="str">
        <f>IF(K330="","",VLOOKUP(L330,G312:J332,4,0))</f>
        <v/>
      </c>
      <c r="S330" s="25" t="str">
        <f t="shared" si="105"/>
        <v/>
      </c>
      <c r="T330" s="25" t="str">
        <f t="shared" si="106"/>
        <v/>
      </c>
    </row>
    <row r="331" spans="1:20" ht="16.5" x14ac:dyDescent="0.3">
      <c r="A331" s="15"/>
      <c r="B331" s="26"/>
      <c r="C331" s="22" t="str">
        <f>IF(B331="","",VLOOKUP(B331,LISTAS!$F$5:$I$1000,2,0))</f>
        <v/>
      </c>
      <c r="D331" s="22"/>
      <c r="E331" s="38"/>
      <c r="F331" s="5"/>
      <c r="G331" s="34"/>
      <c r="H331" s="35"/>
      <c r="I331" s="35"/>
      <c r="J331" s="34"/>
      <c r="K331" s="34"/>
      <c r="L331" s="34"/>
      <c r="M331" s="46"/>
      <c r="N331" s="28"/>
      <c r="O331" s="47" t="str">
        <f t="shared" ref="O331:O332" si="112">IF(R331&lt;&gt;"",_xlfn.RANK.EQ(R331,R313:R333,0),"")</f>
        <v/>
      </c>
      <c r="P331" s="24" t="str">
        <f t="shared" ref="P331:P332" si="113">IF(K331="","",VLOOKUP(L331,G313:J333,2,0))</f>
        <v/>
      </c>
      <c r="Q331" s="24" t="str">
        <f>IF(K331="","",VLOOKUP(P331,LISTAS!$F$5:$G$407,2,0))</f>
        <v/>
      </c>
      <c r="R331" s="39" t="str">
        <f t="shared" ref="R331:R332" si="114">IF(K331="","",VLOOKUP(L331,G313:J333,4,0))</f>
        <v/>
      </c>
      <c r="S331" s="25" t="str">
        <f t="shared" si="105"/>
        <v/>
      </c>
      <c r="T331" s="25" t="str">
        <f t="shared" si="106"/>
        <v/>
      </c>
    </row>
    <row r="332" spans="1:20" ht="16.5" x14ac:dyDescent="0.3">
      <c r="B332" s="26"/>
      <c r="C332" s="22" t="str">
        <f>IF(B332="","",VLOOKUP(B332,LISTAS!$F$5:$I$1000,2,0))</f>
        <v/>
      </c>
      <c r="D332" s="22"/>
      <c r="E332" s="38"/>
      <c r="F332" s="5"/>
      <c r="G332" s="34" t="str">
        <f t="shared" ref="G332" si="115">IF(E332="","",E332+(ROW(E332)/10000))</f>
        <v/>
      </c>
      <c r="H332" s="35" t="str">
        <f t="shared" ref="H332" si="116">IF($K332="","",IF(B332="","",B332))</f>
        <v/>
      </c>
      <c r="I332" s="35" t="str">
        <f t="shared" ref="I332" si="117">IF($K332="","",IF(C332="","",C332))</f>
        <v/>
      </c>
      <c r="J332" s="34" t="str">
        <f t="shared" ref="J332" si="118">IF($K332="","",E332)</f>
        <v/>
      </c>
      <c r="K332" s="34" t="str">
        <f t="shared" ref="K332" si="119">G332</f>
        <v/>
      </c>
      <c r="L332" s="34" t="str">
        <f>IF(K332="","",LARGE(G312:G332,M332))</f>
        <v/>
      </c>
      <c r="M332" s="46">
        <v>20</v>
      </c>
      <c r="N332" s="28"/>
      <c r="O332" s="47" t="str">
        <f t="shared" si="112"/>
        <v/>
      </c>
      <c r="P332" s="24" t="str">
        <f t="shared" si="113"/>
        <v/>
      </c>
      <c r="Q332" s="24" t="str">
        <f>IF(K332="","",VLOOKUP(P332,LISTAS!$F$5:$G$407,2,0))</f>
        <v/>
      </c>
      <c r="R332" s="39" t="str">
        <f t="shared" si="114"/>
        <v/>
      </c>
      <c r="S332" s="25" t="str">
        <f t="shared" si="105"/>
        <v/>
      </c>
      <c r="T332" s="25" t="str">
        <f t="shared" si="106"/>
        <v/>
      </c>
    </row>
    <row r="334" spans="1:20" ht="15" x14ac:dyDescent="0.25">
      <c r="B334" s="71" t="s">
        <v>473</v>
      </c>
      <c r="C334" s="72"/>
      <c r="E334" s="36"/>
      <c r="F334" s="37"/>
      <c r="G334" s="11"/>
      <c r="H334" s="12"/>
      <c r="I334" s="12"/>
      <c r="J334" s="12"/>
      <c r="K334" s="13"/>
      <c r="L334" s="12"/>
      <c r="M334" s="14"/>
      <c r="N334" s="45"/>
      <c r="O334" s="73" t="s">
        <v>15</v>
      </c>
      <c r="P334" s="74"/>
      <c r="Q334" s="74"/>
      <c r="R334" s="74"/>
      <c r="S334" s="74"/>
      <c r="T334" s="75"/>
    </row>
    <row r="335" spans="1:20" x14ac:dyDescent="0.25">
      <c r="B335" s="68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70"/>
    </row>
    <row r="336" spans="1:20" ht="28.5" x14ac:dyDescent="0.25">
      <c r="B336" s="16" t="s">
        <v>16</v>
      </c>
      <c r="C336" s="16" t="s">
        <v>1</v>
      </c>
      <c r="D336" s="16" t="s">
        <v>17</v>
      </c>
      <c r="E336" s="16" t="s">
        <v>2</v>
      </c>
      <c r="F336" s="17"/>
      <c r="G336" s="18"/>
      <c r="H336" s="19"/>
      <c r="I336" s="19"/>
      <c r="J336" s="19"/>
      <c r="K336" s="20"/>
      <c r="L336" s="19"/>
      <c r="M336" s="18"/>
      <c r="N336" s="18"/>
      <c r="O336" s="29" t="s">
        <v>4</v>
      </c>
      <c r="P336" s="29" t="s">
        <v>16</v>
      </c>
      <c r="Q336" s="29" t="s">
        <v>1</v>
      </c>
      <c r="R336" s="29" t="s">
        <v>18</v>
      </c>
      <c r="S336" s="21" t="s">
        <v>19</v>
      </c>
      <c r="T336" s="21" t="s">
        <v>20</v>
      </c>
    </row>
    <row r="337" spans="2:20" x14ac:dyDescent="0.25">
      <c r="B337" s="22" t="s">
        <v>547</v>
      </c>
      <c r="C337" s="22" t="str">
        <f>IF(B337="","",VLOOKUP(B337,LISTAS!$F$5:$I$1000,2,0))</f>
        <v>ARBOS SANTO ANDRÉ</v>
      </c>
      <c r="D337" s="22"/>
      <c r="E337" s="38">
        <v>8.9</v>
      </c>
      <c r="F337" s="5"/>
      <c r="G337" s="34">
        <f t="shared" ref="G337:G352" si="120">IF(E337="","",E337+(ROW(E337)/10000))</f>
        <v>8.9337</v>
      </c>
      <c r="H337" s="35" t="str">
        <f t="shared" ref="H337:H352" si="121">IF($K337="","",IF(B337="","",B337))</f>
        <v>RAISSA YUMI</v>
      </c>
      <c r="I337" s="35" t="str">
        <f t="shared" ref="I337:I352" si="122">IF($K337="","",IF(C337="","",C337))</f>
        <v>ARBOS SANTO ANDRÉ</v>
      </c>
      <c r="J337" s="34">
        <f t="shared" ref="J337:J352" si="123">IF($K337="","",E337)</f>
        <v>8.9</v>
      </c>
      <c r="K337" s="34">
        <f t="shared" ref="K337:K352" si="124">G337</f>
        <v>8.9337</v>
      </c>
      <c r="L337" s="34">
        <f>IF(K337="","",LARGE(G337:G357,M337))</f>
        <v>8.9337</v>
      </c>
      <c r="M337" s="46">
        <v>1</v>
      </c>
      <c r="N337" s="23"/>
      <c r="O337" s="47">
        <v>1</v>
      </c>
      <c r="P337" s="24" t="s">
        <v>547</v>
      </c>
      <c r="Q337" s="24" t="s">
        <v>480</v>
      </c>
      <c r="R337" s="39">
        <v>8.9</v>
      </c>
      <c r="S337" s="25">
        <f>IF($O337="","",IF($O337=1,400,IF($O337=2,340,IF($O337=3,300,IF($O337=4,280,IF($O337=5,270,IF($O337=6,260,IF($O337=7,250,IF($O337=8,240,IF($O337=9,200,IF($O337=10,200,IF($O337=11,200,IF($O337=12,200,IF($O337=13,200,IF($O337=14,200,IF($O337=15,200,IF($O337=16,200,IF($O337&gt;16,"",""))))))))))))))))))</f>
        <v>400</v>
      </c>
      <c r="T337" s="25">
        <v>200</v>
      </c>
    </row>
    <row r="338" spans="2:20" ht="16.5" x14ac:dyDescent="0.25">
      <c r="B338" s="26" t="s">
        <v>549</v>
      </c>
      <c r="C338" s="22" t="str">
        <f>IF(B338="","",VLOOKUP(B338,LISTAS!$F$5:$I$1000,2,0))</f>
        <v>ARBOS SANTO ANDRÉ</v>
      </c>
      <c r="D338" s="22"/>
      <c r="E338" s="38">
        <v>8.6</v>
      </c>
      <c r="F338" s="5"/>
      <c r="G338" s="34">
        <f t="shared" si="120"/>
        <v>8.633799999999999</v>
      </c>
      <c r="H338" s="35" t="str">
        <f t="shared" si="121"/>
        <v>YASMIN DOS ANJOS</v>
      </c>
      <c r="I338" s="35" t="str">
        <f t="shared" si="122"/>
        <v>ARBOS SANTO ANDRÉ</v>
      </c>
      <c r="J338" s="34">
        <f t="shared" si="123"/>
        <v>8.6</v>
      </c>
      <c r="K338" s="34">
        <f t="shared" si="124"/>
        <v>8.633799999999999</v>
      </c>
      <c r="L338" s="34">
        <f>IF(K338="","",LARGE(G337:G357,M338))</f>
        <v>8.633799999999999</v>
      </c>
      <c r="M338" s="46">
        <v>2</v>
      </c>
      <c r="N338" s="27"/>
      <c r="O338" s="47">
        <v>2</v>
      </c>
      <c r="P338" s="24" t="s">
        <v>549</v>
      </c>
      <c r="Q338" s="24" t="s">
        <v>480</v>
      </c>
      <c r="R338" s="39">
        <v>8.6</v>
      </c>
      <c r="S338" s="25">
        <f t="shared" ref="S338:S357" si="125">IF($O338="","",IF($O338=1,400,IF($O338=2,340,IF($O338=3,300,IF($O338=4,280,IF($O338=5,270,IF($O338=6,260,IF($O338=7,250,IF($O338=8,240,IF($O338=9,200,IF($O338=10,200,IF($O338=11,200,IF($O338=12,200,IF($O338=13,200,IF($O338=14,200,IF($O338=15,200,IF($O338=16,200,IF($O338&gt;16,"",""))))))))))))))))))</f>
        <v>340</v>
      </c>
      <c r="T338" s="25">
        <v>170</v>
      </c>
    </row>
    <row r="339" spans="2:20" ht="16.5" x14ac:dyDescent="0.3">
      <c r="B339" s="26" t="s">
        <v>308</v>
      </c>
      <c r="C339" s="22" t="str">
        <f>IF(B339="","",VLOOKUP(B339,LISTAS!$F$5:$I$1000,2,0))</f>
        <v>COLEGIO AMORIM</v>
      </c>
      <c r="D339" s="22" t="e">
        <f>IF(B339="","",VLOOKUP(B339,LISTAS!$F$5:$I$204,4,0))</f>
        <v>#N/A</v>
      </c>
      <c r="E339" s="38">
        <v>8</v>
      </c>
      <c r="F339" s="5"/>
      <c r="G339" s="34">
        <f t="shared" si="120"/>
        <v>8.0338999999999992</v>
      </c>
      <c r="H339" s="35" t="str">
        <f t="shared" si="121"/>
        <v>MARIA LUIZA PINHEIRO</v>
      </c>
      <c r="I339" s="35" t="str">
        <f t="shared" si="122"/>
        <v>COLEGIO AMORIM</v>
      </c>
      <c r="J339" s="34">
        <f t="shared" si="123"/>
        <v>8</v>
      </c>
      <c r="K339" s="34">
        <f t="shared" si="124"/>
        <v>8.0338999999999992</v>
      </c>
      <c r="L339" s="34">
        <f>IF(K339="","",LARGE(G337:G357,M339))</f>
        <v>8.0338999999999992</v>
      </c>
      <c r="M339" s="46">
        <v>3</v>
      </c>
      <c r="N339" s="28"/>
      <c r="O339" s="47">
        <v>1</v>
      </c>
      <c r="P339" s="24" t="s">
        <v>308</v>
      </c>
      <c r="Q339" s="24" t="s">
        <v>219</v>
      </c>
      <c r="R339" s="39">
        <v>8</v>
      </c>
      <c r="S339" s="25">
        <f t="shared" si="125"/>
        <v>400</v>
      </c>
      <c r="T339" s="25">
        <f t="shared" ref="T339:T357" si="126">IF(O339="","",IF($F$7="NÃO","",IF(O339=1,400,IF(O339=2,340,IF(O339=3,300,IF(O339=4,280,IF(O339=5,270,IF(O339=6,260,IF(O339=7,250,IF(O339=8,240,IF(O339=9,200,IF(O339=10,200,IF(O339=11,200,IF(O339=12,200,IF(O339=13,200,IF(O339=14,200,IF(O339=15,200,IF(O339=16,200,IF(O339&gt;16,"","")))))))))))))))))))</f>
        <v>400</v>
      </c>
    </row>
    <row r="340" spans="2:20" ht="16.5" x14ac:dyDescent="0.3">
      <c r="B340" s="26" t="s">
        <v>544</v>
      </c>
      <c r="C340" s="22" t="str">
        <f>IF(B340="","",VLOOKUP(B340,LISTAS!$F$5:$I$1000,2,0))</f>
        <v>COLEGIO AMORIM</v>
      </c>
      <c r="D340" s="22" t="e">
        <f>IF(B340="","",VLOOKUP(B340,LISTAS!$F$5:$I$204,4,0))</f>
        <v>#N/A</v>
      </c>
      <c r="E340" s="38">
        <v>7.9</v>
      </c>
      <c r="F340" s="5"/>
      <c r="G340" s="34">
        <f t="shared" si="120"/>
        <v>7.9340000000000002</v>
      </c>
      <c r="H340" s="35" t="str">
        <f t="shared" si="121"/>
        <v>MARIA LUIZA SANTIAGO</v>
      </c>
      <c r="I340" s="35" t="str">
        <f t="shared" si="122"/>
        <v>COLEGIO AMORIM</v>
      </c>
      <c r="J340" s="34">
        <f t="shared" si="123"/>
        <v>7.9</v>
      </c>
      <c r="K340" s="34">
        <f t="shared" si="124"/>
        <v>7.9340000000000002</v>
      </c>
      <c r="L340" s="34">
        <f>IF(K340="","",LARGE(G337:G357,M340))</f>
        <v>7.9340000000000002</v>
      </c>
      <c r="M340" s="46">
        <v>4</v>
      </c>
      <c r="N340" s="28"/>
      <c r="O340" s="47">
        <v>2</v>
      </c>
      <c r="P340" s="24" t="s">
        <v>544</v>
      </c>
      <c r="Q340" s="24" t="s">
        <v>219</v>
      </c>
      <c r="R340" s="39">
        <v>7.9</v>
      </c>
      <c r="S340" s="25">
        <f t="shared" si="125"/>
        <v>340</v>
      </c>
      <c r="T340" s="25">
        <f t="shared" si="126"/>
        <v>340</v>
      </c>
    </row>
    <row r="341" spans="2:20" ht="16.5" x14ac:dyDescent="0.3">
      <c r="B341" s="26" t="s">
        <v>543</v>
      </c>
      <c r="C341" s="22" t="str">
        <f>IF(B341="","",VLOOKUP(B341,LISTAS!$F$5:$I$1000,2,0))</f>
        <v>COLEGIO AMORIM</v>
      </c>
      <c r="D341" s="22" t="e">
        <f>IF(B341="","",VLOOKUP(B341,LISTAS!$F$5:$I$204,4,0))</f>
        <v>#N/A</v>
      </c>
      <c r="E341" s="38">
        <v>7.1</v>
      </c>
      <c r="F341" s="5"/>
      <c r="G341" s="34">
        <f t="shared" si="120"/>
        <v>7.1340999999999992</v>
      </c>
      <c r="H341" s="35" t="str">
        <f t="shared" si="121"/>
        <v>MARIA FERNANDA TEIXEIRA</v>
      </c>
      <c r="I341" s="35" t="str">
        <f t="shared" si="122"/>
        <v>COLEGIO AMORIM</v>
      </c>
      <c r="J341" s="34">
        <f t="shared" si="123"/>
        <v>7.1</v>
      </c>
      <c r="K341" s="34">
        <f t="shared" si="124"/>
        <v>7.1340999999999992</v>
      </c>
      <c r="L341" s="34">
        <f>IF(K341="","",LARGE(G337:G357,M341))</f>
        <v>7.1340999999999992</v>
      </c>
      <c r="M341" s="46">
        <v>5</v>
      </c>
      <c r="N341" s="28"/>
      <c r="O341" s="47">
        <v>3</v>
      </c>
      <c r="P341" s="24" t="s">
        <v>543</v>
      </c>
      <c r="Q341" s="24" t="s">
        <v>219</v>
      </c>
      <c r="R341" s="39">
        <v>7.1</v>
      </c>
      <c r="S341" s="25">
        <f t="shared" si="125"/>
        <v>300</v>
      </c>
      <c r="T341" s="25">
        <f t="shared" si="126"/>
        <v>300</v>
      </c>
    </row>
    <row r="342" spans="2:20" ht="16.5" x14ac:dyDescent="0.3">
      <c r="B342" s="26" t="s">
        <v>307</v>
      </c>
      <c r="C342" s="22" t="str">
        <f>IF(B342="","",VLOOKUP(B342,LISTAS!$F$5:$I$1000,2,0))</f>
        <v>COLEGIO AMORIM</v>
      </c>
      <c r="D342" s="22"/>
      <c r="E342" s="38">
        <v>7</v>
      </c>
      <c r="F342" s="5"/>
      <c r="G342" s="34">
        <f t="shared" si="120"/>
        <v>7.0342000000000002</v>
      </c>
      <c r="H342" s="35" t="str">
        <f t="shared" si="121"/>
        <v>MARIA HELENA GOMES</v>
      </c>
      <c r="I342" s="35" t="str">
        <f t="shared" si="122"/>
        <v>COLEGIO AMORIM</v>
      </c>
      <c r="J342" s="34">
        <f t="shared" si="123"/>
        <v>7</v>
      </c>
      <c r="K342" s="34">
        <f t="shared" si="124"/>
        <v>7.0342000000000002</v>
      </c>
      <c r="L342" s="34">
        <f>IF(K342="","",LARGE(G337:G357,M342))</f>
        <v>7.0342000000000002</v>
      </c>
      <c r="M342" s="46">
        <v>6</v>
      </c>
      <c r="N342" s="28"/>
      <c r="O342" s="47">
        <v>4</v>
      </c>
      <c r="P342" s="24" t="s">
        <v>307</v>
      </c>
      <c r="Q342" s="24" t="s">
        <v>219</v>
      </c>
      <c r="R342" s="39">
        <v>7</v>
      </c>
      <c r="S342" s="25">
        <f t="shared" si="125"/>
        <v>280</v>
      </c>
      <c r="T342" s="25">
        <f t="shared" si="126"/>
        <v>280</v>
      </c>
    </row>
    <row r="343" spans="2:20" ht="16.5" x14ac:dyDescent="0.3">
      <c r="B343" s="26" t="s">
        <v>541</v>
      </c>
      <c r="C343" s="22" t="str">
        <f>IF(B343="","",VLOOKUP(B343,LISTAS!$F$5:$I$1000,2,0))</f>
        <v>COLEGIO AMORIM</v>
      </c>
      <c r="D343" s="22" t="e">
        <f>IF(B343="","",VLOOKUP(B343,LISTAS!$F$5:$I$204,4,0))</f>
        <v>#N/A</v>
      </c>
      <c r="E343" s="38">
        <v>6.75</v>
      </c>
      <c r="F343" s="5"/>
      <c r="G343" s="34">
        <f t="shared" si="120"/>
        <v>6.7843</v>
      </c>
      <c r="H343" s="35" t="str">
        <f t="shared" si="121"/>
        <v>LETICIA RODRIGUES</v>
      </c>
      <c r="I343" s="35" t="str">
        <f t="shared" si="122"/>
        <v>COLEGIO AMORIM</v>
      </c>
      <c r="J343" s="34">
        <f t="shared" si="123"/>
        <v>6.75</v>
      </c>
      <c r="K343" s="34">
        <f t="shared" si="124"/>
        <v>6.7843</v>
      </c>
      <c r="L343" s="34">
        <f>IF(K343="","",LARGE(G337:G357,M343))</f>
        <v>6.7843</v>
      </c>
      <c r="M343" s="46">
        <v>7</v>
      </c>
      <c r="N343" s="28"/>
      <c r="O343" s="47">
        <v>5</v>
      </c>
      <c r="P343" s="24" t="s">
        <v>541</v>
      </c>
      <c r="Q343" s="24" t="s">
        <v>219</v>
      </c>
      <c r="R343" s="39">
        <v>6.75</v>
      </c>
      <c r="S343" s="25">
        <f t="shared" si="125"/>
        <v>270</v>
      </c>
      <c r="T343" s="25">
        <f t="shared" si="126"/>
        <v>270</v>
      </c>
    </row>
    <row r="344" spans="2:20" ht="16.5" x14ac:dyDescent="0.3">
      <c r="B344" s="26" t="s">
        <v>540</v>
      </c>
      <c r="C344" s="22" t="str">
        <f>IF(B344="","",VLOOKUP(B344,LISTAS!$F$5:$I$1000,2,0))</f>
        <v>COLEGIO AMORIM</v>
      </c>
      <c r="D344" s="22"/>
      <c r="E344" s="38">
        <v>6.7</v>
      </c>
      <c r="F344" s="5"/>
      <c r="G344" s="34">
        <f t="shared" si="120"/>
        <v>6.7343999999999999</v>
      </c>
      <c r="H344" s="35" t="str">
        <f t="shared" si="121"/>
        <v>JULIANA CABRERA</v>
      </c>
      <c r="I344" s="35" t="str">
        <f t="shared" si="122"/>
        <v>COLEGIO AMORIM</v>
      </c>
      <c r="J344" s="34">
        <f t="shared" si="123"/>
        <v>6.7</v>
      </c>
      <c r="K344" s="34">
        <f t="shared" si="124"/>
        <v>6.7343999999999999</v>
      </c>
      <c r="L344" s="34">
        <f>IF(K344="","",LARGE(G337:G357,M344))</f>
        <v>6.7343999999999999</v>
      </c>
      <c r="M344" s="46">
        <v>8</v>
      </c>
      <c r="N344" s="28"/>
      <c r="O344" s="47">
        <v>6</v>
      </c>
      <c r="P344" s="24" t="s">
        <v>540</v>
      </c>
      <c r="Q344" s="24" t="s">
        <v>219</v>
      </c>
      <c r="R344" s="39">
        <v>6.7</v>
      </c>
      <c r="S344" s="25">
        <f t="shared" si="125"/>
        <v>260</v>
      </c>
      <c r="T344" s="25">
        <f t="shared" si="126"/>
        <v>260</v>
      </c>
    </row>
    <row r="345" spans="2:20" ht="16.5" x14ac:dyDescent="0.3">
      <c r="B345" s="26" t="s">
        <v>542</v>
      </c>
      <c r="C345" s="22" t="str">
        <f>IF(B345="","",VLOOKUP(B345,LISTAS!$F$5:$I$1000,2,0))</f>
        <v>COLEGIO AMORIM</v>
      </c>
      <c r="D345" s="22" t="e">
        <f>IF(B345="","",VLOOKUP(B345,LISTAS!$F$5:$I$204,4,0))</f>
        <v>#N/A</v>
      </c>
      <c r="E345" s="38">
        <v>6.6</v>
      </c>
      <c r="F345" s="5"/>
      <c r="G345" s="34">
        <f t="shared" si="120"/>
        <v>6.6345000000000001</v>
      </c>
      <c r="H345" s="35" t="str">
        <f t="shared" si="121"/>
        <v>MANUELA MACEDA</v>
      </c>
      <c r="I345" s="35" t="str">
        <f t="shared" si="122"/>
        <v>COLEGIO AMORIM</v>
      </c>
      <c r="J345" s="34">
        <f t="shared" si="123"/>
        <v>6.6</v>
      </c>
      <c r="K345" s="34">
        <f t="shared" si="124"/>
        <v>6.6345000000000001</v>
      </c>
      <c r="L345" s="34">
        <f>IF(K345="","",LARGE(G337:G357,M345))</f>
        <v>6.6345000000000001</v>
      </c>
      <c r="M345" s="46">
        <v>9</v>
      </c>
      <c r="N345" s="28"/>
      <c r="O345" s="47">
        <v>7</v>
      </c>
      <c r="P345" s="24" t="s">
        <v>542</v>
      </c>
      <c r="Q345" s="24" t="s">
        <v>219</v>
      </c>
      <c r="R345" s="39">
        <v>6.6</v>
      </c>
      <c r="S345" s="25">
        <f t="shared" si="125"/>
        <v>250</v>
      </c>
      <c r="T345" s="25">
        <f t="shared" si="126"/>
        <v>250</v>
      </c>
    </row>
    <row r="346" spans="2:20" ht="16.5" x14ac:dyDescent="0.3">
      <c r="B346" s="26" t="s">
        <v>301</v>
      </c>
      <c r="C346" s="22" t="str">
        <f>IF(B346="","",VLOOKUP(B346,LISTAS!$F$5:$I$1000,2,0))</f>
        <v>COLEGIO AMORIM</v>
      </c>
      <c r="D346" s="22" t="str">
        <f>IF(B346="","",VLOOKUP(B346,LISTAS!$F$5:$I$204,4,0))</f>
        <v>SUB 13</v>
      </c>
      <c r="E346" s="38">
        <v>6.5</v>
      </c>
      <c r="F346" s="5"/>
      <c r="G346" s="34">
        <f t="shared" si="120"/>
        <v>6.5346000000000002</v>
      </c>
      <c r="H346" s="35" t="str">
        <f t="shared" si="121"/>
        <v>LAURA ESPINELLI</v>
      </c>
      <c r="I346" s="35" t="str">
        <f t="shared" si="122"/>
        <v>COLEGIO AMORIM</v>
      </c>
      <c r="J346" s="34">
        <f t="shared" si="123"/>
        <v>6.5</v>
      </c>
      <c r="K346" s="34">
        <f t="shared" si="124"/>
        <v>6.5346000000000002</v>
      </c>
      <c r="L346" s="34">
        <f>IF(K346="","",LARGE(G337:G357,M346))</f>
        <v>6.5346000000000002</v>
      </c>
      <c r="M346" s="46">
        <v>10</v>
      </c>
      <c r="N346" s="28"/>
      <c r="O346" s="47">
        <v>8</v>
      </c>
      <c r="P346" s="24" t="s">
        <v>301</v>
      </c>
      <c r="Q346" s="24" t="s">
        <v>219</v>
      </c>
      <c r="R346" s="39">
        <v>6.5</v>
      </c>
      <c r="S346" s="25">
        <f t="shared" si="125"/>
        <v>240</v>
      </c>
      <c r="T346" s="25">
        <f t="shared" si="126"/>
        <v>240</v>
      </c>
    </row>
    <row r="347" spans="2:20" ht="16.5" x14ac:dyDescent="0.3">
      <c r="B347" s="26" t="s">
        <v>305</v>
      </c>
      <c r="C347" s="22" t="str">
        <f>IF(B347="","",VLOOKUP(B347,LISTAS!$F$5:$I$1000,2,0))</f>
        <v>COLEGIO AMORIM</v>
      </c>
      <c r="D347" s="22" t="e">
        <f>IF(B347="","",VLOOKUP(B347,LISTAS!$F$5:$I$204,4,0))</f>
        <v>#N/A</v>
      </c>
      <c r="E347" s="38">
        <v>6.2</v>
      </c>
      <c r="F347" s="5"/>
      <c r="G347" s="34">
        <f t="shared" si="120"/>
        <v>6.2347000000000001</v>
      </c>
      <c r="H347" s="35" t="str">
        <f t="shared" si="121"/>
        <v>MARCELA UGOLINI</v>
      </c>
      <c r="I347" s="35" t="str">
        <f t="shared" si="122"/>
        <v>COLEGIO AMORIM</v>
      </c>
      <c r="J347" s="34">
        <f t="shared" si="123"/>
        <v>6.2</v>
      </c>
      <c r="K347" s="34">
        <f t="shared" si="124"/>
        <v>6.2347000000000001</v>
      </c>
      <c r="L347" s="34">
        <f>IF(K347="","",LARGE(G337:G357,M347))</f>
        <v>6.2347000000000001</v>
      </c>
      <c r="M347" s="46">
        <v>11</v>
      </c>
      <c r="N347" s="28"/>
      <c r="O347" s="47">
        <v>9</v>
      </c>
      <c r="P347" s="24" t="s">
        <v>305</v>
      </c>
      <c r="Q347" s="24" t="s">
        <v>219</v>
      </c>
      <c r="R347" s="39">
        <v>6.2</v>
      </c>
      <c r="S347" s="25">
        <f t="shared" si="125"/>
        <v>200</v>
      </c>
      <c r="T347" s="25">
        <f t="shared" si="126"/>
        <v>200</v>
      </c>
    </row>
    <row r="348" spans="2:20" ht="16.5" x14ac:dyDescent="0.3">
      <c r="B348" s="26" t="s">
        <v>303</v>
      </c>
      <c r="C348" s="22" t="str">
        <f>IF(B348="","",VLOOKUP(B348,LISTAS!$F$5:$I$1000,2,0))</f>
        <v>COLEGIO AMORIM</v>
      </c>
      <c r="D348" s="22" t="e">
        <f>IF(B348="","",VLOOKUP(B348,LISTAS!$F$5:$I$204,4,0))</f>
        <v>#N/A</v>
      </c>
      <c r="E348" s="38">
        <v>6</v>
      </c>
      <c r="F348" s="5"/>
      <c r="G348" s="34">
        <f t="shared" si="120"/>
        <v>6.0347999999999997</v>
      </c>
      <c r="H348" s="35" t="str">
        <f t="shared" si="121"/>
        <v>LUIZA DA COSTA DIAS</v>
      </c>
      <c r="I348" s="35" t="str">
        <f t="shared" si="122"/>
        <v>COLEGIO AMORIM</v>
      </c>
      <c r="J348" s="34">
        <f t="shared" si="123"/>
        <v>6</v>
      </c>
      <c r="K348" s="34">
        <f t="shared" si="124"/>
        <v>6.0347999999999997</v>
      </c>
      <c r="L348" s="34">
        <f>IF(K348="","",LARGE(G337:G357,M348))</f>
        <v>6.0347999999999997</v>
      </c>
      <c r="M348" s="46">
        <v>12</v>
      </c>
      <c r="N348" s="28"/>
      <c r="O348" s="47">
        <v>10</v>
      </c>
      <c r="P348" s="24" t="s">
        <v>303</v>
      </c>
      <c r="Q348" s="24" t="s">
        <v>219</v>
      </c>
      <c r="R348" s="39">
        <v>6</v>
      </c>
      <c r="S348" s="25">
        <f t="shared" si="125"/>
        <v>200</v>
      </c>
      <c r="T348" s="25">
        <f t="shared" si="126"/>
        <v>200</v>
      </c>
    </row>
    <row r="349" spans="2:20" ht="16.5" x14ac:dyDescent="0.3">
      <c r="B349" s="26" t="s">
        <v>216</v>
      </c>
      <c r="C349" s="22" t="str">
        <f>IF(B349="","",VLOOKUP(B349,LISTAS!$F$5:$I$1000,2,0))</f>
        <v>ARBOS SANTO ANDRÉ</v>
      </c>
      <c r="D349" s="22"/>
      <c r="E349" s="38">
        <v>0</v>
      </c>
      <c r="F349" s="5"/>
      <c r="G349" s="34">
        <f t="shared" si="120"/>
        <v>3.49E-2</v>
      </c>
      <c r="H349" s="35" t="str">
        <f t="shared" si="121"/>
        <v>MARIA EDUARDA RONCADOR</v>
      </c>
      <c r="I349" s="35" t="str">
        <f t="shared" si="122"/>
        <v>ARBOS SANTO ANDRÉ</v>
      </c>
      <c r="J349" s="34">
        <f t="shared" si="123"/>
        <v>0</v>
      </c>
      <c r="K349" s="34">
        <f t="shared" si="124"/>
        <v>3.49E-2</v>
      </c>
      <c r="L349" s="34">
        <f>IF(K349="","",LARGE(G337:G357,M349))</f>
        <v>3.5000000000000003E-2</v>
      </c>
      <c r="M349" s="46">
        <v>13</v>
      </c>
      <c r="N349" s="28"/>
      <c r="O349" s="47" t="str">
        <f>IF(R349&lt;&gt;"",_xlfn.RANK.EQ(R349,R337:R357,0),"")</f>
        <v/>
      </c>
      <c r="P349" s="24"/>
      <c r="Q349" s="24"/>
      <c r="R349" s="39"/>
      <c r="S349" s="25" t="str">
        <f t="shared" si="125"/>
        <v/>
      </c>
      <c r="T349" s="25" t="str">
        <f t="shared" si="126"/>
        <v/>
      </c>
    </row>
    <row r="350" spans="2:20" ht="16.5" x14ac:dyDescent="0.3">
      <c r="B350" s="26" t="s">
        <v>548</v>
      </c>
      <c r="C350" s="22" t="str">
        <f>IF(B350="","",VLOOKUP(B350,LISTAS!$F$5:$I$1000,2,0))</f>
        <v>ARBOS SANTO ANDRÉ</v>
      </c>
      <c r="D350" s="22"/>
      <c r="E350" s="38">
        <v>0</v>
      </c>
      <c r="F350" s="5"/>
      <c r="G350" s="34">
        <f t="shared" si="120"/>
        <v>3.5000000000000003E-2</v>
      </c>
      <c r="H350" s="35" t="str">
        <f t="shared" si="121"/>
        <v xml:space="preserve">SOPHIA VIEIRA </v>
      </c>
      <c r="I350" s="35" t="str">
        <f t="shared" si="122"/>
        <v>ARBOS SANTO ANDRÉ</v>
      </c>
      <c r="J350" s="34">
        <f t="shared" si="123"/>
        <v>0</v>
      </c>
      <c r="K350" s="34">
        <f t="shared" si="124"/>
        <v>3.5000000000000003E-2</v>
      </c>
      <c r="L350" s="34">
        <f>IF(K350="","",LARGE(G337:G357,M350))</f>
        <v>3.49E-2</v>
      </c>
      <c r="M350" s="46">
        <v>14</v>
      </c>
      <c r="N350" s="28"/>
      <c r="O350" s="47" t="str">
        <f>IF(R350&lt;&gt;"",_xlfn.RANK.EQ(R350,R337:R357,0),"")</f>
        <v/>
      </c>
      <c r="P350" s="24"/>
      <c r="Q350" s="24"/>
      <c r="R350" s="39"/>
      <c r="S350" s="25" t="str">
        <f t="shared" si="125"/>
        <v/>
      </c>
      <c r="T350" s="25" t="str">
        <f t="shared" si="126"/>
        <v/>
      </c>
    </row>
    <row r="351" spans="2:20" ht="16.5" x14ac:dyDescent="0.3">
      <c r="B351" s="26"/>
      <c r="C351" s="22" t="str">
        <f>IF(B351="","",VLOOKUP(B351,LISTAS!$F$5:$I$1000,2,0))</f>
        <v/>
      </c>
      <c r="D351" s="22" t="str">
        <f>IF(B351="","",VLOOKUP(B351,LISTAS!$F$5:$I$204,4,0))</f>
        <v/>
      </c>
      <c r="E351" s="38"/>
      <c r="F351" s="5"/>
      <c r="G351" s="34" t="str">
        <f t="shared" si="120"/>
        <v/>
      </c>
      <c r="H351" s="35" t="str">
        <f t="shared" si="121"/>
        <v/>
      </c>
      <c r="I351" s="35" t="str">
        <f t="shared" si="122"/>
        <v/>
      </c>
      <c r="J351" s="34" t="str">
        <f t="shared" si="123"/>
        <v/>
      </c>
      <c r="K351" s="34" t="str">
        <f t="shared" si="124"/>
        <v/>
      </c>
      <c r="L351" s="34" t="str">
        <f>IF(K351="","",LARGE(G337:G357,M351))</f>
        <v/>
      </c>
      <c r="M351" s="46">
        <v>15</v>
      </c>
      <c r="N351" s="28"/>
      <c r="O351" s="47" t="str">
        <f>IF(R351&lt;&gt;"",_xlfn.RANK.EQ(R351,R337:R357,0),"")</f>
        <v/>
      </c>
      <c r="P351" s="24"/>
      <c r="Q351" s="24"/>
      <c r="R351" s="39" t="str">
        <f>IF(K351="","",VLOOKUP(L351,G337:J357,4,0))</f>
        <v/>
      </c>
      <c r="S351" s="25" t="str">
        <f t="shared" si="125"/>
        <v/>
      </c>
      <c r="T351" s="25" t="str">
        <f t="shared" si="126"/>
        <v/>
      </c>
    </row>
    <row r="352" spans="2:20" ht="16.5" x14ac:dyDescent="0.3">
      <c r="B352" s="26"/>
      <c r="C352" s="22" t="str">
        <f>IF(B352="","",VLOOKUP(B352,LISTAS!$F$5:$I$1000,2,0))</f>
        <v/>
      </c>
      <c r="D352" s="22"/>
      <c r="E352" s="38"/>
      <c r="F352" s="5"/>
      <c r="G352" s="34" t="str">
        <f t="shared" si="120"/>
        <v/>
      </c>
      <c r="H352" s="35" t="str">
        <f t="shared" si="121"/>
        <v/>
      </c>
      <c r="I352" s="35" t="str">
        <f t="shared" si="122"/>
        <v/>
      </c>
      <c r="J352" s="34" t="str">
        <f t="shared" si="123"/>
        <v/>
      </c>
      <c r="K352" s="34" t="str">
        <f t="shared" si="124"/>
        <v/>
      </c>
      <c r="L352" s="34" t="str">
        <f>IF(K352="","",LARGE(G337:G357,M352))</f>
        <v/>
      </c>
      <c r="M352" s="46">
        <v>16</v>
      </c>
      <c r="N352" s="28"/>
      <c r="O352" s="47" t="str">
        <f>IF(R352&lt;&gt;"",_xlfn.RANK.EQ(R352,R337:R357,0),"")</f>
        <v/>
      </c>
      <c r="P352" s="24"/>
      <c r="Q352" s="24"/>
      <c r="R352" s="39" t="str">
        <f>IF(K352="","",VLOOKUP(L352,G337:J357,4,0))</f>
        <v/>
      </c>
      <c r="S352" s="25" t="str">
        <f t="shared" si="125"/>
        <v/>
      </c>
      <c r="T352" s="25" t="str">
        <f t="shared" si="126"/>
        <v/>
      </c>
    </row>
    <row r="353" spans="2:20" ht="16.5" x14ac:dyDescent="0.3">
      <c r="B353" s="26"/>
      <c r="C353" s="22" t="str">
        <f>IF(B353="","",VLOOKUP(B353,LISTAS!$F$5:$I$1000,2,0))</f>
        <v/>
      </c>
      <c r="D353" s="22"/>
      <c r="E353" s="38"/>
      <c r="F353" s="5"/>
      <c r="G353" s="34" t="str">
        <f t="shared" ref="G353:G354" si="127">IF(E353="","",E353+(ROW(E353)/10000))</f>
        <v/>
      </c>
      <c r="H353" s="35" t="str">
        <f t="shared" ref="H353:H354" si="128">IF($K353="","",IF(B353="","",B353))</f>
        <v/>
      </c>
      <c r="I353" s="35" t="str">
        <f t="shared" ref="I353:I354" si="129">IF($K353="","",IF(C353="","",C353))</f>
        <v/>
      </c>
      <c r="J353" s="34" t="str">
        <f t="shared" ref="J353:J354" si="130">IF($K353="","",E353)</f>
        <v/>
      </c>
      <c r="K353" s="34" t="str">
        <f t="shared" ref="K353:K354" si="131">G353</f>
        <v/>
      </c>
      <c r="L353" s="34" t="str">
        <f>IF(K353="","",LARGE(G337:G357,M353))</f>
        <v/>
      </c>
      <c r="M353" s="46">
        <v>17</v>
      </c>
      <c r="N353" s="28"/>
      <c r="O353" s="47" t="str">
        <f>IF(R353&lt;&gt;"",_xlfn.RANK.EQ(R353,R337:R357,0),"")</f>
        <v/>
      </c>
      <c r="P353" s="24"/>
      <c r="Q353" s="24"/>
      <c r="R353" s="39" t="str">
        <f>IF(K353="","",VLOOKUP(L353,G337:J357,4,0))</f>
        <v/>
      </c>
      <c r="S353" s="25" t="str">
        <f t="shared" si="125"/>
        <v/>
      </c>
      <c r="T353" s="25" t="str">
        <f t="shared" si="126"/>
        <v/>
      </c>
    </row>
    <row r="354" spans="2:20" ht="16.5" x14ac:dyDescent="0.3">
      <c r="B354" s="26"/>
      <c r="C354" s="22" t="str">
        <f>IF(B354="","",VLOOKUP(B354,LISTAS!$F$5:$I$1000,2,0))</f>
        <v/>
      </c>
      <c r="D354" s="22"/>
      <c r="E354" s="38"/>
      <c r="F354" s="5"/>
      <c r="G354" s="34" t="str">
        <f t="shared" si="127"/>
        <v/>
      </c>
      <c r="H354" s="35" t="str">
        <f t="shared" si="128"/>
        <v/>
      </c>
      <c r="I354" s="35" t="str">
        <f t="shared" si="129"/>
        <v/>
      </c>
      <c r="J354" s="34" t="str">
        <f t="shared" si="130"/>
        <v/>
      </c>
      <c r="K354" s="34" t="str">
        <f t="shared" si="131"/>
        <v/>
      </c>
      <c r="L354" s="34" t="str">
        <f>IF(K354="","",LARGE(G337:G357,M354))</f>
        <v/>
      </c>
      <c r="M354" s="46">
        <v>18</v>
      </c>
      <c r="N354" s="28"/>
      <c r="O354" s="47" t="str">
        <f>IF(R354&lt;&gt;"",_xlfn.RANK.EQ(R354,R337:R357,0),"")</f>
        <v/>
      </c>
      <c r="P354" s="24"/>
      <c r="Q354" s="24"/>
      <c r="R354" s="39" t="str">
        <f>IF(K354="","",VLOOKUP(L354,G337:J357,4,0))</f>
        <v/>
      </c>
      <c r="S354" s="25" t="str">
        <f t="shared" si="125"/>
        <v/>
      </c>
      <c r="T354" s="25" t="str">
        <f t="shared" si="126"/>
        <v/>
      </c>
    </row>
    <row r="355" spans="2:20" ht="16.5" x14ac:dyDescent="0.3">
      <c r="B355" s="26"/>
      <c r="C355" s="22" t="str">
        <f>IF(B355="","",VLOOKUP(B355,LISTAS!$F$5:$I$1000,2,0))</f>
        <v/>
      </c>
      <c r="D355" s="22"/>
      <c r="E355" s="38"/>
      <c r="F355" s="5"/>
      <c r="G355" s="34"/>
      <c r="H355" s="35"/>
      <c r="I355" s="35"/>
      <c r="J355" s="34"/>
      <c r="K355" s="34"/>
      <c r="L355" s="34" t="str">
        <f>IF(K355="","",LARGE(G337:G357,M355))</f>
        <v/>
      </c>
      <c r="M355" s="46">
        <v>19</v>
      </c>
      <c r="N355" s="28"/>
      <c r="O355" s="47" t="str">
        <f>IF(R355&lt;&gt;"",_xlfn.RANK.EQ(R355,R337:R357,0),"")</f>
        <v/>
      </c>
      <c r="P355" s="24" t="str">
        <f>IF(K355="","",VLOOKUP(L355,G337:J357,2,0))</f>
        <v/>
      </c>
      <c r="Q355" s="24" t="str">
        <f>IF(K355="","",VLOOKUP(P355,LISTAS!$F$5:$G$407,2,0))</f>
        <v/>
      </c>
      <c r="R355" s="39" t="str">
        <f>IF(K355="","",VLOOKUP(L355,G337:J357,4,0))</f>
        <v/>
      </c>
      <c r="S355" s="25" t="str">
        <f t="shared" si="125"/>
        <v/>
      </c>
      <c r="T355" s="25" t="str">
        <f t="shared" si="126"/>
        <v/>
      </c>
    </row>
    <row r="356" spans="2:20" ht="16.5" x14ac:dyDescent="0.3">
      <c r="B356" s="26"/>
      <c r="C356" s="22" t="str">
        <f>IF(B356="","",VLOOKUP(B356,LISTAS!$F$5:$I$1000,2,0))</f>
        <v/>
      </c>
      <c r="D356" s="22"/>
      <c r="E356" s="38"/>
      <c r="F356" s="5"/>
      <c r="G356" s="34"/>
      <c r="H356" s="35"/>
      <c r="I356" s="35"/>
      <c r="J356" s="34"/>
      <c r="K356" s="34"/>
      <c r="L356" s="34"/>
      <c r="M356" s="46"/>
      <c r="N356" s="28"/>
      <c r="O356" s="47" t="str">
        <f t="shared" ref="O356:O357" si="132">IF(R356&lt;&gt;"",_xlfn.RANK.EQ(R356,R338:R358,0),"")</f>
        <v/>
      </c>
      <c r="P356" s="24" t="str">
        <f t="shared" ref="P356:P357" si="133">IF(K356="","",VLOOKUP(L356,G338:J358,2,0))</f>
        <v/>
      </c>
      <c r="Q356" s="24" t="str">
        <f>IF(K356="","",VLOOKUP(P356,LISTAS!$F$5:$G$407,2,0))</f>
        <v/>
      </c>
      <c r="R356" s="39" t="str">
        <f t="shared" ref="R356:R357" si="134">IF(K356="","",VLOOKUP(L356,G338:J358,4,0))</f>
        <v/>
      </c>
      <c r="S356" s="25" t="str">
        <f t="shared" si="125"/>
        <v/>
      </c>
      <c r="T356" s="25" t="str">
        <f t="shared" si="126"/>
        <v/>
      </c>
    </row>
    <row r="357" spans="2:20" ht="16.5" x14ac:dyDescent="0.3">
      <c r="B357" s="26"/>
      <c r="C357" s="22" t="str">
        <f>IF(B357="","",VLOOKUP(B357,LISTAS!$F$5:$I$1000,2,0))</f>
        <v/>
      </c>
      <c r="D357" s="22"/>
      <c r="E357" s="38"/>
      <c r="F357" s="5"/>
      <c r="G357" s="34" t="str">
        <f t="shared" ref="G357" si="135">IF(E357="","",E357+(ROW(E357)/10000))</f>
        <v/>
      </c>
      <c r="H357" s="35" t="str">
        <f t="shared" ref="H357" si="136">IF($K357="","",IF(B357="","",B357))</f>
        <v/>
      </c>
      <c r="I357" s="35" t="str">
        <f t="shared" ref="I357" si="137">IF($K357="","",IF(C357="","",C357))</f>
        <v/>
      </c>
      <c r="J357" s="34" t="str">
        <f t="shared" ref="J357" si="138">IF($K357="","",E357)</f>
        <v/>
      </c>
      <c r="K357" s="34" t="str">
        <f t="shared" ref="K357" si="139">G357</f>
        <v/>
      </c>
      <c r="L357" s="34" t="str">
        <f>IF(K357="","",LARGE(G337:G357,M357))</f>
        <v/>
      </c>
      <c r="M357" s="46">
        <v>20</v>
      </c>
      <c r="N357" s="28"/>
      <c r="O357" s="47" t="str">
        <f t="shared" si="132"/>
        <v/>
      </c>
      <c r="P357" s="24" t="str">
        <f t="shared" si="133"/>
        <v/>
      </c>
      <c r="Q357" s="24" t="str">
        <f>IF(K357="","",VLOOKUP(P357,LISTAS!$F$5:$G$407,2,0))</f>
        <v/>
      </c>
      <c r="R357" s="39" t="str">
        <f t="shared" si="134"/>
        <v/>
      </c>
      <c r="S357" s="25" t="str">
        <f t="shared" si="125"/>
        <v/>
      </c>
      <c r="T357" s="25" t="str">
        <f t="shared" si="126"/>
        <v/>
      </c>
    </row>
    <row r="360" spans="2:20" ht="15" x14ac:dyDescent="0.25">
      <c r="B360" s="71" t="s">
        <v>246</v>
      </c>
      <c r="C360" s="72"/>
      <c r="E360" s="36"/>
      <c r="F360" s="37"/>
      <c r="G360" s="11"/>
      <c r="H360" s="12"/>
      <c r="I360" s="12"/>
      <c r="J360" s="12"/>
      <c r="K360" s="13"/>
      <c r="L360" s="12"/>
      <c r="M360" s="14"/>
      <c r="N360" s="45"/>
      <c r="O360" s="73" t="s">
        <v>15</v>
      </c>
      <c r="P360" s="74"/>
      <c r="Q360" s="74"/>
      <c r="R360" s="74"/>
      <c r="S360" s="74"/>
      <c r="T360" s="75"/>
    </row>
    <row r="361" spans="2:20" x14ac:dyDescent="0.25">
      <c r="B361" s="68"/>
      <c r="C361" s="69"/>
      <c r="D361" s="69"/>
      <c r="E361" s="69"/>
      <c r="F361" s="69"/>
      <c r="G361" s="69"/>
      <c r="H361" s="69"/>
      <c r="I361" s="69"/>
      <c r="J361" s="69"/>
      <c r="K361" s="69"/>
      <c r="L361" s="69"/>
      <c r="M361" s="69"/>
      <c r="N361" s="69"/>
      <c r="O361" s="69"/>
      <c r="P361" s="69"/>
      <c r="Q361" s="69"/>
      <c r="R361" s="69"/>
      <c r="S361" s="69"/>
      <c r="T361" s="70"/>
    </row>
    <row r="362" spans="2:20" ht="28.5" x14ac:dyDescent="0.25">
      <c r="B362" s="16" t="s">
        <v>16</v>
      </c>
      <c r="C362" s="16" t="s">
        <v>1</v>
      </c>
      <c r="D362" s="16" t="s">
        <v>17</v>
      </c>
      <c r="E362" s="16" t="s">
        <v>2</v>
      </c>
      <c r="F362" s="17"/>
      <c r="G362" s="18"/>
      <c r="H362" s="19"/>
      <c r="I362" s="19"/>
      <c r="J362" s="19"/>
      <c r="K362" s="20"/>
      <c r="L362" s="19"/>
      <c r="M362" s="18"/>
      <c r="N362" s="18"/>
      <c r="O362" s="29" t="s">
        <v>4</v>
      </c>
      <c r="P362" s="29" t="s">
        <v>16</v>
      </c>
      <c r="Q362" s="29" t="s">
        <v>1</v>
      </c>
      <c r="R362" s="29" t="s">
        <v>18</v>
      </c>
      <c r="S362" s="21" t="s">
        <v>19</v>
      </c>
      <c r="T362" s="21" t="s">
        <v>20</v>
      </c>
    </row>
    <row r="363" spans="2:20" x14ac:dyDescent="0.25">
      <c r="B363" s="22" t="s">
        <v>492</v>
      </c>
      <c r="C363" s="22" t="str">
        <f>IF(B363="","",VLOOKUP(B363,LISTAS!$F$5:$I$1000,2,0))</f>
        <v>LICEU JARDIM</v>
      </c>
      <c r="D363" s="22" t="e">
        <f>IF(B363="","",VLOOKUP(B363,LISTAS!$F$5:$I$204,4,0))</f>
        <v>#N/A</v>
      </c>
      <c r="E363" s="38">
        <v>9</v>
      </c>
      <c r="F363" s="5"/>
      <c r="G363" s="34">
        <f t="shared" ref="G363:G374" si="140">IF(E363="","",E363+(ROW(E363)/10000))</f>
        <v>9.0363000000000007</v>
      </c>
      <c r="H363" s="35" t="str">
        <f t="shared" ref="H363:H374" si="141">IF($K363="","",IF(B363="","",B363))</f>
        <v>MARIA CLARA DIAS</v>
      </c>
      <c r="I363" s="35" t="str">
        <f t="shared" ref="I363:I374" si="142">IF($K363="","",IF(C363="","",C363))</f>
        <v>LICEU JARDIM</v>
      </c>
      <c r="J363" s="34">
        <f t="shared" ref="J363:J374" si="143">IF($K363="","",E363)</f>
        <v>9</v>
      </c>
      <c r="K363" s="34">
        <f t="shared" ref="K363:K374" si="144">G363</f>
        <v>9.0363000000000007</v>
      </c>
      <c r="L363" s="34">
        <f>IF(K363="","",LARGE(G363:G383,M363))</f>
        <v>9.0363000000000007</v>
      </c>
      <c r="M363" s="46">
        <v>1</v>
      </c>
      <c r="N363" s="23"/>
      <c r="O363" s="47">
        <v>1</v>
      </c>
      <c r="P363" s="24" t="s">
        <v>492</v>
      </c>
      <c r="Q363" s="24" t="s">
        <v>221</v>
      </c>
      <c r="R363" s="39">
        <v>9</v>
      </c>
      <c r="S363" s="25">
        <f>IF($O363="","",IF($O363=1,400,IF($O363=2,340,IF($O363=3,300,IF($O363=4,280,IF($O363=5,270,IF($O363=6,260,IF($O363=7,250,IF($O363=8,240,IF($O363=9,200,IF($O363=10,200,IF($O363=11,200,IF($O363=12,200,IF($O363=13,200,IF($O363=14,200,IF($O363=15,200,IF($O363=16,200,IF($O363&gt;16,"",""))))))))))))))))))</f>
        <v>400</v>
      </c>
      <c r="T363" s="25">
        <f>IF(O363="","",IF($F$7="NÃO","",IF(O363=1,400,IF(O363=2,340,IF(O363=3,300,IF(O363=4,280,IF(O363=5,270,IF(O363=6,260,IF(O363=7,250,IF(O363=8,240,IF(O363=9,200,IF(O363=10,200,IF(O363=11,200,IF(O363=12,200,IF(O363=13,200,IF(O363=14,200,IF(O363=15,200,IF(O363=16,200,IF(O363&gt;16,"","")))))))))))))))))))</f>
        <v>400</v>
      </c>
    </row>
    <row r="364" spans="2:20" ht="16.5" x14ac:dyDescent="0.25">
      <c r="B364" s="26" t="s">
        <v>496</v>
      </c>
      <c r="C364" s="22" t="str">
        <f>IF(B364="","",VLOOKUP(B364,LISTAS!$F$5:$I$1000,2,0))</f>
        <v>INLIFE ESCOLA BILINGUE</v>
      </c>
      <c r="D364" s="22" t="e">
        <f>IF(B364="","",VLOOKUP(B364,LISTAS!$F$5:$I$204,4,0))</f>
        <v>#N/A</v>
      </c>
      <c r="E364" s="38">
        <v>8.8000000000000007</v>
      </c>
      <c r="F364" s="5"/>
      <c r="G364" s="34">
        <f t="shared" si="140"/>
        <v>8.8364000000000011</v>
      </c>
      <c r="H364" s="35" t="str">
        <f t="shared" si="141"/>
        <v>AMANDA OLIVEIRA</v>
      </c>
      <c r="I364" s="35" t="str">
        <f t="shared" si="142"/>
        <v>INLIFE ESCOLA BILINGUE</v>
      </c>
      <c r="J364" s="34">
        <f t="shared" si="143"/>
        <v>8.8000000000000007</v>
      </c>
      <c r="K364" s="34">
        <f t="shared" si="144"/>
        <v>8.8364000000000011</v>
      </c>
      <c r="L364" s="34">
        <f>IF(K364="","",LARGE(G363:G383,M364))</f>
        <v>8.8364000000000011</v>
      </c>
      <c r="M364" s="46">
        <v>2</v>
      </c>
      <c r="N364" s="27"/>
      <c r="O364" s="47">
        <v>2</v>
      </c>
      <c r="P364" s="24" t="s">
        <v>496</v>
      </c>
      <c r="Q364" s="24" t="s">
        <v>449</v>
      </c>
      <c r="R364" s="39">
        <v>8.8000000000000007</v>
      </c>
      <c r="S364" s="25">
        <f t="shared" ref="S364:S383" si="145">IF($O364="","",IF($O364=1,400,IF($O364=2,340,IF($O364=3,300,IF($O364=4,280,IF($O364=5,270,IF($O364=6,260,IF($O364=7,250,IF($O364=8,240,IF($O364=9,200,IF($O364=10,200,IF($O364=11,200,IF($O364=12,200,IF($O364=13,200,IF($O364=14,200,IF($O364=15,200,IF($O364=16,200,IF($O364&gt;16,"",""))))))))))))))))))</f>
        <v>340</v>
      </c>
      <c r="T364" s="25">
        <f t="shared" ref="T364:T383" si="146">IF(O364="","",IF($F$7="NÃO","",IF(O364=1,400,IF(O364=2,340,IF(O364=3,300,IF(O364=4,280,IF(O364=5,270,IF(O364=6,260,IF(O364=7,250,IF(O364=8,240,IF(O364=9,200,IF(O364=10,200,IF(O364=11,200,IF(O364=12,200,IF(O364=13,200,IF(O364=14,200,IF(O364=15,200,IF(O364=16,200,IF(O364&gt;16,"","")))))))))))))))))))</f>
        <v>340</v>
      </c>
    </row>
    <row r="365" spans="2:20" ht="16.5" x14ac:dyDescent="0.3">
      <c r="B365" s="26" t="s">
        <v>490</v>
      </c>
      <c r="C365" s="22" t="str">
        <f>IF(B365="","",VLOOKUP(B365,LISTAS!$F$5:$I$1000,2,0))</f>
        <v>LICEU JARDIM</v>
      </c>
      <c r="D365" s="22" t="e">
        <f>IF(B365="","",VLOOKUP(B365,LISTAS!$F$5:$I$204,4,0))</f>
        <v>#N/A</v>
      </c>
      <c r="E365" s="38">
        <v>8</v>
      </c>
      <c r="F365" s="5"/>
      <c r="G365" s="34">
        <f t="shared" si="140"/>
        <v>8.0365000000000002</v>
      </c>
      <c r="H365" s="35" t="str">
        <f t="shared" si="141"/>
        <v>OLIVIA DO AMARAL</v>
      </c>
      <c r="I365" s="35" t="str">
        <f t="shared" si="142"/>
        <v>LICEU JARDIM</v>
      </c>
      <c r="J365" s="34">
        <f t="shared" si="143"/>
        <v>8</v>
      </c>
      <c r="K365" s="34">
        <f t="shared" si="144"/>
        <v>8.0365000000000002</v>
      </c>
      <c r="L365" s="34">
        <f>IF(K365="","",LARGE(G363:G383,M365))</f>
        <v>8.0365000000000002</v>
      </c>
      <c r="M365" s="46">
        <v>3</v>
      </c>
      <c r="N365" s="28"/>
      <c r="O365" s="47">
        <v>3</v>
      </c>
      <c r="P365" s="24" t="s">
        <v>490</v>
      </c>
      <c r="Q365" s="24" t="s">
        <v>221</v>
      </c>
      <c r="R365" s="39">
        <v>8</v>
      </c>
      <c r="S365" s="25">
        <f t="shared" si="145"/>
        <v>300</v>
      </c>
      <c r="T365" s="25">
        <f t="shared" si="146"/>
        <v>300</v>
      </c>
    </row>
    <row r="366" spans="2:20" ht="16.5" x14ac:dyDescent="0.3">
      <c r="B366" s="26" t="s">
        <v>494</v>
      </c>
      <c r="C366" s="22" t="str">
        <f>IF(B366="","",VLOOKUP(B366,LISTAS!$F$5:$I$1000,2,0))</f>
        <v>GRUPO FÊNIX DE EDUCAÇÃO</v>
      </c>
      <c r="D366" s="22" t="e">
        <f>IF(B366="","",VLOOKUP(B366,LISTAS!$F$5:$I$204,4,0))</f>
        <v>#N/A</v>
      </c>
      <c r="E366" s="38">
        <v>7</v>
      </c>
      <c r="F366" s="5"/>
      <c r="G366" s="34">
        <f t="shared" si="140"/>
        <v>7.0366</v>
      </c>
      <c r="H366" s="35" t="str">
        <f t="shared" si="141"/>
        <v>LORENA VIEIRA</v>
      </c>
      <c r="I366" s="35" t="str">
        <f t="shared" si="142"/>
        <v>GRUPO FÊNIX DE EDUCAÇÃO</v>
      </c>
      <c r="J366" s="34">
        <f t="shared" si="143"/>
        <v>7</v>
      </c>
      <c r="K366" s="34">
        <f t="shared" si="144"/>
        <v>7.0366</v>
      </c>
      <c r="L366" s="34">
        <f>IF(K366="","",LARGE(G363:G383,M366))</f>
        <v>7.0366</v>
      </c>
      <c r="M366" s="46">
        <v>4</v>
      </c>
      <c r="N366" s="28"/>
      <c r="O366" s="47">
        <v>4</v>
      </c>
      <c r="P366" s="24" t="s">
        <v>494</v>
      </c>
      <c r="Q366" s="24" t="s">
        <v>217</v>
      </c>
      <c r="R366" s="39">
        <v>7</v>
      </c>
      <c r="S366" s="25">
        <f t="shared" si="145"/>
        <v>280</v>
      </c>
      <c r="T366" s="25">
        <f t="shared" si="146"/>
        <v>280</v>
      </c>
    </row>
    <row r="367" spans="2:20" ht="16.5" x14ac:dyDescent="0.3">
      <c r="B367" s="26" t="s">
        <v>489</v>
      </c>
      <c r="C367" s="22" t="str">
        <f>IF(B367="","",VLOOKUP(B367,LISTAS!$F$5:$I$1000,2,0))</f>
        <v>LICEU JARDIM</v>
      </c>
      <c r="D367" s="22"/>
      <c r="E367" s="38">
        <v>6.5</v>
      </c>
      <c r="F367" s="5"/>
      <c r="G367" s="34">
        <f t="shared" si="140"/>
        <v>6.5366999999999997</v>
      </c>
      <c r="H367" s="35" t="str">
        <f t="shared" si="141"/>
        <v>PAOLA DO AMARAL</v>
      </c>
      <c r="I367" s="35" t="str">
        <f t="shared" si="142"/>
        <v>LICEU JARDIM</v>
      </c>
      <c r="J367" s="34">
        <f t="shared" si="143"/>
        <v>6.5</v>
      </c>
      <c r="K367" s="34">
        <f t="shared" si="144"/>
        <v>6.5366999999999997</v>
      </c>
      <c r="L367" s="34">
        <f>IF(K367="","",LARGE(G363:G383,M367))</f>
        <v>6.5368000000000004</v>
      </c>
      <c r="M367" s="46">
        <v>5</v>
      </c>
      <c r="N367" s="28"/>
      <c r="O367" s="47">
        <v>5</v>
      </c>
      <c r="P367" s="24" t="s">
        <v>489</v>
      </c>
      <c r="Q367" s="24" t="s">
        <v>221</v>
      </c>
      <c r="R367" s="39">
        <v>6.5</v>
      </c>
      <c r="S367" s="25">
        <f t="shared" si="145"/>
        <v>270</v>
      </c>
      <c r="T367" s="25">
        <f t="shared" si="146"/>
        <v>270</v>
      </c>
    </row>
    <row r="368" spans="2:20" ht="16.5" x14ac:dyDescent="0.3">
      <c r="B368" s="26" t="s">
        <v>497</v>
      </c>
      <c r="C368" s="22" t="str">
        <f>IF(B368="","",VLOOKUP(B368,LISTAS!$F$5:$I$1000,2,0))</f>
        <v>INLIFE ESCOLA BILINGUE</v>
      </c>
      <c r="D368" s="22"/>
      <c r="E368" s="38">
        <v>6.5</v>
      </c>
      <c r="F368" s="5"/>
      <c r="G368" s="34">
        <f t="shared" si="140"/>
        <v>6.5368000000000004</v>
      </c>
      <c r="H368" s="35" t="str">
        <f t="shared" si="141"/>
        <v>BEATRIZ CAETANO</v>
      </c>
      <c r="I368" s="35" t="str">
        <f t="shared" si="142"/>
        <v>INLIFE ESCOLA BILINGUE</v>
      </c>
      <c r="J368" s="34">
        <f t="shared" si="143"/>
        <v>6.5</v>
      </c>
      <c r="K368" s="34">
        <f t="shared" si="144"/>
        <v>6.5368000000000004</v>
      </c>
      <c r="L368" s="34">
        <f>IF(K368="","",LARGE(G363:G383,M368))</f>
        <v>6.5366999999999997</v>
      </c>
      <c r="M368" s="46">
        <v>6</v>
      </c>
      <c r="N368" s="28"/>
      <c r="O368" s="47">
        <v>5</v>
      </c>
      <c r="P368" s="24" t="s">
        <v>497</v>
      </c>
      <c r="Q368" s="24" t="s">
        <v>449</v>
      </c>
      <c r="R368" s="39">
        <v>6.5</v>
      </c>
      <c r="S368" s="25">
        <f t="shared" si="145"/>
        <v>270</v>
      </c>
      <c r="T368" s="25">
        <f t="shared" si="146"/>
        <v>270</v>
      </c>
    </row>
    <row r="369" spans="2:20" ht="16.5" x14ac:dyDescent="0.3">
      <c r="B369" s="26" t="s">
        <v>491</v>
      </c>
      <c r="C369" s="22" t="str">
        <f>IF(B369="","",VLOOKUP(B369,LISTAS!$F$5:$I$1000,2,0))</f>
        <v>LICEU JARDIM</v>
      </c>
      <c r="D369" s="22" t="e">
        <f>IF(B369="","",VLOOKUP(B369,LISTAS!$F$5:$I$204,4,0))</f>
        <v>#N/A</v>
      </c>
      <c r="E369" s="38">
        <v>6</v>
      </c>
      <c r="F369" s="5"/>
      <c r="G369" s="34">
        <f t="shared" si="140"/>
        <v>6.0369000000000002</v>
      </c>
      <c r="H369" s="35" t="str">
        <f t="shared" si="141"/>
        <v>VICTORIA CONTE</v>
      </c>
      <c r="I369" s="35" t="str">
        <f t="shared" si="142"/>
        <v>LICEU JARDIM</v>
      </c>
      <c r="J369" s="34">
        <f t="shared" si="143"/>
        <v>6</v>
      </c>
      <c r="K369" s="34">
        <f t="shared" si="144"/>
        <v>6.0369000000000002</v>
      </c>
      <c r="L369" s="34">
        <f>IF(K369="","",LARGE(G363:G383,M369))</f>
        <v>6.0369000000000002</v>
      </c>
      <c r="M369" s="46">
        <v>7</v>
      </c>
      <c r="N369" s="28"/>
      <c r="O369" s="47">
        <v>7</v>
      </c>
      <c r="P369" s="24" t="s">
        <v>491</v>
      </c>
      <c r="Q369" s="24" t="s">
        <v>221</v>
      </c>
      <c r="R369" s="39">
        <v>6</v>
      </c>
      <c r="S369" s="25">
        <f t="shared" si="145"/>
        <v>250</v>
      </c>
      <c r="T369" s="25">
        <f t="shared" si="146"/>
        <v>250</v>
      </c>
    </row>
    <row r="370" spans="2:20" ht="16.5" x14ac:dyDescent="0.3">
      <c r="B370" s="26" t="s">
        <v>493</v>
      </c>
      <c r="C370" s="22" t="str">
        <f>IF(B370="","",VLOOKUP(B370,LISTAS!$F$5:$I$1000,2,0))</f>
        <v>GRUPO FÊNIX DE EDUCAÇÃO</v>
      </c>
      <c r="D370" s="22" t="e">
        <f>IF(B370="","",VLOOKUP(B370,LISTAS!$F$5:$I$204,4,0))</f>
        <v>#N/A</v>
      </c>
      <c r="E370" s="38">
        <v>0</v>
      </c>
      <c r="F370" s="5"/>
      <c r="G370" s="34">
        <f t="shared" si="140"/>
        <v>3.6999999999999998E-2</v>
      </c>
      <c r="H370" s="35" t="str">
        <f t="shared" si="141"/>
        <v>LORENA GOMES</v>
      </c>
      <c r="I370" s="35" t="str">
        <f t="shared" si="142"/>
        <v>GRUPO FÊNIX DE EDUCAÇÃO</v>
      </c>
      <c r="J370" s="34">
        <f t="shared" si="143"/>
        <v>0</v>
      </c>
      <c r="K370" s="34">
        <f t="shared" si="144"/>
        <v>3.6999999999999998E-2</v>
      </c>
      <c r="L370" s="34">
        <f>IF(K370="","",LARGE(G363:G383,M370))</f>
        <v>3.7400000000000003E-2</v>
      </c>
      <c r="M370" s="46">
        <v>8</v>
      </c>
      <c r="N370" s="28"/>
      <c r="O370" s="47" t="str">
        <f>IF(R370&lt;&gt;"",_xlfn.RANK.EQ(R370,R363:R383,0),"")</f>
        <v/>
      </c>
      <c r="P370" s="24"/>
      <c r="Q370" s="24"/>
      <c r="R370" s="39"/>
      <c r="S370" s="25" t="str">
        <f t="shared" si="145"/>
        <v/>
      </c>
      <c r="T370" s="25" t="str">
        <f t="shared" si="146"/>
        <v/>
      </c>
    </row>
    <row r="371" spans="2:20" ht="16.5" x14ac:dyDescent="0.3">
      <c r="B371" s="26" t="s">
        <v>145</v>
      </c>
      <c r="C371" s="22" t="str">
        <f>IF(B371="","",VLOOKUP(B371,LISTAS!$F$5:$I$1000,2,0))</f>
        <v>GRUPO FÊNIX DE EDUCAÇÃO</v>
      </c>
      <c r="D371" s="22" t="e">
        <f>IF(B371="","",VLOOKUP(B371,LISTAS!$F$5:$I$204,4,0))</f>
        <v>#N/A</v>
      </c>
      <c r="E371" s="38">
        <v>0</v>
      </c>
      <c r="F371" s="5"/>
      <c r="G371" s="34">
        <f t="shared" si="140"/>
        <v>3.7100000000000001E-2</v>
      </c>
      <c r="H371" s="35" t="str">
        <f t="shared" si="141"/>
        <v>LUISA GIL DONOFRE</v>
      </c>
      <c r="I371" s="35" t="str">
        <f t="shared" si="142"/>
        <v>GRUPO FÊNIX DE EDUCAÇÃO</v>
      </c>
      <c r="J371" s="34">
        <f t="shared" si="143"/>
        <v>0</v>
      </c>
      <c r="K371" s="34">
        <f t="shared" si="144"/>
        <v>3.7100000000000001E-2</v>
      </c>
      <c r="L371" s="34">
        <f>IF(K371="","",LARGE(G363:G383,M371))</f>
        <v>3.73E-2</v>
      </c>
      <c r="M371" s="46">
        <v>9</v>
      </c>
      <c r="N371" s="28"/>
      <c r="O371" s="47" t="str">
        <f>IF(R371&lt;&gt;"",_xlfn.RANK.EQ(R371,R363:R383,0),"")</f>
        <v/>
      </c>
      <c r="P371" s="24"/>
      <c r="Q371" s="24"/>
      <c r="R371" s="39"/>
      <c r="S371" s="25" t="str">
        <f t="shared" si="145"/>
        <v/>
      </c>
      <c r="T371" s="25" t="str">
        <f t="shared" si="146"/>
        <v/>
      </c>
    </row>
    <row r="372" spans="2:20" ht="16.5" x14ac:dyDescent="0.3">
      <c r="B372" s="26" t="s">
        <v>135</v>
      </c>
      <c r="C372" s="22" t="str">
        <f>IF(B372="","",VLOOKUP(B372,LISTAS!$F$5:$I$1000,2,0))</f>
        <v>GRUPO FÊNIX DE EDUCAÇÃO</v>
      </c>
      <c r="D372" s="22"/>
      <c r="E372" s="38">
        <v>0</v>
      </c>
      <c r="F372" s="5"/>
      <c r="G372" s="34">
        <f t="shared" si="140"/>
        <v>3.7199999999999997E-2</v>
      </c>
      <c r="H372" s="35" t="str">
        <f t="shared" si="141"/>
        <v>MANOELLA ANTUNES DE FRANÇA</v>
      </c>
      <c r="I372" s="35" t="str">
        <f t="shared" si="142"/>
        <v>GRUPO FÊNIX DE EDUCAÇÃO</v>
      </c>
      <c r="J372" s="34">
        <f t="shared" si="143"/>
        <v>0</v>
      </c>
      <c r="K372" s="34">
        <f t="shared" si="144"/>
        <v>3.7199999999999997E-2</v>
      </c>
      <c r="L372" s="34">
        <f>IF(K372="","",LARGE(G363:G383,M372))</f>
        <v>3.7199999999999997E-2</v>
      </c>
      <c r="M372" s="46">
        <v>10</v>
      </c>
      <c r="N372" s="28"/>
      <c r="O372" s="47" t="str">
        <f>IF(R372&lt;&gt;"",_xlfn.RANK.EQ(R372,R363:R383,0),"")</f>
        <v/>
      </c>
      <c r="P372" s="24"/>
      <c r="Q372" s="24"/>
      <c r="R372" s="39"/>
      <c r="S372" s="25" t="str">
        <f t="shared" si="145"/>
        <v/>
      </c>
      <c r="T372" s="25" t="str">
        <f t="shared" si="146"/>
        <v/>
      </c>
    </row>
    <row r="373" spans="2:20" ht="16.5" x14ac:dyDescent="0.3">
      <c r="B373" s="26" t="s">
        <v>495</v>
      </c>
      <c r="C373" s="22" t="str">
        <f>IF(B373="","",VLOOKUP(B373,LISTAS!$F$5:$I$1000,2,0))</f>
        <v>GRUPO FÊNIX DE EDUCAÇÃO</v>
      </c>
      <c r="D373" s="22" t="e">
        <f>IF(B373="","",VLOOKUP(B373,LISTAS!$F$5:$I$204,4,0))</f>
        <v>#N/A</v>
      </c>
      <c r="E373" s="38">
        <v>0</v>
      </c>
      <c r="F373" s="5"/>
      <c r="G373" s="34">
        <f t="shared" si="140"/>
        <v>3.73E-2</v>
      </c>
      <c r="H373" s="35" t="str">
        <f t="shared" si="141"/>
        <v>OLIVIA CASSOLI</v>
      </c>
      <c r="I373" s="35" t="str">
        <f t="shared" si="142"/>
        <v>GRUPO FÊNIX DE EDUCAÇÃO</v>
      </c>
      <c r="J373" s="34">
        <f t="shared" si="143"/>
        <v>0</v>
      </c>
      <c r="K373" s="34">
        <f t="shared" si="144"/>
        <v>3.73E-2</v>
      </c>
      <c r="L373" s="34">
        <f>IF(K373="","",LARGE(G363:G383,M373))</f>
        <v>3.7100000000000001E-2</v>
      </c>
      <c r="M373" s="46">
        <v>11</v>
      </c>
      <c r="N373" s="28"/>
      <c r="O373" s="47" t="str">
        <f>IF(R373&lt;&gt;"",_xlfn.RANK.EQ(R373,R363:R383,0),"")</f>
        <v/>
      </c>
      <c r="P373" s="24"/>
      <c r="Q373" s="24"/>
      <c r="R373" s="39"/>
      <c r="S373" s="25" t="str">
        <f t="shared" si="145"/>
        <v/>
      </c>
      <c r="T373" s="25" t="str">
        <f t="shared" si="146"/>
        <v/>
      </c>
    </row>
    <row r="374" spans="2:20" ht="16.5" x14ac:dyDescent="0.3">
      <c r="B374" s="26" t="s">
        <v>138</v>
      </c>
      <c r="C374" s="22" t="str">
        <f>IF(B374="","",VLOOKUP(B374,LISTAS!$F$5:$I$1000,2,0))</f>
        <v>GRUPO FÊNIX DE EDUCAÇÃO</v>
      </c>
      <c r="D374" s="22" t="e">
        <f>IF(B374="","",VLOOKUP(B374,LISTAS!$F$5:$I$204,4,0))</f>
        <v>#N/A</v>
      </c>
      <c r="E374" s="38">
        <v>0</v>
      </c>
      <c r="F374" s="5"/>
      <c r="G374" s="34">
        <f t="shared" si="140"/>
        <v>3.7400000000000003E-2</v>
      </c>
      <c r="H374" s="35" t="str">
        <f t="shared" si="141"/>
        <v>VIOLETA ZAMBOTTI RODRIGUES</v>
      </c>
      <c r="I374" s="35" t="str">
        <f t="shared" si="142"/>
        <v>GRUPO FÊNIX DE EDUCAÇÃO</v>
      </c>
      <c r="J374" s="34">
        <f t="shared" si="143"/>
        <v>0</v>
      </c>
      <c r="K374" s="34">
        <f t="shared" si="144"/>
        <v>3.7400000000000003E-2</v>
      </c>
      <c r="L374" s="34">
        <f>IF(K374="","",LARGE(G363:G383,M374))</f>
        <v>3.6999999999999998E-2</v>
      </c>
      <c r="M374" s="46">
        <v>12</v>
      </c>
      <c r="N374" s="28"/>
      <c r="O374" s="47"/>
      <c r="P374" s="24"/>
      <c r="Q374" s="24"/>
      <c r="R374" s="39">
        <f>IF(K374="","",VLOOKUP(L374,G363:J383,4,0))</f>
        <v>0</v>
      </c>
      <c r="S374" s="25" t="str">
        <f t="shared" si="145"/>
        <v/>
      </c>
      <c r="T374" s="25" t="str">
        <f t="shared" si="146"/>
        <v/>
      </c>
    </row>
    <row r="375" spans="2:20" ht="16.5" x14ac:dyDescent="0.3">
      <c r="B375" s="26"/>
      <c r="C375" s="22" t="str">
        <f>IF(B375="","",VLOOKUP(B375,LISTAS!$F$5:$I$1000,2,0))</f>
        <v/>
      </c>
      <c r="D375" s="22"/>
      <c r="E375" s="38"/>
      <c r="F375" s="5"/>
      <c r="G375" s="34"/>
      <c r="H375" s="35"/>
      <c r="I375" s="35"/>
      <c r="J375" s="34"/>
      <c r="K375" s="34"/>
      <c r="L375" s="34" t="str">
        <f>IF(K375="","",LARGE(G363:G383,M375))</f>
        <v/>
      </c>
      <c r="M375" s="46">
        <v>13</v>
      </c>
      <c r="N375" s="28"/>
      <c r="O375" s="47" t="str">
        <f>IF(R375&lt;&gt;"",_xlfn.RANK.EQ(R375,R363:R383,0),"")</f>
        <v/>
      </c>
      <c r="P375" s="24"/>
      <c r="Q375" s="24"/>
      <c r="R375" s="39" t="str">
        <f>IF(K375="","",VLOOKUP(L375,G363:J383,4,0))</f>
        <v/>
      </c>
      <c r="S375" s="25" t="str">
        <f t="shared" si="145"/>
        <v/>
      </c>
      <c r="T375" s="25" t="str">
        <f t="shared" si="146"/>
        <v/>
      </c>
    </row>
    <row r="376" spans="2:20" ht="16.5" x14ac:dyDescent="0.3">
      <c r="B376" s="26"/>
      <c r="C376" s="22" t="str">
        <f>IF(B376="","",VLOOKUP(B376,LISTAS!$F$5:$I$1000,2,0))</f>
        <v/>
      </c>
      <c r="D376" s="22"/>
      <c r="E376" s="38"/>
      <c r="F376" s="5"/>
      <c r="G376" s="34"/>
      <c r="H376" s="35"/>
      <c r="I376" s="35"/>
      <c r="J376" s="34"/>
      <c r="K376" s="34"/>
      <c r="L376" s="34" t="str">
        <f>IF(K376="","",LARGE(G363:G383,M376))</f>
        <v/>
      </c>
      <c r="M376" s="46">
        <v>14</v>
      </c>
      <c r="N376" s="28"/>
      <c r="O376" s="47" t="str">
        <f>IF(R376&lt;&gt;"",_xlfn.RANK.EQ(R376,R363:R383,0),"")</f>
        <v/>
      </c>
      <c r="P376" s="24"/>
      <c r="Q376" s="24"/>
      <c r="R376" s="39" t="str">
        <f>IF(K376="","",VLOOKUP(L376,G363:J383,4,0))</f>
        <v/>
      </c>
      <c r="S376" s="25" t="str">
        <f t="shared" si="145"/>
        <v/>
      </c>
      <c r="T376" s="25" t="str">
        <f t="shared" si="146"/>
        <v/>
      </c>
    </row>
    <row r="377" spans="2:20" ht="16.5" x14ac:dyDescent="0.3">
      <c r="B377" s="26"/>
      <c r="C377" s="22" t="str">
        <f>IF(B377="","",VLOOKUP(B377,LISTAS!$F$5:$I$1000,2,0))</f>
        <v/>
      </c>
      <c r="D377" s="22"/>
      <c r="E377" s="38"/>
      <c r="F377" s="5"/>
      <c r="G377" s="34"/>
      <c r="H377" s="35"/>
      <c r="I377" s="35"/>
      <c r="J377" s="34"/>
      <c r="K377" s="34"/>
      <c r="L377" s="34" t="str">
        <f>IF(K377="","",LARGE(G363:G383,M377))</f>
        <v/>
      </c>
      <c r="M377" s="46">
        <v>15</v>
      </c>
      <c r="N377" s="28"/>
      <c r="O377" s="47" t="str">
        <f>IF(R377&lt;&gt;"",_xlfn.RANK.EQ(R377,R363:R383,0),"")</f>
        <v/>
      </c>
      <c r="P377" s="24"/>
      <c r="Q377" s="24"/>
      <c r="R377" s="39" t="str">
        <f>IF(K377="","",VLOOKUP(L377,G363:J383,4,0))</f>
        <v/>
      </c>
      <c r="S377" s="25" t="str">
        <f t="shared" si="145"/>
        <v/>
      </c>
      <c r="T377" s="25" t="str">
        <f t="shared" si="146"/>
        <v/>
      </c>
    </row>
    <row r="378" spans="2:20" ht="16.5" x14ac:dyDescent="0.3">
      <c r="B378" s="26"/>
      <c r="C378" s="22" t="str">
        <f>IF(B378="","",VLOOKUP(B378,LISTAS!$F$5:$I$1000,2,0))</f>
        <v/>
      </c>
      <c r="D378" s="22"/>
      <c r="E378" s="38"/>
      <c r="F378" s="5"/>
      <c r="G378" s="34"/>
      <c r="H378" s="35"/>
      <c r="I378" s="35"/>
      <c r="J378" s="34"/>
      <c r="K378" s="34"/>
      <c r="L378" s="34" t="str">
        <f>IF(K378="","",LARGE(G363:G383,M378))</f>
        <v/>
      </c>
      <c r="M378" s="46">
        <v>16</v>
      </c>
      <c r="N378" s="28"/>
      <c r="O378" s="47" t="str">
        <f>IF(R378&lt;&gt;"",_xlfn.RANK.EQ(R378,R363:R383,0),"")</f>
        <v/>
      </c>
      <c r="P378" s="24"/>
      <c r="Q378" s="24"/>
      <c r="R378" s="39" t="str">
        <f>IF(K378="","",VLOOKUP(L378,G363:J383,4,0))</f>
        <v/>
      </c>
      <c r="S378" s="25" t="str">
        <f t="shared" si="145"/>
        <v/>
      </c>
      <c r="T378" s="25" t="str">
        <f t="shared" si="146"/>
        <v/>
      </c>
    </row>
    <row r="379" spans="2:20" ht="16.5" x14ac:dyDescent="0.3">
      <c r="B379" s="26"/>
      <c r="C379" s="22" t="str">
        <f>IF(B379="","",VLOOKUP(B379,LISTAS!$F$5:$I$1000,2,0))</f>
        <v/>
      </c>
      <c r="D379" s="22"/>
      <c r="E379" s="38"/>
      <c r="F379" s="5"/>
      <c r="G379" s="34" t="str">
        <f t="shared" ref="G379:G380" si="147">IF(E379="","",E379+(ROW(E379)/10000))</f>
        <v/>
      </c>
      <c r="H379" s="35" t="str">
        <f t="shared" ref="H379:H380" si="148">IF($K379="","",IF(B379="","",B379))</f>
        <v/>
      </c>
      <c r="I379" s="35" t="str">
        <f t="shared" ref="I379:I380" si="149">IF($K379="","",IF(C379="","",C379))</f>
        <v/>
      </c>
      <c r="J379" s="34" t="str">
        <f t="shared" ref="J379:J380" si="150">IF($K379="","",E379)</f>
        <v/>
      </c>
      <c r="K379" s="34" t="str">
        <f t="shared" ref="K379:K380" si="151">G379</f>
        <v/>
      </c>
      <c r="L379" s="34" t="str">
        <f>IF(K379="","",LARGE(G363:G383,M379))</f>
        <v/>
      </c>
      <c r="M379" s="46">
        <v>17</v>
      </c>
      <c r="N379" s="28"/>
      <c r="O379" s="47" t="str">
        <f>IF(R379&lt;&gt;"",_xlfn.RANK.EQ(R379,R363:R383,0),"")</f>
        <v/>
      </c>
      <c r="P379" s="24"/>
      <c r="Q379" s="24"/>
      <c r="R379" s="39" t="str">
        <f>IF(K379="","",VLOOKUP(L379,G363:J383,4,0))</f>
        <v/>
      </c>
      <c r="S379" s="25" t="str">
        <f t="shared" si="145"/>
        <v/>
      </c>
      <c r="T379" s="25" t="str">
        <f t="shared" si="146"/>
        <v/>
      </c>
    </row>
    <row r="380" spans="2:20" ht="16.5" x14ac:dyDescent="0.3">
      <c r="B380" s="26"/>
      <c r="C380" s="22" t="str">
        <f>IF(B380="","",VLOOKUP(B380,LISTAS!$F$5:$I$1000,2,0))</f>
        <v/>
      </c>
      <c r="D380" s="22"/>
      <c r="E380" s="38"/>
      <c r="F380" s="5"/>
      <c r="G380" s="34" t="str">
        <f t="shared" si="147"/>
        <v/>
      </c>
      <c r="H380" s="35" t="str">
        <f t="shared" si="148"/>
        <v/>
      </c>
      <c r="I380" s="35" t="str">
        <f t="shared" si="149"/>
        <v/>
      </c>
      <c r="J380" s="34" t="str">
        <f t="shared" si="150"/>
        <v/>
      </c>
      <c r="K380" s="34" t="str">
        <f t="shared" si="151"/>
        <v/>
      </c>
      <c r="L380" s="34" t="str">
        <f>IF(K380="","",LARGE(G363:G383,M380))</f>
        <v/>
      </c>
      <c r="M380" s="46">
        <v>18</v>
      </c>
      <c r="N380" s="28"/>
      <c r="O380" s="47" t="str">
        <f>IF(R380&lt;&gt;"",_xlfn.RANK.EQ(R380,R363:R383,0),"")</f>
        <v/>
      </c>
      <c r="P380" s="24"/>
      <c r="Q380" s="24"/>
      <c r="R380" s="39" t="str">
        <f>IF(K380="","",VLOOKUP(L380,G363:J383,4,0))</f>
        <v/>
      </c>
      <c r="S380" s="25" t="str">
        <f t="shared" si="145"/>
        <v/>
      </c>
      <c r="T380" s="25" t="str">
        <f t="shared" si="146"/>
        <v/>
      </c>
    </row>
    <row r="381" spans="2:20" ht="16.5" x14ac:dyDescent="0.3">
      <c r="B381" s="26"/>
      <c r="C381" s="22" t="str">
        <f>IF(B381="","",VLOOKUP(B381,LISTAS!$F$5:$I$1000,2,0))</f>
        <v/>
      </c>
      <c r="D381" s="22"/>
      <c r="E381" s="38"/>
      <c r="F381" s="5"/>
      <c r="G381" s="34"/>
      <c r="H381" s="35"/>
      <c r="I381" s="35"/>
      <c r="J381" s="34"/>
      <c r="K381" s="34"/>
      <c r="L381" s="34" t="str">
        <f>IF(K381="","",LARGE(G363:G383,M381))</f>
        <v/>
      </c>
      <c r="M381" s="46">
        <v>19</v>
      </c>
      <c r="N381" s="28"/>
      <c r="O381" s="47" t="str">
        <f>IF(R381&lt;&gt;"",_xlfn.RANK.EQ(R381,R363:R383,0),"")</f>
        <v/>
      </c>
      <c r="P381" s="24" t="str">
        <f>IF(K381="","",VLOOKUP(L381,G363:J383,2,0))</f>
        <v/>
      </c>
      <c r="Q381" s="24" t="str">
        <f>IF(K381="","",VLOOKUP(P381,LISTAS!$F$5:$G$407,2,0))</f>
        <v/>
      </c>
      <c r="R381" s="39" t="str">
        <f>IF(K381="","",VLOOKUP(L381,G363:J383,4,0))</f>
        <v/>
      </c>
      <c r="S381" s="25" t="str">
        <f t="shared" si="145"/>
        <v/>
      </c>
      <c r="T381" s="25" t="str">
        <f t="shared" si="146"/>
        <v/>
      </c>
    </row>
    <row r="382" spans="2:20" ht="16.5" x14ac:dyDescent="0.3">
      <c r="B382" s="26"/>
      <c r="C382" s="22" t="str">
        <f>IF(B382="","",VLOOKUP(B382,LISTAS!$F$5:$I$1000,2,0))</f>
        <v/>
      </c>
      <c r="D382" s="22"/>
      <c r="E382" s="38"/>
      <c r="F382" s="5"/>
      <c r="G382" s="34"/>
      <c r="H382" s="35"/>
      <c r="I382" s="35"/>
      <c r="J382" s="34"/>
      <c r="K382" s="34"/>
      <c r="L382" s="34"/>
      <c r="M382" s="46"/>
      <c r="N382" s="28"/>
      <c r="O382" s="47" t="str">
        <f t="shared" ref="O382:O383" si="152">IF(R382&lt;&gt;"",_xlfn.RANK.EQ(R382,R364:R384,0),"")</f>
        <v/>
      </c>
      <c r="P382" s="24" t="str">
        <f t="shared" ref="P382:P383" si="153">IF(K382="","",VLOOKUP(L382,G364:J384,2,0))</f>
        <v/>
      </c>
      <c r="Q382" s="24" t="str">
        <f>IF(K382="","",VLOOKUP(P382,LISTAS!$F$5:$G$407,2,0))</f>
        <v/>
      </c>
      <c r="R382" s="39" t="str">
        <f t="shared" ref="R382:R383" si="154">IF(K382="","",VLOOKUP(L382,G364:J384,4,0))</f>
        <v/>
      </c>
      <c r="S382" s="25" t="str">
        <f t="shared" si="145"/>
        <v/>
      </c>
      <c r="T382" s="25" t="str">
        <f t="shared" si="146"/>
        <v/>
      </c>
    </row>
    <row r="383" spans="2:20" ht="16.5" x14ac:dyDescent="0.3">
      <c r="B383" s="26"/>
      <c r="C383" s="22" t="str">
        <f>IF(B383="","",VLOOKUP(B383,LISTAS!$F$5:$I$1000,2,0))</f>
        <v/>
      </c>
      <c r="D383" s="22"/>
      <c r="E383" s="38"/>
      <c r="F383" s="5"/>
      <c r="G383" s="34" t="str">
        <f t="shared" ref="G383" si="155">IF(E383="","",E383+(ROW(E383)/10000))</f>
        <v/>
      </c>
      <c r="H383" s="35" t="str">
        <f t="shared" ref="H383" si="156">IF($K383="","",IF(B383="","",B383))</f>
        <v/>
      </c>
      <c r="I383" s="35" t="str">
        <f t="shared" ref="I383" si="157">IF($K383="","",IF(C383="","",C383))</f>
        <v/>
      </c>
      <c r="J383" s="34" t="str">
        <f t="shared" ref="J383" si="158">IF($K383="","",E383)</f>
        <v/>
      </c>
      <c r="K383" s="34" t="str">
        <f t="shared" ref="K383" si="159">G383</f>
        <v/>
      </c>
      <c r="L383" s="34" t="str">
        <f>IF(K383="","",LARGE(G363:G383,M383))</f>
        <v/>
      </c>
      <c r="M383" s="46">
        <v>20</v>
      </c>
      <c r="N383" s="28"/>
      <c r="O383" s="47" t="str">
        <f t="shared" si="152"/>
        <v/>
      </c>
      <c r="P383" s="24" t="str">
        <f t="shared" si="153"/>
        <v/>
      </c>
      <c r="Q383" s="24" t="str">
        <f>IF(K383="","",VLOOKUP(P383,LISTAS!$F$5:$G$407,2,0))</f>
        <v/>
      </c>
      <c r="R383" s="39" t="str">
        <f t="shared" si="154"/>
        <v/>
      </c>
      <c r="S383" s="25" t="str">
        <f t="shared" si="145"/>
        <v/>
      </c>
      <c r="T383" s="25" t="str">
        <f t="shared" si="146"/>
        <v/>
      </c>
    </row>
    <row r="386" spans="2:20" ht="15" x14ac:dyDescent="0.25">
      <c r="B386" s="71" t="s">
        <v>474</v>
      </c>
      <c r="C386" s="72"/>
      <c r="E386" s="36"/>
      <c r="F386" s="37"/>
      <c r="G386" s="11"/>
      <c r="H386" s="12"/>
      <c r="I386" s="12"/>
      <c r="J386" s="12"/>
      <c r="K386" s="13"/>
      <c r="L386" s="12"/>
      <c r="M386" s="14"/>
      <c r="N386" s="45"/>
      <c r="O386" s="73" t="s">
        <v>15</v>
      </c>
      <c r="P386" s="74"/>
      <c r="Q386" s="74"/>
      <c r="R386" s="74"/>
      <c r="S386" s="74"/>
      <c r="T386" s="75"/>
    </row>
    <row r="387" spans="2:20" x14ac:dyDescent="0.25">
      <c r="B387" s="68"/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  <c r="Q387" s="69"/>
      <c r="R387" s="69"/>
      <c r="S387" s="69"/>
      <c r="T387" s="70"/>
    </row>
    <row r="388" spans="2:20" ht="28.5" x14ac:dyDescent="0.25">
      <c r="B388" s="16" t="s">
        <v>16</v>
      </c>
      <c r="C388" s="16" t="s">
        <v>1</v>
      </c>
      <c r="D388" s="16" t="s">
        <v>17</v>
      </c>
      <c r="E388" s="16" t="s">
        <v>2</v>
      </c>
      <c r="F388" s="17"/>
      <c r="G388" s="18"/>
      <c r="H388" s="19"/>
      <c r="I388" s="19"/>
      <c r="J388" s="19"/>
      <c r="K388" s="20"/>
      <c r="L388" s="19"/>
      <c r="M388" s="18"/>
      <c r="N388" s="18"/>
      <c r="O388" s="29" t="s">
        <v>4</v>
      </c>
      <c r="P388" s="29" t="s">
        <v>16</v>
      </c>
      <c r="Q388" s="29" t="s">
        <v>1</v>
      </c>
      <c r="R388" s="29" t="s">
        <v>18</v>
      </c>
      <c r="S388" s="21" t="s">
        <v>19</v>
      </c>
      <c r="T388" s="21" t="s">
        <v>20</v>
      </c>
    </row>
    <row r="389" spans="2:20" x14ac:dyDescent="0.25">
      <c r="B389" s="22" t="s">
        <v>165</v>
      </c>
      <c r="C389" s="22" t="str">
        <f>IF(B389="","",VLOOKUP(B389,LISTAS!$F$5:$I$1000,2,0))</f>
        <v>LICEU JARDIM</v>
      </c>
      <c r="D389" s="22"/>
      <c r="E389" s="38">
        <v>7.9</v>
      </c>
      <c r="F389" s="5"/>
      <c r="G389" s="34">
        <f t="shared" ref="G389:G396" si="160">IF(E389="","",E389+(ROW(E389)/10000))</f>
        <v>7.9389000000000003</v>
      </c>
      <c r="H389" s="35" t="str">
        <f t="shared" ref="H389:H396" si="161">IF($K389="","",IF(B389="","",B389))</f>
        <v>LUISA MORGADO</v>
      </c>
      <c r="I389" s="35" t="str">
        <f t="shared" ref="I389:I396" si="162">IF($K389="","",IF(C389="","",C389))</f>
        <v>LICEU JARDIM</v>
      </c>
      <c r="J389" s="34">
        <f t="shared" ref="J389:J396" si="163">IF($K389="","",E389)</f>
        <v>7.9</v>
      </c>
      <c r="K389" s="34">
        <f t="shared" ref="K389:K396" si="164">G389</f>
        <v>7.9389000000000003</v>
      </c>
      <c r="L389" s="34">
        <f>IF(K389="","",LARGE(G389:G409,M389))</f>
        <v>7.9389000000000003</v>
      </c>
      <c r="M389" s="46">
        <v>1</v>
      </c>
      <c r="N389" s="23"/>
      <c r="O389" s="47">
        <v>1</v>
      </c>
      <c r="P389" s="24" t="s">
        <v>165</v>
      </c>
      <c r="Q389" s="24" t="s">
        <v>221</v>
      </c>
      <c r="R389" s="39">
        <v>7.9</v>
      </c>
      <c r="S389" s="25">
        <f>IF($O389="","",IF($O389=1,400,IF($O389=2,340,IF($O389=3,300,IF($O389=4,280,IF($O389=5,270,IF($O389=6,260,IF($O389=7,250,IF($O389=8,240,IF($O389=9,200,IF($O389=10,200,IF($O389=11,200,IF($O389=12,200,IF($O389=13,200,IF($O389=14,200,IF($O389=15,200,IF($O389=16,200,IF($O389&gt;16,"",""))))))))))))))))))</f>
        <v>400</v>
      </c>
      <c r="T389" s="25">
        <f>IF(O389="","",IF($F$7="NÃO","",IF(O389=1,400,IF(O389=2,340,IF(O389=3,300,IF(O389=4,280,IF(O389=5,270,IF(O389=6,260,IF(O389=7,250,IF(O389=8,240,IF(O389=9,200,IF(O389=10,200,IF(O389=11,200,IF(O389=12,200,IF(O389=13,200,IF(O389=14,200,IF(O389=15,200,IF(O389=16,200,IF(O389&gt;16,"","")))))))))))))))))))</f>
        <v>400</v>
      </c>
    </row>
    <row r="390" spans="2:20" ht="16.5" x14ac:dyDescent="0.25">
      <c r="B390" s="26" t="s">
        <v>163</v>
      </c>
      <c r="C390" s="22" t="str">
        <f>IF(B390="","",VLOOKUP(B390,LISTAS!$F$5:$I$1000,2,0))</f>
        <v>LICEU JARDIM</v>
      </c>
      <c r="D390" s="22" t="e">
        <f>IF(B390="","",VLOOKUP(B390,LISTAS!$F$5:$I$204,4,0))</f>
        <v>#N/A</v>
      </c>
      <c r="E390" s="38">
        <v>7.1</v>
      </c>
      <c r="F390" s="5"/>
      <c r="G390" s="34">
        <f t="shared" si="160"/>
        <v>7.1389999999999993</v>
      </c>
      <c r="H390" s="35" t="str">
        <f t="shared" si="161"/>
        <v>RAFAELLA DE FRANÇA WANG</v>
      </c>
      <c r="I390" s="35" t="str">
        <f t="shared" si="162"/>
        <v>LICEU JARDIM</v>
      </c>
      <c r="J390" s="34">
        <f t="shared" si="163"/>
        <v>7.1</v>
      </c>
      <c r="K390" s="34">
        <f t="shared" si="164"/>
        <v>7.1389999999999993</v>
      </c>
      <c r="L390" s="34">
        <f>IF(K390="","",LARGE(G389:G409,M390))</f>
        <v>7.1389999999999993</v>
      </c>
      <c r="M390" s="46">
        <v>2</v>
      </c>
      <c r="N390" s="27"/>
      <c r="O390" s="47">
        <v>2</v>
      </c>
      <c r="P390" s="24" t="s">
        <v>163</v>
      </c>
      <c r="Q390" s="24" t="s">
        <v>221</v>
      </c>
      <c r="R390" s="39">
        <v>7.1</v>
      </c>
      <c r="S390" s="25">
        <f t="shared" ref="S390:S409" si="165">IF($O390="","",IF($O390=1,400,IF($O390=2,340,IF($O390=3,300,IF($O390=4,280,IF($O390=5,270,IF($O390=6,260,IF($O390=7,250,IF($O390=8,240,IF($O390=9,200,IF($O390=10,200,IF($O390=11,200,IF($O390=12,200,IF($O390=13,200,IF($O390=14,200,IF($O390=15,200,IF($O390=16,200,IF($O390&gt;16,"",""))))))))))))))))))</f>
        <v>340</v>
      </c>
      <c r="T390" s="25">
        <f t="shared" ref="T390:T409" si="166">IF(O390="","",IF($F$7="NÃO","",IF(O390=1,400,IF(O390=2,340,IF(O390=3,300,IF(O390=4,280,IF(O390=5,270,IF(O390=6,260,IF(O390=7,250,IF(O390=8,240,IF(O390=9,200,IF(O390=10,200,IF(O390=11,200,IF(O390=12,200,IF(O390=13,200,IF(O390=14,200,IF(O390=15,200,IF(O390=16,200,IF(O390&gt;16,"","")))))))))))))))))))</f>
        <v>340</v>
      </c>
    </row>
    <row r="391" spans="2:20" ht="16.5" x14ac:dyDescent="0.3">
      <c r="B391" s="26" t="s">
        <v>498</v>
      </c>
      <c r="C391" s="22" t="str">
        <f>IF(B391="","",VLOOKUP(B391,LISTAS!$F$5:$I$1000,2,0))</f>
        <v>LICEU JARDIM</v>
      </c>
      <c r="D391" s="22" t="e">
        <f>IF(B391="","",VLOOKUP(B391,LISTAS!$F$5:$I$204,4,0))</f>
        <v>#N/A</v>
      </c>
      <c r="E391" s="38">
        <v>7</v>
      </c>
      <c r="F391" s="5"/>
      <c r="G391" s="34">
        <f t="shared" si="160"/>
        <v>7.0391000000000004</v>
      </c>
      <c r="H391" s="35" t="str">
        <f t="shared" si="161"/>
        <v>SOFIA VIEIRA GUAZZELLI</v>
      </c>
      <c r="I391" s="35" t="str">
        <f t="shared" si="162"/>
        <v>LICEU JARDIM</v>
      </c>
      <c r="J391" s="34">
        <f t="shared" si="163"/>
        <v>7</v>
      </c>
      <c r="K391" s="34">
        <f t="shared" si="164"/>
        <v>7.0391000000000004</v>
      </c>
      <c r="L391" s="34">
        <f>IF(K391="","",LARGE(G389:G409,M391))</f>
        <v>7.0392000000000001</v>
      </c>
      <c r="M391" s="46">
        <v>3</v>
      </c>
      <c r="N391" s="28"/>
      <c r="O391" s="47">
        <v>3</v>
      </c>
      <c r="P391" s="24" t="s">
        <v>498</v>
      </c>
      <c r="Q391" s="24" t="s">
        <v>221</v>
      </c>
      <c r="R391" s="39">
        <v>7</v>
      </c>
      <c r="S391" s="25">
        <f t="shared" si="165"/>
        <v>300</v>
      </c>
      <c r="T391" s="25">
        <f t="shared" si="166"/>
        <v>300</v>
      </c>
    </row>
    <row r="392" spans="2:20" ht="16.5" x14ac:dyDescent="0.3">
      <c r="B392" s="26" t="s">
        <v>499</v>
      </c>
      <c r="C392" s="22" t="str">
        <f>IF(B392="","",VLOOKUP(B392,LISTAS!$F$5:$I$1000,2,0))</f>
        <v>GRUPO FÊNIX DE EDUCAÇÃO</v>
      </c>
      <c r="D392" s="22" t="e">
        <f>IF(B392="","",VLOOKUP(B392,LISTAS!$F$5:$I$204,4,0))</f>
        <v>#N/A</v>
      </c>
      <c r="E392" s="38">
        <v>7</v>
      </c>
      <c r="F392" s="5"/>
      <c r="G392" s="34">
        <f t="shared" si="160"/>
        <v>7.0392000000000001</v>
      </c>
      <c r="H392" s="35" t="str">
        <f t="shared" si="161"/>
        <v xml:space="preserve">CLARA SILVEIRA </v>
      </c>
      <c r="I392" s="35" t="str">
        <f t="shared" si="162"/>
        <v>GRUPO FÊNIX DE EDUCAÇÃO</v>
      </c>
      <c r="J392" s="34">
        <f t="shared" si="163"/>
        <v>7</v>
      </c>
      <c r="K392" s="34">
        <f t="shared" si="164"/>
        <v>7.0392000000000001</v>
      </c>
      <c r="L392" s="34">
        <f>IF(K392="","",LARGE(G389:G409,M392))</f>
        <v>7.0391000000000004</v>
      </c>
      <c r="M392" s="46">
        <v>4</v>
      </c>
      <c r="N392" s="28"/>
      <c r="O392" s="47">
        <v>3</v>
      </c>
      <c r="P392" s="24" t="s">
        <v>499</v>
      </c>
      <c r="Q392" s="24" t="s">
        <v>217</v>
      </c>
      <c r="R392" s="39">
        <v>7</v>
      </c>
      <c r="S392" s="25">
        <f t="shared" si="165"/>
        <v>300</v>
      </c>
      <c r="T392" s="25">
        <f t="shared" si="166"/>
        <v>300</v>
      </c>
    </row>
    <row r="393" spans="2:20" ht="16.5" x14ac:dyDescent="0.3">
      <c r="B393" s="26" t="s">
        <v>125</v>
      </c>
      <c r="C393" s="22" t="str">
        <f>IF(B393="","",VLOOKUP(B393,LISTAS!$F$5:$I$1000,2,0))</f>
        <v>GRUPO FÊNIX DE EDUCAÇÃO</v>
      </c>
      <c r="D393" s="22" t="e">
        <f>IF(B393="","",VLOOKUP(B393,LISTAS!$F$5:$I$204,4,0))</f>
        <v>#N/A</v>
      </c>
      <c r="E393" s="38">
        <v>6.5</v>
      </c>
      <c r="F393" s="5"/>
      <c r="G393" s="34">
        <f t="shared" si="160"/>
        <v>6.5392999999999999</v>
      </c>
      <c r="H393" s="35" t="str">
        <f t="shared" si="161"/>
        <v>LIZ ABATE GUEDES</v>
      </c>
      <c r="I393" s="35" t="str">
        <f t="shared" si="162"/>
        <v>GRUPO FÊNIX DE EDUCAÇÃO</v>
      </c>
      <c r="J393" s="34">
        <f t="shared" si="163"/>
        <v>6.5</v>
      </c>
      <c r="K393" s="34">
        <f t="shared" si="164"/>
        <v>6.5392999999999999</v>
      </c>
      <c r="L393" s="34">
        <f>IF(K393="","",LARGE(G389:G409,M393))</f>
        <v>6.5392999999999999</v>
      </c>
      <c r="M393" s="46">
        <v>5</v>
      </c>
      <c r="N393" s="28"/>
      <c r="O393" s="47">
        <v>5</v>
      </c>
      <c r="P393" s="24" t="s">
        <v>125</v>
      </c>
      <c r="Q393" s="24" t="s">
        <v>217</v>
      </c>
      <c r="R393" s="39">
        <v>6.5</v>
      </c>
      <c r="S393" s="25">
        <f t="shared" si="165"/>
        <v>270</v>
      </c>
      <c r="T393" s="25">
        <f t="shared" si="166"/>
        <v>270</v>
      </c>
    </row>
    <row r="394" spans="2:20" ht="16.5" x14ac:dyDescent="0.3">
      <c r="B394" s="26" t="s">
        <v>250</v>
      </c>
      <c r="C394" s="22" t="str">
        <f>IF(B394="","",VLOOKUP(B394,LISTAS!$F$5:$I$1000,2,0))</f>
        <v>GRUPO FÊNIX DE EDUCAÇÃO</v>
      </c>
      <c r="D394" s="22" t="e">
        <f>IF(B394="","",VLOOKUP(B394,LISTAS!$F$5:$I$204,4,0))</f>
        <v>#N/A</v>
      </c>
      <c r="E394" s="38">
        <v>6.35</v>
      </c>
      <c r="F394" s="5"/>
      <c r="G394" s="34">
        <f t="shared" si="160"/>
        <v>6.3893999999999993</v>
      </c>
      <c r="H394" s="35" t="str">
        <f t="shared" si="161"/>
        <v>JULIA ALVES</v>
      </c>
      <c r="I394" s="35" t="str">
        <f t="shared" si="162"/>
        <v>GRUPO FÊNIX DE EDUCAÇÃO</v>
      </c>
      <c r="J394" s="34">
        <f t="shared" si="163"/>
        <v>6.35</v>
      </c>
      <c r="K394" s="34">
        <f t="shared" si="164"/>
        <v>6.3893999999999993</v>
      </c>
      <c r="L394" s="34">
        <f>IF(K394="","",LARGE(G389:G409,M394))</f>
        <v>6.3893999999999993</v>
      </c>
      <c r="M394" s="46">
        <v>6</v>
      </c>
      <c r="N394" s="28"/>
      <c r="O394" s="47">
        <v>6</v>
      </c>
      <c r="P394" s="24" t="s">
        <v>250</v>
      </c>
      <c r="Q394" s="24" t="s">
        <v>217</v>
      </c>
      <c r="R394" s="39">
        <v>6.35</v>
      </c>
      <c r="S394" s="25">
        <f t="shared" si="165"/>
        <v>260</v>
      </c>
      <c r="T394" s="25">
        <f t="shared" si="166"/>
        <v>260</v>
      </c>
    </row>
    <row r="395" spans="2:20" ht="16.5" x14ac:dyDescent="0.3">
      <c r="B395" s="26"/>
      <c r="C395" s="22" t="str">
        <f>IF(B395="","",VLOOKUP(B395,LISTAS!$F$5:$I$1000,2,0))</f>
        <v/>
      </c>
      <c r="D395" s="22" t="str">
        <f>IF(B395="","",VLOOKUP(B395,LISTAS!$F$5:$I$204,4,0))</f>
        <v/>
      </c>
      <c r="E395" s="38"/>
      <c r="F395" s="5"/>
      <c r="G395" s="34" t="str">
        <f t="shared" si="160"/>
        <v/>
      </c>
      <c r="H395" s="35" t="str">
        <f t="shared" si="161"/>
        <v/>
      </c>
      <c r="I395" s="35" t="str">
        <f t="shared" si="162"/>
        <v/>
      </c>
      <c r="J395" s="34" t="str">
        <f t="shared" si="163"/>
        <v/>
      </c>
      <c r="K395" s="34" t="str">
        <f t="shared" si="164"/>
        <v/>
      </c>
      <c r="L395" s="34" t="str">
        <f>IF(K395="","",LARGE(G389:G409,M395))</f>
        <v/>
      </c>
      <c r="M395" s="46">
        <v>7</v>
      </c>
      <c r="N395" s="28"/>
      <c r="O395" s="47" t="str">
        <f>IF(R395&lt;&gt;"",_xlfn.RANK.EQ(R395,R389:R409,0),"")</f>
        <v/>
      </c>
      <c r="P395" s="24"/>
      <c r="Q395" s="24"/>
      <c r="R395" s="39"/>
      <c r="S395" s="25" t="str">
        <f t="shared" si="165"/>
        <v/>
      </c>
      <c r="T395" s="25" t="str">
        <f t="shared" si="166"/>
        <v/>
      </c>
    </row>
    <row r="396" spans="2:20" ht="16.5" x14ac:dyDescent="0.3">
      <c r="B396" s="26"/>
      <c r="C396" s="22" t="str">
        <f>IF(B396="","",VLOOKUP(B396,LISTAS!$F$5:$I$1000,2,0))</f>
        <v/>
      </c>
      <c r="D396" s="22"/>
      <c r="E396" s="38"/>
      <c r="F396" s="5"/>
      <c r="G396" s="34" t="str">
        <f t="shared" si="160"/>
        <v/>
      </c>
      <c r="H396" s="35" t="str">
        <f t="shared" si="161"/>
        <v/>
      </c>
      <c r="I396" s="35" t="str">
        <f t="shared" si="162"/>
        <v/>
      </c>
      <c r="J396" s="34" t="str">
        <f t="shared" si="163"/>
        <v/>
      </c>
      <c r="K396" s="34" t="str">
        <f t="shared" si="164"/>
        <v/>
      </c>
      <c r="L396" s="34" t="str">
        <f>IF(K396="","",LARGE(G389:G409,M396))</f>
        <v/>
      </c>
      <c r="M396" s="46">
        <v>8</v>
      </c>
      <c r="N396" s="28"/>
      <c r="O396" s="47" t="str">
        <f>IF(R396&lt;&gt;"",_xlfn.RANK.EQ(R396,R389:R409,0),"")</f>
        <v/>
      </c>
      <c r="P396" s="24"/>
      <c r="Q396" s="24"/>
      <c r="R396" s="39"/>
      <c r="S396" s="25" t="str">
        <f t="shared" si="165"/>
        <v/>
      </c>
      <c r="T396" s="25" t="str">
        <f t="shared" si="166"/>
        <v/>
      </c>
    </row>
    <row r="397" spans="2:20" ht="16.5" x14ac:dyDescent="0.3">
      <c r="B397" s="26"/>
      <c r="C397" s="22" t="str">
        <f>IF(B397="","",VLOOKUP(B397,LISTAS!$F$5:$I$1000,2,0))</f>
        <v/>
      </c>
      <c r="D397" s="22" t="str">
        <f>IF(B397="","",VLOOKUP(B397,LISTAS!$F$5:$I$204,4,0))</f>
        <v/>
      </c>
      <c r="E397" s="38"/>
      <c r="F397" s="5"/>
      <c r="G397" s="34"/>
      <c r="H397" s="35"/>
      <c r="I397" s="35"/>
      <c r="J397" s="34"/>
      <c r="K397" s="34"/>
      <c r="L397" s="34" t="str">
        <f>IF(K397="","",LARGE(G389:G409,M397))</f>
        <v/>
      </c>
      <c r="M397" s="46">
        <v>9</v>
      </c>
      <c r="N397" s="28"/>
      <c r="O397" s="47" t="str">
        <f>IF(R397&lt;&gt;"",_xlfn.RANK.EQ(R397,R389:R409,0),"")</f>
        <v/>
      </c>
      <c r="P397" s="24"/>
      <c r="Q397" s="24"/>
      <c r="R397" s="39"/>
      <c r="S397" s="25" t="str">
        <f t="shared" si="165"/>
        <v/>
      </c>
      <c r="T397" s="25" t="str">
        <f t="shared" si="166"/>
        <v/>
      </c>
    </row>
    <row r="398" spans="2:20" ht="16.5" x14ac:dyDescent="0.3">
      <c r="B398" s="26"/>
      <c r="C398" s="22" t="str">
        <f>IF(B398="","",VLOOKUP(B398,LISTAS!$F$5:$I$1000,2,0))</f>
        <v/>
      </c>
      <c r="D398" s="22" t="str">
        <f>IF(B398="","",VLOOKUP(B398,LISTAS!$F$5:$I$204,4,0))</f>
        <v/>
      </c>
      <c r="E398" s="38"/>
      <c r="F398" s="5"/>
      <c r="G398" s="34"/>
      <c r="H398" s="35"/>
      <c r="I398" s="35"/>
      <c r="J398" s="34"/>
      <c r="K398" s="34"/>
      <c r="L398" s="34" t="str">
        <f>IF(K398="","",LARGE(G389:G409,M398))</f>
        <v/>
      </c>
      <c r="M398" s="46">
        <v>10</v>
      </c>
      <c r="N398" s="28"/>
      <c r="O398" s="47" t="str">
        <f>IF(R398&lt;&gt;"",_xlfn.RANK.EQ(R398,R389:R409,0),"")</f>
        <v/>
      </c>
      <c r="P398" s="24"/>
      <c r="Q398" s="24"/>
      <c r="R398" s="39"/>
      <c r="S398" s="25" t="str">
        <f t="shared" si="165"/>
        <v/>
      </c>
      <c r="T398" s="25" t="str">
        <f t="shared" si="166"/>
        <v/>
      </c>
    </row>
    <row r="399" spans="2:20" ht="16.5" x14ac:dyDescent="0.3">
      <c r="B399" s="26"/>
      <c r="C399" s="22" t="str">
        <f>IF(B399="","",VLOOKUP(B399,LISTAS!$F$5:$I$1000,2,0))</f>
        <v/>
      </c>
      <c r="D399" s="22" t="str">
        <f>IF(B399="","",VLOOKUP(B399,LISTAS!$F$5:$I$204,4,0))</f>
        <v/>
      </c>
      <c r="E399" s="38"/>
      <c r="F399" s="5"/>
      <c r="G399" s="34"/>
      <c r="H399" s="35"/>
      <c r="I399" s="35"/>
      <c r="J399" s="34"/>
      <c r="K399" s="34"/>
      <c r="L399" s="34" t="str">
        <f>IF(K399="","",LARGE(G389:G409,M399))</f>
        <v/>
      </c>
      <c r="M399" s="46">
        <v>11</v>
      </c>
      <c r="N399" s="28"/>
      <c r="O399" s="47" t="str">
        <f>IF(R399&lt;&gt;"",_xlfn.RANK.EQ(R399,R389:R409,0),"")</f>
        <v/>
      </c>
      <c r="P399" s="24"/>
      <c r="Q399" s="24"/>
      <c r="R399" s="39"/>
      <c r="S399" s="25" t="str">
        <f t="shared" si="165"/>
        <v/>
      </c>
      <c r="T399" s="25" t="str">
        <f t="shared" si="166"/>
        <v/>
      </c>
    </row>
    <row r="400" spans="2:20" ht="16.5" x14ac:dyDescent="0.3">
      <c r="B400" s="26"/>
      <c r="C400" s="22" t="str">
        <f>IF(B400="","",VLOOKUP(B400,LISTAS!$F$5:$I$1000,2,0))</f>
        <v/>
      </c>
      <c r="D400" s="22"/>
      <c r="E400" s="38"/>
      <c r="F400" s="5"/>
      <c r="G400" s="34"/>
      <c r="H400" s="35"/>
      <c r="I400" s="35"/>
      <c r="J400" s="34"/>
      <c r="K400" s="34"/>
      <c r="L400" s="34" t="str">
        <f>IF(K400="","",LARGE(G389:G409,M400))</f>
        <v/>
      </c>
      <c r="M400" s="46">
        <v>12</v>
      </c>
      <c r="N400" s="28"/>
      <c r="O400" s="47" t="str">
        <f>IF(R400&lt;&gt;"",_xlfn.RANK.EQ(R400,R389:R409,0),"")</f>
        <v/>
      </c>
      <c r="P400" s="24"/>
      <c r="Q400" s="24"/>
      <c r="R400" s="39" t="str">
        <f>IF(K400="","",VLOOKUP(L400,G389:J409,4,0))</f>
        <v/>
      </c>
      <c r="S400" s="25" t="str">
        <f t="shared" si="165"/>
        <v/>
      </c>
      <c r="T400" s="25" t="str">
        <f t="shared" si="166"/>
        <v/>
      </c>
    </row>
    <row r="401" spans="2:20" ht="16.5" x14ac:dyDescent="0.3">
      <c r="B401" s="26"/>
      <c r="C401" s="22" t="str">
        <f>IF(B401="","",VLOOKUP(B401,LISTAS!$F$5:$I$1000,2,0))</f>
        <v/>
      </c>
      <c r="D401" s="22"/>
      <c r="E401" s="38"/>
      <c r="F401" s="5"/>
      <c r="G401" s="34"/>
      <c r="H401" s="35"/>
      <c r="I401" s="35"/>
      <c r="J401" s="34"/>
      <c r="K401" s="34"/>
      <c r="L401" s="34" t="str">
        <f>IF(K401="","",LARGE(G389:G409,M401))</f>
        <v/>
      </c>
      <c r="M401" s="46">
        <v>13</v>
      </c>
      <c r="N401" s="28"/>
      <c r="O401" s="47" t="str">
        <f>IF(R401&lt;&gt;"",_xlfn.RANK.EQ(R401,R389:R409,0),"")</f>
        <v/>
      </c>
      <c r="P401" s="24"/>
      <c r="Q401" s="24"/>
      <c r="R401" s="39" t="str">
        <f>IF(K401="","",VLOOKUP(L401,G389:J409,4,0))</f>
        <v/>
      </c>
      <c r="S401" s="25" t="str">
        <f t="shared" si="165"/>
        <v/>
      </c>
      <c r="T401" s="25" t="str">
        <f t="shared" si="166"/>
        <v/>
      </c>
    </row>
    <row r="402" spans="2:20" ht="16.5" x14ac:dyDescent="0.3">
      <c r="B402" s="26"/>
      <c r="C402" s="22" t="str">
        <f>IF(B402="","",VLOOKUP(B402,LISTAS!$F$5:$I$1000,2,0))</f>
        <v/>
      </c>
      <c r="D402" s="22"/>
      <c r="E402" s="38"/>
      <c r="F402" s="5"/>
      <c r="G402" s="34"/>
      <c r="H402" s="35"/>
      <c r="I402" s="35"/>
      <c r="J402" s="34"/>
      <c r="K402" s="34"/>
      <c r="L402" s="34" t="str">
        <f>IF(K402="","",LARGE(G389:G409,M402))</f>
        <v/>
      </c>
      <c r="M402" s="46">
        <v>14</v>
      </c>
      <c r="N402" s="28"/>
      <c r="O402" s="47" t="str">
        <f>IF(R402&lt;&gt;"",_xlfn.RANK.EQ(R402,R389:R409,0),"")</f>
        <v/>
      </c>
      <c r="P402" s="24"/>
      <c r="Q402" s="24"/>
      <c r="R402" s="39" t="str">
        <f>IF(K402="","",VLOOKUP(L402,G389:J409,4,0))</f>
        <v/>
      </c>
      <c r="S402" s="25" t="str">
        <f t="shared" si="165"/>
        <v/>
      </c>
      <c r="T402" s="25" t="str">
        <f t="shared" si="166"/>
        <v/>
      </c>
    </row>
    <row r="403" spans="2:20" ht="16.5" x14ac:dyDescent="0.3">
      <c r="B403" s="26"/>
      <c r="C403" s="22" t="str">
        <f>IF(B403="","",VLOOKUP(B403,LISTAS!$F$5:$I$1000,2,0))</f>
        <v/>
      </c>
      <c r="D403" s="22"/>
      <c r="E403" s="38"/>
      <c r="F403" s="5"/>
      <c r="G403" s="34"/>
      <c r="H403" s="35"/>
      <c r="I403" s="35"/>
      <c r="J403" s="34"/>
      <c r="K403" s="34"/>
      <c r="L403" s="34" t="str">
        <f>IF(K403="","",LARGE(G389:G409,M403))</f>
        <v/>
      </c>
      <c r="M403" s="46">
        <v>15</v>
      </c>
      <c r="N403" s="28"/>
      <c r="O403" s="47" t="str">
        <f>IF(R403&lt;&gt;"",_xlfn.RANK.EQ(R403,R389:R409,0),"")</f>
        <v/>
      </c>
      <c r="P403" s="24"/>
      <c r="Q403" s="24"/>
      <c r="R403" s="39" t="str">
        <f>IF(K403="","",VLOOKUP(L403,G389:J409,4,0))</f>
        <v/>
      </c>
      <c r="S403" s="25" t="str">
        <f t="shared" si="165"/>
        <v/>
      </c>
      <c r="T403" s="25" t="str">
        <f t="shared" si="166"/>
        <v/>
      </c>
    </row>
    <row r="404" spans="2:20" ht="16.5" x14ac:dyDescent="0.3">
      <c r="B404" s="26"/>
      <c r="C404" s="22" t="str">
        <f>IF(B404="","",VLOOKUP(B404,LISTAS!$F$5:$I$1000,2,0))</f>
        <v/>
      </c>
      <c r="D404" s="22"/>
      <c r="E404" s="38"/>
      <c r="F404" s="5"/>
      <c r="G404" s="34"/>
      <c r="H404" s="35"/>
      <c r="I404" s="35"/>
      <c r="J404" s="34"/>
      <c r="K404" s="34"/>
      <c r="L404" s="34" t="str">
        <f>IF(K404="","",LARGE(G389:G409,M404))</f>
        <v/>
      </c>
      <c r="M404" s="46">
        <v>16</v>
      </c>
      <c r="N404" s="28"/>
      <c r="O404" s="47" t="str">
        <f>IF(R404&lt;&gt;"",_xlfn.RANK.EQ(R404,R389:R409,0),"")</f>
        <v/>
      </c>
      <c r="P404" s="24"/>
      <c r="Q404" s="24"/>
      <c r="R404" s="39" t="str">
        <f>IF(K404="","",VLOOKUP(L404,G389:J409,4,0))</f>
        <v/>
      </c>
      <c r="S404" s="25" t="str">
        <f t="shared" si="165"/>
        <v/>
      </c>
      <c r="T404" s="25" t="str">
        <f t="shared" si="166"/>
        <v/>
      </c>
    </row>
    <row r="405" spans="2:20" ht="16.5" x14ac:dyDescent="0.3">
      <c r="B405" s="26"/>
      <c r="C405" s="22" t="str">
        <f>IF(B405="","",VLOOKUP(B405,LISTAS!$F$5:$I$1000,2,0))</f>
        <v/>
      </c>
      <c r="D405" s="22"/>
      <c r="E405" s="38"/>
      <c r="F405" s="5"/>
      <c r="G405" s="34" t="str">
        <f t="shared" ref="G405:G406" si="167">IF(E405="","",E405+(ROW(E405)/10000))</f>
        <v/>
      </c>
      <c r="H405" s="35" t="str">
        <f t="shared" ref="H405:H406" si="168">IF($K405="","",IF(B405="","",B405))</f>
        <v/>
      </c>
      <c r="I405" s="35" t="str">
        <f t="shared" ref="I405:I406" si="169">IF($K405="","",IF(C405="","",C405))</f>
        <v/>
      </c>
      <c r="J405" s="34" t="str">
        <f t="shared" ref="J405:J406" si="170">IF($K405="","",E405)</f>
        <v/>
      </c>
      <c r="K405" s="34" t="str">
        <f t="shared" ref="K405:K406" si="171">G405</f>
        <v/>
      </c>
      <c r="L405" s="34" t="str">
        <f>IF(K405="","",LARGE(G389:G409,M405))</f>
        <v/>
      </c>
      <c r="M405" s="46">
        <v>17</v>
      </c>
      <c r="N405" s="28"/>
      <c r="O405" s="47" t="str">
        <f>IF(R405&lt;&gt;"",_xlfn.RANK.EQ(R405,R389:R409,0),"")</f>
        <v/>
      </c>
      <c r="P405" s="24"/>
      <c r="Q405" s="24"/>
      <c r="R405" s="39" t="str">
        <f>IF(K405="","",VLOOKUP(L405,G389:J409,4,0))</f>
        <v/>
      </c>
      <c r="S405" s="25" t="str">
        <f t="shared" si="165"/>
        <v/>
      </c>
      <c r="T405" s="25" t="str">
        <f t="shared" si="166"/>
        <v/>
      </c>
    </row>
    <row r="406" spans="2:20" ht="16.5" x14ac:dyDescent="0.3">
      <c r="B406" s="26"/>
      <c r="C406" s="22" t="str">
        <f>IF(B406="","",VLOOKUP(B406,LISTAS!$F$5:$I$1000,2,0))</f>
        <v/>
      </c>
      <c r="D406" s="22"/>
      <c r="E406" s="38"/>
      <c r="F406" s="5"/>
      <c r="G406" s="34" t="str">
        <f t="shared" si="167"/>
        <v/>
      </c>
      <c r="H406" s="35" t="str">
        <f t="shared" si="168"/>
        <v/>
      </c>
      <c r="I406" s="35" t="str">
        <f t="shared" si="169"/>
        <v/>
      </c>
      <c r="J406" s="34" t="str">
        <f t="shared" si="170"/>
        <v/>
      </c>
      <c r="K406" s="34" t="str">
        <f t="shared" si="171"/>
        <v/>
      </c>
      <c r="L406" s="34" t="str">
        <f>IF(K406="","",LARGE(G389:G409,M406))</f>
        <v/>
      </c>
      <c r="M406" s="46">
        <v>18</v>
      </c>
      <c r="N406" s="28"/>
      <c r="O406" s="47" t="str">
        <f>IF(R406&lt;&gt;"",_xlfn.RANK.EQ(R406,R389:R409,0),"")</f>
        <v/>
      </c>
      <c r="P406" s="24"/>
      <c r="Q406" s="24"/>
      <c r="R406" s="39" t="str">
        <f>IF(K406="","",VLOOKUP(L406,G389:J409,4,0))</f>
        <v/>
      </c>
      <c r="S406" s="25" t="str">
        <f t="shared" si="165"/>
        <v/>
      </c>
      <c r="T406" s="25" t="str">
        <f t="shared" si="166"/>
        <v/>
      </c>
    </row>
    <row r="407" spans="2:20" ht="16.5" x14ac:dyDescent="0.3">
      <c r="B407" s="26"/>
      <c r="C407" s="22" t="str">
        <f>IF(B407="","",VLOOKUP(B407,LISTAS!$F$5:$I$1000,2,0))</f>
        <v/>
      </c>
      <c r="D407" s="22"/>
      <c r="E407" s="38"/>
      <c r="F407" s="5"/>
      <c r="G407" s="34"/>
      <c r="H407" s="35"/>
      <c r="I407" s="35"/>
      <c r="J407" s="34"/>
      <c r="K407" s="34"/>
      <c r="L407" s="34" t="str">
        <f>IF(K407="","",LARGE(G389:G409,M407))</f>
        <v/>
      </c>
      <c r="M407" s="46">
        <v>19</v>
      </c>
      <c r="N407" s="28"/>
      <c r="O407" s="47" t="str">
        <f>IF(R407&lt;&gt;"",_xlfn.RANK.EQ(R407,R389:R409,0),"")</f>
        <v/>
      </c>
      <c r="P407" s="24" t="str">
        <f>IF(K407="","",VLOOKUP(L407,G389:J409,2,0))</f>
        <v/>
      </c>
      <c r="Q407" s="24" t="str">
        <f>IF(K407="","",VLOOKUP(P407,LISTAS!$F$5:$G$407,2,0))</f>
        <v/>
      </c>
      <c r="R407" s="39" t="str">
        <f>IF(K407="","",VLOOKUP(L407,G389:J409,4,0))</f>
        <v/>
      </c>
      <c r="S407" s="25" t="str">
        <f t="shared" si="165"/>
        <v/>
      </c>
      <c r="T407" s="25" t="str">
        <f t="shared" si="166"/>
        <v/>
      </c>
    </row>
    <row r="408" spans="2:20" ht="16.5" x14ac:dyDescent="0.3">
      <c r="B408" s="26"/>
      <c r="C408" s="22" t="str">
        <f>IF(B408="","",VLOOKUP(B408,LISTAS!$F$5:$I$1000,2,0))</f>
        <v/>
      </c>
      <c r="D408" s="22"/>
      <c r="E408" s="38"/>
      <c r="F408" s="5"/>
      <c r="G408" s="34"/>
      <c r="H408" s="35"/>
      <c r="I408" s="35"/>
      <c r="J408" s="34"/>
      <c r="K408" s="34"/>
      <c r="L408" s="34"/>
      <c r="M408" s="46"/>
      <c r="N408" s="28"/>
      <c r="O408" s="47" t="str">
        <f t="shared" ref="O408:O409" si="172">IF(R408&lt;&gt;"",_xlfn.RANK.EQ(R408,R390:R410,0),"")</f>
        <v/>
      </c>
      <c r="P408" s="24" t="str">
        <f t="shared" ref="P408:P409" si="173">IF(K408="","",VLOOKUP(L408,G390:J410,2,0))</f>
        <v/>
      </c>
      <c r="Q408" s="24" t="str">
        <f>IF(K408="","",VLOOKUP(P408,LISTAS!$F$5:$G$407,2,0))</f>
        <v/>
      </c>
      <c r="R408" s="39" t="str">
        <f t="shared" ref="R408:R409" si="174">IF(K408="","",VLOOKUP(L408,G390:J410,4,0))</f>
        <v/>
      </c>
      <c r="S408" s="25" t="str">
        <f t="shared" si="165"/>
        <v/>
      </c>
      <c r="T408" s="25" t="str">
        <f t="shared" si="166"/>
        <v/>
      </c>
    </row>
    <row r="409" spans="2:20" ht="16.5" x14ac:dyDescent="0.3">
      <c r="B409" s="26"/>
      <c r="C409" s="22" t="str">
        <f>IF(B409="","",VLOOKUP(B409,LISTAS!$F$5:$I$1000,2,0))</f>
        <v/>
      </c>
      <c r="D409" s="22"/>
      <c r="E409" s="38"/>
      <c r="F409" s="5"/>
      <c r="G409" s="34" t="str">
        <f t="shared" ref="G409" si="175">IF(E409="","",E409+(ROW(E409)/10000))</f>
        <v/>
      </c>
      <c r="H409" s="35" t="str">
        <f t="shared" ref="H409" si="176">IF($K409="","",IF(B409="","",B409))</f>
        <v/>
      </c>
      <c r="I409" s="35" t="str">
        <f t="shared" ref="I409" si="177">IF($K409="","",IF(C409="","",C409))</f>
        <v/>
      </c>
      <c r="J409" s="34" t="str">
        <f t="shared" ref="J409" si="178">IF($K409="","",E409)</f>
        <v/>
      </c>
      <c r="K409" s="34" t="str">
        <f t="shared" ref="K409" si="179">G409</f>
        <v/>
      </c>
      <c r="L409" s="34" t="str">
        <f>IF(K409="","",LARGE(G389:G409,M409))</f>
        <v/>
      </c>
      <c r="M409" s="46">
        <v>20</v>
      </c>
      <c r="N409" s="28"/>
      <c r="O409" s="47" t="str">
        <f t="shared" si="172"/>
        <v/>
      </c>
      <c r="P409" s="24" t="str">
        <f t="shared" si="173"/>
        <v/>
      </c>
      <c r="Q409" s="24" t="str">
        <f>IF(K409="","",VLOOKUP(P409,LISTAS!$F$5:$G$407,2,0))</f>
        <v/>
      </c>
      <c r="R409" s="39" t="str">
        <f t="shared" si="174"/>
        <v/>
      </c>
      <c r="S409" s="25" t="str">
        <f t="shared" si="165"/>
        <v/>
      </c>
      <c r="T409" s="25" t="str">
        <f t="shared" si="166"/>
        <v/>
      </c>
    </row>
    <row r="412" spans="2:20" ht="15" x14ac:dyDescent="0.25">
      <c r="B412" s="71" t="s">
        <v>475</v>
      </c>
      <c r="C412" s="72"/>
      <c r="E412" s="36"/>
      <c r="F412" s="37"/>
      <c r="G412" s="11"/>
      <c r="H412" s="12"/>
      <c r="I412" s="12"/>
      <c r="J412" s="12"/>
      <c r="K412" s="13"/>
      <c r="L412" s="12"/>
      <c r="M412" s="14"/>
      <c r="N412" s="45"/>
      <c r="O412" s="73" t="s">
        <v>15</v>
      </c>
      <c r="P412" s="74"/>
      <c r="Q412" s="74"/>
      <c r="R412" s="74"/>
      <c r="S412" s="74"/>
      <c r="T412" s="75"/>
    </row>
    <row r="413" spans="2:20" x14ac:dyDescent="0.25">
      <c r="B413" s="68"/>
      <c r="C413" s="69"/>
      <c r="D413" s="69"/>
      <c r="E413" s="69"/>
      <c r="F413" s="69"/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Q413" s="69"/>
      <c r="R413" s="69"/>
      <c r="S413" s="69"/>
      <c r="T413" s="70"/>
    </row>
    <row r="414" spans="2:20" ht="28.5" x14ac:dyDescent="0.25">
      <c r="B414" s="16" t="s">
        <v>16</v>
      </c>
      <c r="C414" s="16" t="s">
        <v>1</v>
      </c>
      <c r="D414" s="16" t="s">
        <v>17</v>
      </c>
      <c r="E414" s="16" t="s">
        <v>2</v>
      </c>
      <c r="F414" s="17"/>
      <c r="G414" s="18"/>
      <c r="H414" s="19"/>
      <c r="I414" s="19"/>
      <c r="J414" s="19"/>
      <c r="K414" s="20"/>
      <c r="L414" s="19"/>
      <c r="M414" s="18"/>
      <c r="N414" s="18"/>
      <c r="O414" s="29" t="s">
        <v>4</v>
      </c>
      <c r="P414" s="29" t="s">
        <v>16</v>
      </c>
      <c r="Q414" s="29" t="s">
        <v>1</v>
      </c>
      <c r="R414" s="29" t="s">
        <v>18</v>
      </c>
      <c r="S414" s="21" t="s">
        <v>19</v>
      </c>
      <c r="T414" s="21" t="s">
        <v>20</v>
      </c>
    </row>
    <row r="415" spans="2:20" x14ac:dyDescent="0.25">
      <c r="B415" s="22" t="s">
        <v>516</v>
      </c>
      <c r="C415" s="22" t="str">
        <f>IF(B415="","",VLOOKUP(B415,LISTAS!$F$5:$I$1000,2,0))</f>
        <v>ARBOS SANTO ANDRÉ</v>
      </c>
      <c r="D415" s="22" t="e">
        <f>IF(B415="","",VLOOKUP(B415,LISTAS!$F$5:$I$204,4,0))</f>
        <v>#N/A</v>
      </c>
      <c r="E415" s="38">
        <v>9.4</v>
      </c>
      <c r="F415" s="5"/>
      <c r="G415" s="34">
        <f t="shared" ref="G415:G430" si="180">IF(E415="","",E415+(ROW(E415)/10000))</f>
        <v>9.4414999999999996</v>
      </c>
      <c r="H415" s="35" t="str">
        <f t="shared" ref="H415:H430" si="181">IF($K415="","",IF(B415="","",B415))</f>
        <v>MARIA HELENA CORSINI</v>
      </c>
      <c r="I415" s="35" t="str">
        <f t="shared" ref="I415:I430" si="182">IF($K415="","",IF(C415="","",C415))</f>
        <v>ARBOS SANTO ANDRÉ</v>
      </c>
      <c r="J415" s="34">
        <f t="shared" ref="J415:J430" si="183">IF($K415="","",E415)</f>
        <v>9.4</v>
      </c>
      <c r="K415" s="34">
        <f t="shared" ref="K415:K430" si="184">G415</f>
        <v>9.4414999999999996</v>
      </c>
      <c r="L415" s="34">
        <f>IF(K415="","",LARGE(G415:G435,M415))</f>
        <v>9.4414999999999996</v>
      </c>
      <c r="M415" s="46">
        <v>1</v>
      </c>
      <c r="N415" s="23"/>
      <c r="O415" s="47">
        <f>IF(R415&lt;&gt;"",_xlfn.RANK.EQ(R415,R415:R435,0),"")</f>
        <v>1</v>
      </c>
      <c r="P415" s="24" t="s">
        <v>516</v>
      </c>
      <c r="Q415" s="24" t="s">
        <v>480</v>
      </c>
      <c r="R415" s="39">
        <v>9.4</v>
      </c>
      <c r="S415" s="25">
        <f>IF($O415="","",IF($O415=1,400,IF($O415=2,340,IF($O415=3,300,IF($O415=4,280,IF($O415=5,270,IF($O415=6,260,IF($O415=7,250,IF($O415=8,240,IF($O415=9,200,IF($O415=10,200,IF($O415=11,200,IF($O415=12,200,IF($O415=13,200,IF($O415=14,200,IF($O415=15,200,IF($O415=16,200,IF($O415&gt;16,"",""))))))))))))))))))</f>
        <v>400</v>
      </c>
      <c r="T415" s="25">
        <v>200</v>
      </c>
    </row>
    <row r="416" spans="2:20" ht="16.5" x14ac:dyDescent="0.25">
      <c r="B416" s="26" t="s">
        <v>520</v>
      </c>
      <c r="C416" s="22" t="str">
        <f>IF(B416="","",VLOOKUP(B416,LISTAS!$F$5:$I$1000,2,0))</f>
        <v>ESCOLA STAGIUM</v>
      </c>
      <c r="D416" s="22" t="e">
        <f>IF(B416="","",VLOOKUP(B416,LISTAS!$F$5:$I$204,4,0))</f>
        <v>#N/A</v>
      </c>
      <c r="E416" s="38">
        <v>8.9</v>
      </c>
      <c r="F416" s="5"/>
      <c r="G416" s="34">
        <f t="shared" si="180"/>
        <v>8.9416000000000011</v>
      </c>
      <c r="H416" s="35" t="str">
        <f t="shared" si="181"/>
        <v>CATARINA SERRANO</v>
      </c>
      <c r="I416" s="35" t="str">
        <f t="shared" si="182"/>
        <v>ESCOLA STAGIUM</v>
      </c>
      <c r="J416" s="34">
        <f t="shared" si="183"/>
        <v>8.9</v>
      </c>
      <c r="K416" s="34">
        <f t="shared" si="184"/>
        <v>8.9416000000000011</v>
      </c>
      <c r="L416" s="34">
        <f>IF(K416="","",LARGE(G415:G435,M416))</f>
        <v>8.9416000000000011</v>
      </c>
      <c r="M416" s="46">
        <v>2</v>
      </c>
      <c r="N416" s="27"/>
      <c r="O416" s="47">
        <v>1</v>
      </c>
      <c r="P416" s="24" t="s">
        <v>520</v>
      </c>
      <c r="Q416" s="24" t="s">
        <v>528</v>
      </c>
      <c r="R416" s="39">
        <v>8.9</v>
      </c>
      <c r="S416" s="25">
        <f t="shared" ref="S416:S435" si="185">IF($O416="","",IF($O416=1,400,IF($O416=2,340,IF($O416=3,300,IF($O416=4,280,IF($O416=5,270,IF($O416=6,260,IF($O416=7,250,IF($O416=8,240,IF($O416=9,200,IF($O416=10,200,IF($O416=11,200,IF($O416=12,200,IF($O416=13,200,IF($O416=14,200,IF($O416=15,200,IF($O416=16,200,IF($O416&gt;16,"",""))))))))))))))))))</f>
        <v>400</v>
      </c>
      <c r="T416" s="25">
        <f t="shared" ref="T416:T435" si="186">IF(O416="","",IF($F$7="NÃO","",IF(O416=1,400,IF(O416=2,340,IF(O416=3,300,IF(O416=4,280,IF(O416=5,270,IF(O416=6,260,IF(O416=7,250,IF(O416=8,240,IF(O416=9,200,IF(O416=10,200,IF(O416=11,200,IF(O416=12,200,IF(O416=13,200,IF(O416=14,200,IF(O416=15,200,IF(O416=16,200,IF(O416&gt;16,"","")))))))))))))))))))</f>
        <v>400</v>
      </c>
    </row>
    <row r="417" spans="2:20" ht="16.5" x14ac:dyDescent="0.3">
      <c r="B417" s="26" t="s">
        <v>518</v>
      </c>
      <c r="C417" s="22" t="str">
        <f>IF(B417="","",VLOOKUP(B417,LISTAS!$F$5:$I$1000,2,0))</f>
        <v>ESCOLA STAGIUM</v>
      </c>
      <c r="D417" s="22" t="e">
        <f>IF(B417="","",VLOOKUP(B417,LISTAS!$F$5:$I$204,4,0))</f>
        <v>#N/A</v>
      </c>
      <c r="E417" s="38">
        <v>8.6</v>
      </c>
      <c r="F417" s="5"/>
      <c r="G417" s="34">
        <f t="shared" si="180"/>
        <v>8.6417000000000002</v>
      </c>
      <c r="H417" s="35" t="str">
        <f t="shared" si="181"/>
        <v>ALICE PELEGRINI</v>
      </c>
      <c r="I417" s="35" t="str">
        <f t="shared" si="182"/>
        <v>ESCOLA STAGIUM</v>
      </c>
      <c r="J417" s="34">
        <f t="shared" si="183"/>
        <v>8.6</v>
      </c>
      <c r="K417" s="34">
        <f t="shared" si="184"/>
        <v>8.6417000000000002</v>
      </c>
      <c r="L417" s="34">
        <f>IF(K417="","",LARGE(G415:G435,M417))</f>
        <v>8.6417999999999999</v>
      </c>
      <c r="M417" s="46">
        <v>3</v>
      </c>
      <c r="N417" s="28"/>
      <c r="O417" s="47">
        <v>2</v>
      </c>
      <c r="P417" s="24" t="s">
        <v>518</v>
      </c>
      <c r="Q417" s="24" t="s">
        <v>528</v>
      </c>
      <c r="R417" s="39">
        <v>8.6</v>
      </c>
      <c r="S417" s="25">
        <f t="shared" si="185"/>
        <v>340</v>
      </c>
      <c r="T417" s="25">
        <f t="shared" si="186"/>
        <v>340</v>
      </c>
    </row>
    <row r="418" spans="2:20" ht="16.5" x14ac:dyDescent="0.3">
      <c r="B418" s="26" t="s">
        <v>524</v>
      </c>
      <c r="C418" s="22" t="str">
        <f>IF(B418="","",VLOOKUP(B418,LISTAS!$F$5:$I$1000,2,0))</f>
        <v>COLEGIO AMORIM</v>
      </c>
      <c r="D418" s="22"/>
      <c r="E418" s="38">
        <v>8.6</v>
      </c>
      <c r="F418" s="5"/>
      <c r="G418" s="34">
        <f t="shared" si="180"/>
        <v>8.6417999999999999</v>
      </c>
      <c r="H418" s="35" t="str">
        <f t="shared" si="181"/>
        <v>LARA DE SOUZA PARANHOS</v>
      </c>
      <c r="I418" s="35" t="str">
        <f t="shared" si="182"/>
        <v>COLEGIO AMORIM</v>
      </c>
      <c r="J418" s="34">
        <f t="shared" si="183"/>
        <v>8.6</v>
      </c>
      <c r="K418" s="34">
        <f t="shared" si="184"/>
        <v>8.6417999999999999</v>
      </c>
      <c r="L418" s="34">
        <f>IF(K418="","",LARGE(G415:G435,M418))</f>
        <v>8.6417000000000002</v>
      </c>
      <c r="M418" s="46">
        <v>4</v>
      </c>
      <c r="N418" s="28"/>
      <c r="O418" s="47">
        <v>2</v>
      </c>
      <c r="P418" s="24" t="s">
        <v>524</v>
      </c>
      <c r="Q418" s="24" t="s">
        <v>219</v>
      </c>
      <c r="R418" s="39">
        <v>8.6</v>
      </c>
      <c r="S418" s="25">
        <f t="shared" si="185"/>
        <v>340</v>
      </c>
      <c r="T418" s="25">
        <f t="shared" si="186"/>
        <v>340</v>
      </c>
    </row>
    <row r="419" spans="2:20" ht="16.5" x14ac:dyDescent="0.3">
      <c r="B419" s="26" t="s">
        <v>521</v>
      </c>
      <c r="C419" s="22" t="str">
        <f>IF(B419="","",VLOOKUP(B419,LISTAS!$F$5:$I$1000,2,0))</f>
        <v>ESCOLA STAGIUM</v>
      </c>
      <c r="D419" s="22" t="e">
        <f>IF(B419="","",VLOOKUP(B419,LISTAS!$F$5:$I$204,4,0))</f>
        <v>#N/A</v>
      </c>
      <c r="E419" s="38">
        <v>8.4</v>
      </c>
      <c r="F419" s="5"/>
      <c r="G419" s="34">
        <f t="shared" si="180"/>
        <v>8.4419000000000004</v>
      </c>
      <c r="H419" s="35" t="str">
        <f t="shared" si="181"/>
        <v>ELISA MAKIDA</v>
      </c>
      <c r="I419" s="35" t="str">
        <f t="shared" si="182"/>
        <v>ESCOLA STAGIUM</v>
      </c>
      <c r="J419" s="34">
        <f t="shared" si="183"/>
        <v>8.4</v>
      </c>
      <c r="K419" s="34">
        <f t="shared" si="184"/>
        <v>8.4419000000000004</v>
      </c>
      <c r="L419" s="34">
        <f>IF(K419="","",LARGE(G415:G435,M419))</f>
        <v>8.4419000000000004</v>
      </c>
      <c r="M419" s="46">
        <v>5</v>
      </c>
      <c r="N419" s="28"/>
      <c r="O419" s="47">
        <v>4</v>
      </c>
      <c r="P419" s="24" t="s">
        <v>521</v>
      </c>
      <c r="Q419" s="24" t="s">
        <v>528</v>
      </c>
      <c r="R419" s="39">
        <v>8.4</v>
      </c>
      <c r="S419" s="25">
        <f t="shared" si="185"/>
        <v>280</v>
      </c>
      <c r="T419" s="25">
        <f t="shared" si="186"/>
        <v>280</v>
      </c>
    </row>
    <row r="420" spans="2:20" ht="16.5" x14ac:dyDescent="0.3">
      <c r="B420" s="26" t="s">
        <v>279</v>
      </c>
      <c r="C420" s="22" t="str">
        <f>IF(B420="","",VLOOKUP(B420,LISTAS!$F$5:$I$1000,2,0))</f>
        <v>COLEGIO AMORIM</v>
      </c>
      <c r="D420" s="22"/>
      <c r="E420" s="38">
        <v>8.1999999999999993</v>
      </c>
      <c r="F420" s="5"/>
      <c r="G420" s="34">
        <f t="shared" si="180"/>
        <v>8.2419999999999991</v>
      </c>
      <c r="H420" s="35" t="str">
        <f t="shared" si="181"/>
        <v>GABRIELA QUEIROZ CINTRA</v>
      </c>
      <c r="I420" s="35" t="str">
        <f t="shared" si="182"/>
        <v>COLEGIO AMORIM</v>
      </c>
      <c r="J420" s="34">
        <f t="shared" si="183"/>
        <v>8.1999999999999993</v>
      </c>
      <c r="K420" s="34">
        <f t="shared" si="184"/>
        <v>8.2419999999999991</v>
      </c>
      <c r="L420" s="34">
        <f>IF(K420="","",LARGE(G415:G435,M420))</f>
        <v>8.2419999999999991</v>
      </c>
      <c r="M420" s="46">
        <v>6</v>
      </c>
      <c r="N420" s="28"/>
      <c r="O420" s="47">
        <v>5</v>
      </c>
      <c r="P420" s="24" t="s">
        <v>279</v>
      </c>
      <c r="Q420" s="24" t="s">
        <v>219</v>
      </c>
      <c r="R420" s="39">
        <v>8.1999999999999993</v>
      </c>
      <c r="S420" s="25">
        <f t="shared" si="185"/>
        <v>270</v>
      </c>
      <c r="T420" s="25">
        <f t="shared" si="186"/>
        <v>270</v>
      </c>
    </row>
    <row r="421" spans="2:20" ht="16.5" x14ac:dyDescent="0.3">
      <c r="B421" s="26" t="s">
        <v>525</v>
      </c>
      <c r="C421" s="22" t="str">
        <f>IF(B421="","",VLOOKUP(B421,LISTAS!$F$5:$I$1000,2,0))</f>
        <v>COLEGIO AMORIM</v>
      </c>
      <c r="D421" s="22"/>
      <c r="E421" s="38">
        <v>8</v>
      </c>
      <c r="F421" s="5"/>
      <c r="G421" s="34">
        <f t="shared" si="180"/>
        <v>8.0420999999999996</v>
      </c>
      <c r="H421" s="35" t="str">
        <f t="shared" si="181"/>
        <v>MARIA ALICE LIMA</v>
      </c>
      <c r="I421" s="35" t="str">
        <f t="shared" si="182"/>
        <v>COLEGIO AMORIM</v>
      </c>
      <c r="J421" s="34">
        <f t="shared" si="183"/>
        <v>8</v>
      </c>
      <c r="K421" s="34">
        <f t="shared" si="184"/>
        <v>8.0420999999999996</v>
      </c>
      <c r="L421" s="34">
        <f>IF(K421="","",LARGE(G415:G435,M421))</f>
        <v>8.0420999999999996</v>
      </c>
      <c r="M421" s="46">
        <v>7</v>
      </c>
      <c r="N421" s="28"/>
      <c r="O421" s="47">
        <v>6</v>
      </c>
      <c r="P421" s="24" t="s">
        <v>525</v>
      </c>
      <c r="Q421" s="24" t="s">
        <v>219</v>
      </c>
      <c r="R421" s="39">
        <v>8</v>
      </c>
      <c r="S421" s="25">
        <f t="shared" si="185"/>
        <v>260</v>
      </c>
      <c r="T421" s="25">
        <f t="shared" si="186"/>
        <v>260</v>
      </c>
    </row>
    <row r="422" spans="2:20" ht="16.5" x14ac:dyDescent="0.3">
      <c r="B422" s="26" t="s">
        <v>526</v>
      </c>
      <c r="C422" s="22" t="str">
        <f>IF(B422="","",VLOOKUP(B422,LISTAS!$F$5:$I$1000,2,0))</f>
        <v>COLEGIO AMORIM</v>
      </c>
      <c r="D422" s="22"/>
      <c r="E422" s="38">
        <v>7.9</v>
      </c>
      <c r="F422" s="5"/>
      <c r="G422" s="34">
        <f t="shared" si="180"/>
        <v>7.9422000000000006</v>
      </c>
      <c r="H422" s="35" t="str">
        <f t="shared" si="181"/>
        <v>MARIA CLARA GHONAIM</v>
      </c>
      <c r="I422" s="35" t="str">
        <f t="shared" si="182"/>
        <v>COLEGIO AMORIM</v>
      </c>
      <c r="J422" s="34">
        <f t="shared" si="183"/>
        <v>7.9</v>
      </c>
      <c r="K422" s="34">
        <f t="shared" si="184"/>
        <v>7.9422000000000006</v>
      </c>
      <c r="L422" s="34">
        <f>IF(K422="","",LARGE(G415:G435,M422))</f>
        <v>7.9422000000000006</v>
      </c>
      <c r="M422" s="46">
        <v>8</v>
      </c>
      <c r="N422" s="28"/>
      <c r="O422" s="47">
        <v>7</v>
      </c>
      <c r="P422" s="24" t="s">
        <v>526</v>
      </c>
      <c r="Q422" s="24" t="s">
        <v>219</v>
      </c>
      <c r="R422" s="39">
        <v>7.9</v>
      </c>
      <c r="S422" s="25">
        <f t="shared" si="185"/>
        <v>250</v>
      </c>
      <c r="T422" s="25">
        <f t="shared" si="186"/>
        <v>250</v>
      </c>
    </row>
    <row r="423" spans="2:20" ht="16.5" x14ac:dyDescent="0.3">
      <c r="B423" s="26" t="s">
        <v>515</v>
      </c>
      <c r="C423" s="22" t="str">
        <f>IF(B423="","",VLOOKUP(B423,LISTAS!$F$5:$I$1000,2,0))</f>
        <v>ARBOS SANTO ANDRÉ</v>
      </c>
      <c r="D423" s="22" t="e">
        <f>IF(B423="","",VLOOKUP(B423,LISTAS!$F$5:$I$204,4,0))</f>
        <v>#N/A</v>
      </c>
      <c r="E423" s="38">
        <v>7.5</v>
      </c>
      <c r="F423" s="5"/>
      <c r="G423" s="34">
        <f t="shared" si="180"/>
        <v>7.5423</v>
      </c>
      <c r="H423" s="35" t="str">
        <f t="shared" si="181"/>
        <v>HELOIRA TORET TEIXEIRA</v>
      </c>
      <c r="I423" s="35" t="str">
        <f t="shared" si="182"/>
        <v>ARBOS SANTO ANDRÉ</v>
      </c>
      <c r="J423" s="34">
        <f t="shared" si="183"/>
        <v>7.5</v>
      </c>
      <c r="K423" s="34">
        <f t="shared" si="184"/>
        <v>7.5423</v>
      </c>
      <c r="L423" s="34">
        <f>IF(K423="","",LARGE(G415:G435,M423))</f>
        <v>7.5423</v>
      </c>
      <c r="M423" s="46">
        <v>9</v>
      </c>
      <c r="N423" s="28"/>
      <c r="O423" s="47">
        <v>8</v>
      </c>
      <c r="P423" s="24" t="s">
        <v>515</v>
      </c>
      <c r="Q423" s="24" t="s">
        <v>480</v>
      </c>
      <c r="R423" s="39">
        <v>7.5</v>
      </c>
      <c r="S423" s="25">
        <f t="shared" si="185"/>
        <v>240</v>
      </c>
      <c r="T423" s="25">
        <f t="shared" si="186"/>
        <v>240</v>
      </c>
    </row>
    <row r="424" spans="2:20" ht="16.5" x14ac:dyDescent="0.3">
      <c r="B424" s="26" t="s">
        <v>517</v>
      </c>
      <c r="C424" s="22" t="str">
        <f>IF(B424="","",VLOOKUP(B424,LISTAS!$F$5:$I$1000,2,0))</f>
        <v>ARBOS SANTO ANDRÉ</v>
      </c>
      <c r="D424" s="22" t="e">
        <f>IF(B424="","",VLOOKUP(B424,LISTAS!$F$5:$I$204,4,0))</f>
        <v>#N/A</v>
      </c>
      <c r="E424" s="38">
        <v>7.4</v>
      </c>
      <c r="F424" s="5"/>
      <c r="G424" s="34">
        <f t="shared" si="180"/>
        <v>7.4424000000000001</v>
      </c>
      <c r="H424" s="35" t="str">
        <f t="shared" si="181"/>
        <v>VALENTINA SIMAO</v>
      </c>
      <c r="I424" s="35" t="str">
        <f t="shared" si="182"/>
        <v>ARBOS SANTO ANDRÉ</v>
      </c>
      <c r="J424" s="34">
        <f t="shared" si="183"/>
        <v>7.4</v>
      </c>
      <c r="K424" s="34">
        <f t="shared" si="184"/>
        <v>7.4424000000000001</v>
      </c>
      <c r="L424" s="34">
        <f>IF(K424="","",LARGE(G415:G435,M424))</f>
        <v>7.4424000000000001</v>
      </c>
      <c r="M424" s="46">
        <v>10</v>
      </c>
      <c r="N424" s="28"/>
      <c r="O424" s="47">
        <v>9</v>
      </c>
      <c r="P424" s="24" t="s">
        <v>517</v>
      </c>
      <c r="Q424" s="24" t="s">
        <v>480</v>
      </c>
      <c r="R424" s="39">
        <v>7.4</v>
      </c>
      <c r="S424" s="25">
        <f t="shared" si="185"/>
        <v>200</v>
      </c>
      <c r="T424" s="25">
        <f t="shared" si="186"/>
        <v>200</v>
      </c>
    </row>
    <row r="425" spans="2:20" ht="16.5" x14ac:dyDescent="0.3">
      <c r="B425" s="26" t="s">
        <v>578</v>
      </c>
      <c r="C425" s="22" t="str">
        <f>IF(B425="","",VLOOKUP(B425,LISTAS!$F$5:$I$1000,2,0))</f>
        <v>ESCOLA STAGIUM</v>
      </c>
      <c r="D425" s="22" t="e">
        <f>IF(B425="","",VLOOKUP(B425,LISTAS!$F$5:$I$204,4,0))</f>
        <v>#N/A</v>
      </c>
      <c r="E425" s="38">
        <v>7.3</v>
      </c>
      <c r="F425" s="5"/>
      <c r="G425" s="34">
        <f t="shared" si="180"/>
        <v>7.3425000000000002</v>
      </c>
      <c r="H425" s="35" t="str">
        <f t="shared" si="181"/>
        <v>GIOVANNA ZANATTA</v>
      </c>
      <c r="I425" s="35" t="str">
        <f t="shared" si="182"/>
        <v>ESCOLA STAGIUM</v>
      </c>
      <c r="J425" s="34">
        <f t="shared" si="183"/>
        <v>7.3</v>
      </c>
      <c r="K425" s="34">
        <f t="shared" si="184"/>
        <v>7.3425000000000002</v>
      </c>
      <c r="L425" s="34">
        <f>IF(K425="","",LARGE(G415:G435,M425))</f>
        <v>7.3425000000000002</v>
      </c>
      <c r="M425" s="46">
        <v>11</v>
      </c>
      <c r="N425" s="28"/>
      <c r="O425" s="47">
        <v>10</v>
      </c>
      <c r="P425" s="24" t="s">
        <v>578</v>
      </c>
      <c r="Q425" s="24" t="s">
        <v>528</v>
      </c>
      <c r="R425" s="39">
        <v>7.3</v>
      </c>
      <c r="S425" s="25">
        <f t="shared" si="185"/>
        <v>200</v>
      </c>
      <c r="T425" s="25">
        <f t="shared" si="186"/>
        <v>200</v>
      </c>
    </row>
    <row r="426" spans="2:20" ht="16.5" x14ac:dyDescent="0.3">
      <c r="B426" s="26" t="s">
        <v>519</v>
      </c>
      <c r="C426" s="22" t="str">
        <f>IF(B426="","",VLOOKUP(B426,LISTAS!$F$5:$I$1000,2,0))</f>
        <v>ESCOLA STAGIUM</v>
      </c>
      <c r="D426" s="22" t="e">
        <f>IF(B426="","",VLOOKUP(B426,LISTAS!$F$5:$I$204,4,0))</f>
        <v>#N/A</v>
      </c>
      <c r="E426" s="38">
        <v>7.2</v>
      </c>
      <c r="F426" s="5"/>
      <c r="G426" s="34">
        <f t="shared" si="180"/>
        <v>7.2426000000000004</v>
      </c>
      <c r="H426" s="35" t="str">
        <f t="shared" si="181"/>
        <v>CAROLINA NADJARIAN</v>
      </c>
      <c r="I426" s="35" t="str">
        <f t="shared" si="182"/>
        <v>ESCOLA STAGIUM</v>
      </c>
      <c r="J426" s="34">
        <f t="shared" si="183"/>
        <v>7.2</v>
      </c>
      <c r="K426" s="34">
        <f t="shared" si="184"/>
        <v>7.2426000000000004</v>
      </c>
      <c r="L426" s="34">
        <f>IF(K426="","",LARGE(G415:G435,M426))</f>
        <v>7.2427000000000001</v>
      </c>
      <c r="M426" s="46">
        <v>12</v>
      </c>
      <c r="N426" s="28"/>
      <c r="O426" s="47">
        <v>11</v>
      </c>
      <c r="P426" s="24" t="s">
        <v>519</v>
      </c>
      <c r="Q426" s="24" t="s">
        <v>528</v>
      </c>
      <c r="R426" s="39">
        <v>7.2</v>
      </c>
      <c r="S426" s="25">
        <f t="shared" si="185"/>
        <v>200</v>
      </c>
      <c r="T426" s="25">
        <f t="shared" si="186"/>
        <v>200</v>
      </c>
    </row>
    <row r="427" spans="2:20" ht="16.5" x14ac:dyDescent="0.3">
      <c r="B427" s="26" t="s">
        <v>280</v>
      </c>
      <c r="C427" s="22" t="str">
        <f>IF(B427="","",VLOOKUP(B427,LISTAS!$F$5:$I$1000,2,0))</f>
        <v>COLEGIO AMORIM</v>
      </c>
      <c r="D427" s="22"/>
      <c r="E427" s="38">
        <v>7.2</v>
      </c>
      <c r="F427" s="5"/>
      <c r="G427" s="34">
        <f t="shared" si="180"/>
        <v>7.2427000000000001</v>
      </c>
      <c r="H427" s="35" t="str">
        <f t="shared" si="181"/>
        <v>JULIA MARINO FERRO</v>
      </c>
      <c r="I427" s="35" t="str">
        <f t="shared" si="182"/>
        <v>COLEGIO AMORIM</v>
      </c>
      <c r="J427" s="34">
        <f t="shared" si="183"/>
        <v>7.2</v>
      </c>
      <c r="K427" s="34">
        <f t="shared" si="184"/>
        <v>7.2427000000000001</v>
      </c>
      <c r="L427" s="34">
        <f>IF(K427="","",LARGE(G415:G435,M427))</f>
        <v>7.2426000000000004</v>
      </c>
      <c r="M427" s="46">
        <v>13</v>
      </c>
      <c r="N427" s="28"/>
      <c r="O427" s="47">
        <v>11</v>
      </c>
      <c r="P427" s="24" t="s">
        <v>280</v>
      </c>
      <c r="Q427" s="24" t="s">
        <v>219</v>
      </c>
      <c r="R427" s="39">
        <v>7.2</v>
      </c>
      <c r="S427" s="25">
        <f t="shared" si="185"/>
        <v>200</v>
      </c>
      <c r="T427" s="25">
        <f t="shared" si="186"/>
        <v>200</v>
      </c>
    </row>
    <row r="428" spans="2:20" ht="16.5" x14ac:dyDescent="0.3">
      <c r="B428" s="26" t="s">
        <v>284</v>
      </c>
      <c r="C428" s="22" t="str">
        <f>IF(B428="","",VLOOKUP(B428,LISTAS!$F$5:$I$1000,2,0))</f>
        <v>COLEGIO AMORIM</v>
      </c>
      <c r="D428" s="22"/>
      <c r="E428" s="38">
        <v>7.1</v>
      </c>
      <c r="F428" s="5"/>
      <c r="G428" s="34">
        <f t="shared" si="180"/>
        <v>7.1427999999999994</v>
      </c>
      <c r="H428" s="35" t="str">
        <f t="shared" si="181"/>
        <v>MARIA LUIZA GUIDA</v>
      </c>
      <c r="I428" s="35" t="str">
        <f t="shared" si="182"/>
        <v>COLEGIO AMORIM</v>
      </c>
      <c r="J428" s="34">
        <f t="shared" si="183"/>
        <v>7.1</v>
      </c>
      <c r="K428" s="34">
        <f t="shared" si="184"/>
        <v>7.1427999999999994</v>
      </c>
      <c r="L428" s="34">
        <f>IF(K428="","",LARGE(G415:G435,M428))</f>
        <v>7.1427999999999994</v>
      </c>
      <c r="M428" s="46">
        <v>14</v>
      </c>
      <c r="N428" s="28"/>
      <c r="O428" s="47">
        <v>13</v>
      </c>
      <c r="P428" s="24" t="s">
        <v>284</v>
      </c>
      <c r="Q428" s="24" t="s">
        <v>219</v>
      </c>
      <c r="R428" s="39">
        <v>7.1</v>
      </c>
      <c r="S428" s="25">
        <f t="shared" si="185"/>
        <v>200</v>
      </c>
      <c r="T428" s="25">
        <f t="shared" si="186"/>
        <v>200</v>
      </c>
    </row>
    <row r="429" spans="2:20" ht="16.5" x14ac:dyDescent="0.3">
      <c r="B429" s="26" t="s">
        <v>353</v>
      </c>
      <c r="C429" s="22" t="str">
        <f>IF(B429="","",VLOOKUP(B429,LISTAS!$F$5:$I$1000,2,0))</f>
        <v xml:space="preserve">ESCOLA STAGIUM </v>
      </c>
      <c r="D429" s="22"/>
      <c r="E429" s="38">
        <v>7</v>
      </c>
      <c r="F429" s="5"/>
      <c r="G429" s="34">
        <f t="shared" si="180"/>
        <v>7.0429000000000004</v>
      </c>
      <c r="H429" s="35" t="str">
        <f t="shared" si="181"/>
        <v>CATHARINA SOUSA CAMARA</v>
      </c>
      <c r="I429" s="35" t="str">
        <f t="shared" si="182"/>
        <v xml:space="preserve">ESCOLA STAGIUM </v>
      </c>
      <c r="J429" s="34">
        <f t="shared" si="183"/>
        <v>7</v>
      </c>
      <c r="K429" s="34">
        <f t="shared" si="184"/>
        <v>7.0429000000000004</v>
      </c>
      <c r="L429" s="34">
        <f>IF(K429="","",LARGE(G415:G435,M429))</f>
        <v>7.0430000000000001</v>
      </c>
      <c r="M429" s="46">
        <v>15</v>
      </c>
      <c r="N429" s="28"/>
      <c r="O429" s="47">
        <v>14</v>
      </c>
      <c r="P429" s="24" t="s">
        <v>353</v>
      </c>
      <c r="Q429" s="24" t="s">
        <v>447</v>
      </c>
      <c r="R429" s="39">
        <v>7</v>
      </c>
      <c r="S429" s="25">
        <f t="shared" si="185"/>
        <v>200</v>
      </c>
      <c r="T429" s="25">
        <f t="shared" si="186"/>
        <v>200</v>
      </c>
    </row>
    <row r="430" spans="2:20" ht="16.5" x14ac:dyDescent="0.3">
      <c r="B430" s="26" t="s">
        <v>527</v>
      </c>
      <c r="C430" s="22" t="str">
        <f>IF(B430="","",VLOOKUP(B430,LISTAS!$F$5:$I$1000,2,0))</f>
        <v>COLEGIO AMORIM</v>
      </c>
      <c r="D430" s="22"/>
      <c r="E430" s="38">
        <v>7</v>
      </c>
      <c r="F430" s="5"/>
      <c r="G430" s="34">
        <f t="shared" si="180"/>
        <v>7.0430000000000001</v>
      </c>
      <c r="H430" s="35" t="str">
        <f t="shared" si="181"/>
        <v>NICLE DA SILVA BARSANELLI</v>
      </c>
      <c r="I430" s="35" t="str">
        <f t="shared" si="182"/>
        <v>COLEGIO AMORIM</v>
      </c>
      <c r="J430" s="34">
        <f t="shared" si="183"/>
        <v>7</v>
      </c>
      <c r="K430" s="34">
        <f t="shared" si="184"/>
        <v>7.0430000000000001</v>
      </c>
      <c r="L430" s="34">
        <f>IF(K430="","",LARGE(G415:G435,M430))</f>
        <v>7.0429000000000004</v>
      </c>
      <c r="M430" s="46">
        <v>16</v>
      </c>
      <c r="N430" s="28"/>
      <c r="O430" s="47">
        <v>14</v>
      </c>
      <c r="P430" s="24" t="s">
        <v>527</v>
      </c>
      <c r="Q430" s="24" t="s">
        <v>219</v>
      </c>
      <c r="R430" s="39">
        <v>7</v>
      </c>
      <c r="S430" s="25">
        <f t="shared" si="185"/>
        <v>200</v>
      </c>
      <c r="T430" s="25">
        <f t="shared" si="186"/>
        <v>200</v>
      </c>
    </row>
    <row r="431" spans="2:20" ht="16.5" x14ac:dyDescent="0.3">
      <c r="B431" s="26" t="s">
        <v>523</v>
      </c>
      <c r="C431" s="22" t="str">
        <f>IF(B431="","",VLOOKUP(B431,LISTAS!$F$5:$I$1000,2,0))</f>
        <v>ESCOLA STAGIUM</v>
      </c>
      <c r="D431" s="22"/>
      <c r="E431" s="38">
        <v>6.7</v>
      </c>
      <c r="F431" s="5"/>
      <c r="G431" s="34">
        <f t="shared" ref="G431:G433" si="187">IF(E431="","",E431+(ROW(E431)/10000))</f>
        <v>6.7431000000000001</v>
      </c>
      <c r="H431" s="35" t="str">
        <f t="shared" ref="H431:H433" si="188">IF($K431="","",IF(B431="","",B431))</f>
        <v>KIARA DOMINGUES</v>
      </c>
      <c r="I431" s="35" t="str">
        <f t="shared" ref="I431:I433" si="189">IF($K431="","",IF(C431="","",C431))</f>
        <v>ESCOLA STAGIUM</v>
      </c>
      <c r="J431" s="34">
        <f t="shared" ref="J431:J433" si="190">IF($K431="","",E431)</f>
        <v>6.7</v>
      </c>
      <c r="K431" s="34">
        <f t="shared" ref="K431:K433" si="191">G431</f>
        <v>6.7431000000000001</v>
      </c>
      <c r="L431" s="34">
        <f>IF(K431="","",LARGE(G415:G435,M431))</f>
        <v>6.7431000000000001</v>
      </c>
      <c r="M431" s="46">
        <v>17</v>
      </c>
      <c r="N431" s="28"/>
      <c r="O431" s="47">
        <v>16</v>
      </c>
      <c r="P431" s="24" t="s">
        <v>523</v>
      </c>
      <c r="Q431" s="24" t="s">
        <v>528</v>
      </c>
      <c r="R431" s="39">
        <v>6.7</v>
      </c>
      <c r="S431" s="25">
        <f t="shared" si="185"/>
        <v>200</v>
      </c>
      <c r="T431" s="25">
        <f t="shared" si="186"/>
        <v>200</v>
      </c>
    </row>
    <row r="432" spans="2:20" ht="16.5" x14ac:dyDescent="0.3">
      <c r="B432" s="26"/>
      <c r="C432" s="22" t="str">
        <f>IF(B432="","",VLOOKUP(B432,LISTAS!$F$5:$I$1000,2,0))</f>
        <v/>
      </c>
      <c r="D432" s="22"/>
      <c r="E432" s="38"/>
      <c r="F432" s="5"/>
      <c r="G432" s="34" t="str">
        <f t="shared" si="187"/>
        <v/>
      </c>
      <c r="H432" s="35" t="str">
        <f t="shared" si="188"/>
        <v/>
      </c>
      <c r="I432" s="35" t="str">
        <f t="shared" si="189"/>
        <v/>
      </c>
      <c r="J432" s="34" t="str">
        <f t="shared" si="190"/>
        <v/>
      </c>
      <c r="K432" s="34" t="str">
        <f t="shared" si="191"/>
        <v/>
      </c>
      <c r="L432" s="34" t="str">
        <f>IF(K432="","",LARGE(G415:G435,M432))</f>
        <v/>
      </c>
      <c r="M432" s="46">
        <v>18</v>
      </c>
      <c r="N432" s="28"/>
      <c r="O432" s="47" t="str">
        <f>IF(R432&lt;&gt;"",_xlfn.RANK.EQ(R432,R415:R435,0),"")</f>
        <v/>
      </c>
      <c r="P432" s="24"/>
      <c r="Q432" s="24"/>
      <c r="R432" s="39"/>
      <c r="S432" s="25" t="str">
        <f t="shared" si="185"/>
        <v/>
      </c>
      <c r="T432" s="25" t="str">
        <f t="shared" si="186"/>
        <v/>
      </c>
    </row>
    <row r="433" spans="1:20" ht="16.5" x14ac:dyDescent="0.3">
      <c r="A433" s="2"/>
      <c r="B433" s="26" t="s">
        <v>522</v>
      </c>
      <c r="C433" s="22" t="str">
        <f>IF(B433="","",VLOOKUP(B433,LISTAS!$F$5:$I$1000,2,0))</f>
        <v>ESCOLA STAGIUM</v>
      </c>
      <c r="D433" s="22" t="e">
        <f>IF(B433="","",VLOOKUP(B433,LISTAS!$F$5:$I$204,4,0))</f>
        <v>#N/A</v>
      </c>
      <c r="E433" s="38">
        <v>0</v>
      </c>
      <c r="F433" s="5"/>
      <c r="G433" s="34">
        <f t="shared" si="187"/>
        <v>4.3299999999999998E-2</v>
      </c>
      <c r="H433" s="35" t="str">
        <f t="shared" si="188"/>
        <v>HELOISA FRANKLIN</v>
      </c>
      <c r="I433" s="35" t="str">
        <f t="shared" si="189"/>
        <v>ESCOLA STAGIUM</v>
      </c>
      <c r="J433" s="34">
        <f t="shared" si="190"/>
        <v>0</v>
      </c>
      <c r="K433" s="34">
        <f t="shared" si="191"/>
        <v>4.3299999999999998E-2</v>
      </c>
      <c r="L433" s="34" t="e">
        <f>IF(K433="","",LARGE(G415:G435,M433))</f>
        <v>#NUM!</v>
      </c>
      <c r="M433" s="46">
        <v>19</v>
      </c>
      <c r="N433" s="28"/>
      <c r="O433" s="47" t="str">
        <f>IF(R433&lt;&gt;"",_xlfn.RANK.EQ(R433,R415:R435,0),"")</f>
        <v/>
      </c>
      <c r="P433" s="24"/>
      <c r="Q433" s="24"/>
      <c r="R433" s="39"/>
      <c r="S433" s="25" t="str">
        <f t="shared" si="185"/>
        <v/>
      </c>
      <c r="T433" s="25" t="str">
        <f t="shared" si="186"/>
        <v/>
      </c>
    </row>
    <row r="434" spans="1:20" ht="16.5" x14ac:dyDescent="0.3">
      <c r="A434" s="2"/>
      <c r="B434" s="26"/>
      <c r="C434" s="22" t="str">
        <f>IF(B434="","",VLOOKUP(B434,LISTAS!$F$5:$I$1000,2,0))</f>
        <v/>
      </c>
      <c r="D434" s="22"/>
      <c r="E434" s="38"/>
      <c r="F434" s="5"/>
      <c r="G434" s="34"/>
      <c r="H434" s="35"/>
      <c r="I434" s="35"/>
      <c r="J434" s="34"/>
      <c r="K434" s="34"/>
      <c r="L434" s="34"/>
      <c r="M434" s="46"/>
      <c r="N434" s="28"/>
      <c r="O434" s="47" t="str">
        <f t="shared" ref="O434:O435" si="192">IF(R434&lt;&gt;"",_xlfn.RANK.EQ(R434,R416:R436,0),"")</f>
        <v/>
      </c>
      <c r="P434" s="24" t="str">
        <f t="shared" ref="P434:P435" si="193">IF(K434="","",VLOOKUP(L434,G416:J436,2,0))</f>
        <v/>
      </c>
      <c r="Q434" s="24" t="str">
        <f>IF(K434="","",VLOOKUP(P434,LISTAS!$F$5:$G$407,2,0))</f>
        <v/>
      </c>
      <c r="R434" s="39" t="str">
        <f t="shared" ref="R434:R435" si="194">IF(K434="","",VLOOKUP(L434,G416:J436,4,0))</f>
        <v/>
      </c>
      <c r="S434" s="25" t="str">
        <f t="shared" si="185"/>
        <v/>
      </c>
      <c r="T434" s="25" t="str">
        <f t="shared" si="186"/>
        <v/>
      </c>
    </row>
    <row r="435" spans="1:20" ht="16.5" x14ac:dyDescent="0.3">
      <c r="A435" s="15"/>
      <c r="B435" s="26"/>
      <c r="C435" s="22" t="str">
        <f>IF(B435="","",VLOOKUP(B435,LISTAS!$F$5:$I$1000,2,0))</f>
        <v/>
      </c>
      <c r="D435" s="22"/>
      <c r="E435" s="38"/>
      <c r="F435" s="5"/>
      <c r="G435" s="34" t="str">
        <f t="shared" ref="G435" si="195">IF(E435="","",E435+(ROW(E435)/10000))</f>
        <v/>
      </c>
      <c r="H435" s="35" t="str">
        <f t="shared" ref="H435" si="196">IF($K435="","",IF(B435="","",B435))</f>
        <v/>
      </c>
      <c r="I435" s="35" t="str">
        <f t="shared" ref="I435" si="197">IF($K435="","",IF(C435="","",C435))</f>
        <v/>
      </c>
      <c r="J435" s="34" t="str">
        <f t="shared" ref="J435" si="198">IF($K435="","",E435)</f>
        <v/>
      </c>
      <c r="K435" s="34" t="str">
        <f t="shared" ref="K435" si="199">G435</f>
        <v/>
      </c>
      <c r="L435" s="34" t="str">
        <f>IF(K435="","",LARGE(G415:G435,M435))</f>
        <v/>
      </c>
      <c r="M435" s="46">
        <v>20</v>
      </c>
      <c r="N435" s="28"/>
      <c r="O435" s="47" t="str">
        <f t="shared" si="192"/>
        <v/>
      </c>
      <c r="P435" s="24" t="str">
        <f t="shared" si="193"/>
        <v/>
      </c>
      <c r="Q435" s="24" t="str">
        <f>IF(K435="","",VLOOKUP(P435,LISTAS!$F$5:$G$407,2,0))</f>
        <v/>
      </c>
      <c r="R435" s="39" t="str">
        <f t="shared" si="194"/>
        <v/>
      </c>
      <c r="S435" s="25" t="str">
        <f t="shared" si="185"/>
        <v/>
      </c>
      <c r="T435" s="25" t="str">
        <f t="shared" si="186"/>
        <v/>
      </c>
    </row>
    <row r="438" spans="1:20" ht="15" x14ac:dyDescent="0.25">
      <c r="B438" s="71" t="s">
        <v>476</v>
      </c>
      <c r="C438" s="72"/>
      <c r="E438" s="36"/>
      <c r="F438" s="37"/>
      <c r="G438" s="11"/>
      <c r="H438" s="12"/>
      <c r="I438" s="12"/>
      <c r="J438" s="12"/>
      <c r="K438" s="13"/>
      <c r="L438" s="12"/>
      <c r="M438" s="14"/>
      <c r="N438" s="45"/>
      <c r="O438" s="73" t="s">
        <v>15</v>
      </c>
      <c r="P438" s="74"/>
      <c r="Q438" s="74"/>
      <c r="R438" s="74"/>
      <c r="S438" s="74"/>
      <c r="T438" s="75"/>
    </row>
    <row r="439" spans="1:20" x14ac:dyDescent="0.25">
      <c r="B439" s="68"/>
      <c r="C439" s="69"/>
      <c r="D439" s="69"/>
      <c r="E439" s="69"/>
      <c r="F439" s="69"/>
      <c r="G439" s="69"/>
      <c r="H439" s="69"/>
      <c r="I439" s="69"/>
      <c r="J439" s="69"/>
      <c r="K439" s="69"/>
      <c r="L439" s="69"/>
      <c r="M439" s="69"/>
      <c r="N439" s="69"/>
      <c r="O439" s="69"/>
      <c r="P439" s="69"/>
      <c r="Q439" s="69"/>
      <c r="R439" s="69"/>
      <c r="S439" s="69"/>
      <c r="T439" s="70"/>
    </row>
    <row r="440" spans="1:20" ht="28.5" x14ac:dyDescent="0.25">
      <c r="B440" s="16" t="s">
        <v>16</v>
      </c>
      <c r="C440" s="16" t="s">
        <v>1</v>
      </c>
      <c r="D440" s="16" t="s">
        <v>17</v>
      </c>
      <c r="E440" s="16" t="s">
        <v>2</v>
      </c>
      <c r="F440" s="17"/>
      <c r="G440" s="18"/>
      <c r="H440" s="19"/>
      <c r="I440" s="19"/>
      <c r="J440" s="19"/>
      <c r="K440" s="20"/>
      <c r="L440" s="19"/>
      <c r="M440" s="18"/>
      <c r="N440" s="18"/>
      <c r="O440" s="29" t="s">
        <v>4</v>
      </c>
      <c r="P440" s="29" t="s">
        <v>16</v>
      </c>
      <c r="Q440" s="29" t="s">
        <v>1</v>
      </c>
      <c r="R440" s="29" t="s">
        <v>18</v>
      </c>
      <c r="S440" s="21" t="s">
        <v>19</v>
      </c>
      <c r="T440" s="21" t="s">
        <v>20</v>
      </c>
    </row>
    <row r="441" spans="1:20" x14ac:dyDescent="0.25">
      <c r="B441" s="22" t="s">
        <v>363</v>
      </c>
      <c r="C441" s="22" t="str">
        <f>IF(B441="","",VLOOKUP(B441,LISTAS!$F$5:$I$1000,2,0))</f>
        <v xml:space="preserve">ESCOLA STAGIUM </v>
      </c>
      <c r="D441" s="22"/>
      <c r="E441" s="38">
        <v>7.35</v>
      </c>
      <c r="F441" s="5"/>
      <c r="G441" s="34">
        <f t="shared" ref="G441:G455" si="200">IF(E441="","",E441+(ROW(E441)/10000))</f>
        <v>7.3940999999999999</v>
      </c>
      <c r="H441" s="35" t="str">
        <f t="shared" ref="H441:H455" si="201">IF($K441="","",IF(B441="","",B441))</f>
        <v>MARIA HELENA OLIVEIRA</v>
      </c>
      <c r="I441" s="35" t="str">
        <f t="shared" ref="I441:I455" si="202">IF($K441="","",IF(C441="","",C441))</f>
        <v xml:space="preserve">ESCOLA STAGIUM </v>
      </c>
      <c r="J441" s="34">
        <f t="shared" ref="J441:J455" si="203">IF($K441="","",E441)</f>
        <v>7.35</v>
      </c>
      <c r="K441" s="34">
        <f t="shared" ref="K441:K455" si="204">G441</f>
        <v>7.3940999999999999</v>
      </c>
      <c r="L441" s="34">
        <f>IF(K441="","",LARGE(G441:G461,M441))</f>
        <v>7.3940999999999999</v>
      </c>
      <c r="M441" s="46">
        <v>1</v>
      </c>
      <c r="N441" s="23"/>
      <c r="O441" s="47">
        <f>IF(R441&lt;&gt;"",_xlfn.RANK.EQ(R441,R441:R461,0),"")</f>
        <v>1</v>
      </c>
      <c r="P441" s="24" t="s">
        <v>363</v>
      </c>
      <c r="Q441" s="24" t="s">
        <v>447</v>
      </c>
      <c r="R441" s="39">
        <v>7.35</v>
      </c>
      <c r="S441" s="25">
        <f>IF($O441="","",IF($O441=1,400,IF($O441=2,340,IF($O441=3,300,IF($O441=4,280,IF($O441=5,270,IF($O441=6,260,IF($O441=7,250,IF($O441=8,240,IF($O441=9,200,IF($O441=10,200,IF($O441=11,200,IF($O441=12,200,IF($O441=13,200,IF($O441=14,200,IF($O441=15,200,IF($O441=16,200,IF($O441&gt;16,"",""))))))))))))))))))</f>
        <v>400</v>
      </c>
      <c r="T441" s="25">
        <f>IF(O441="","",IF($F$7="NÃO","",IF(O441=1,400,IF(O441=2,340,IF(O441=3,300,IF(O441=4,280,IF(O441=5,270,IF(O441=6,260,IF(O441=7,250,IF(O441=8,240,IF(O441=9,200,IF(O441=10,200,IF(O441=11,200,IF(O441=12,200,IF(O441=13,200,IF(O441=14,200,IF(O441=15,200,IF(O441=16,200,IF(O441&gt;16,"","")))))))))))))))))))</f>
        <v>400</v>
      </c>
    </row>
    <row r="442" spans="1:20" ht="16.5" x14ac:dyDescent="0.25">
      <c r="B442" s="26" t="s">
        <v>533</v>
      </c>
      <c r="C442" s="22" t="str">
        <f>IF(B442="","",VLOOKUP(B442,LISTAS!$F$5:$I$1000,2,0))</f>
        <v>COLEGIO AMORIM</v>
      </c>
      <c r="D442" s="22" t="e">
        <f>IF(B442="","",VLOOKUP(B442,LISTAS!$F$5:$I$204,4,0))</f>
        <v>#N/A</v>
      </c>
      <c r="E442" s="38">
        <v>7.3</v>
      </c>
      <c r="F442" s="5"/>
      <c r="G442" s="34">
        <f t="shared" si="200"/>
        <v>7.3441999999999998</v>
      </c>
      <c r="H442" s="35" t="str">
        <f t="shared" si="201"/>
        <v>FERNANDA MARTINS</v>
      </c>
      <c r="I442" s="35" t="str">
        <f t="shared" si="202"/>
        <v>COLEGIO AMORIM</v>
      </c>
      <c r="J442" s="34">
        <f t="shared" si="203"/>
        <v>7.3</v>
      </c>
      <c r="K442" s="34">
        <f t="shared" si="204"/>
        <v>7.3441999999999998</v>
      </c>
      <c r="L442" s="34">
        <f>IF(K442="","",LARGE(G441:G461,M442))</f>
        <v>7.3441999999999998</v>
      </c>
      <c r="M442" s="46">
        <v>2</v>
      </c>
      <c r="N442" s="27"/>
      <c r="O442" s="47">
        <f>IF(R442&lt;&gt;"",_xlfn.RANK.EQ(R442,R441:R461,0),"")</f>
        <v>2</v>
      </c>
      <c r="P442" s="24" t="s">
        <v>533</v>
      </c>
      <c r="Q442" s="24" t="s">
        <v>219</v>
      </c>
      <c r="R442" s="39">
        <v>7.3</v>
      </c>
      <c r="S442" s="25">
        <f t="shared" ref="S442:S461" si="205">IF($O442="","",IF($O442=1,400,IF($O442=2,340,IF($O442=3,300,IF($O442=4,280,IF($O442=5,270,IF($O442=6,260,IF($O442=7,250,IF($O442=8,240,IF($O442=9,200,IF($O442=10,200,IF($O442=11,200,IF($O442=12,200,IF($O442=13,200,IF($O442=14,200,IF($O442=15,200,IF($O442=16,200,IF($O442&gt;16,"",""))))))))))))))))))</f>
        <v>340</v>
      </c>
      <c r="T442" s="25">
        <f t="shared" ref="T442:T461" si="206">IF(O442="","",IF($F$7="NÃO","",IF(O442=1,400,IF(O442=2,340,IF(O442=3,300,IF(O442=4,280,IF(O442=5,270,IF(O442=6,260,IF(O442=7,250,IF(O442=8,240,IF(O442=9,200,IF(O442=10,200,IF(O442=11,200,IF(O442=12,200,IF(O442=13,200,IF(O442=14,200,IF(O442=15,200,IF(O442=16,200,IF(O442&gt;16,"","")))))))))))))))))))</f>
        <v>340</v>
      </c>
    </row>
    <row r="443" spans="1:20" ht="16.5" x14ac:dyDescent="0.3">
      <c r="B443" s="26" t="s">
        <v>529</v>
      </c>
      <c r="C443" s="22" t="str">
        <f>IF(B443="","",VLOOKUP(B443,LISTAS!$F$5:$I$1000,2,0))</f>
        <v>COLEGIO AMORIM</v>
      </c>
      <c r="D443" s="22"/>
      <c r="E443" s="38">
        <v>7.2</v>
      </c>
      <c r="F443" s="5"/>
      <c r="G443" s="34">
        <f t="shared" si="200"/>
        <v>7.2443</v>
      </c>
      <c r="H443" s="35" t="str">
        <f t="shared" si="201"/>
        <v>ANA CLARA MELHADO</v>
      </c>
      <c r="I443" s="35" t="str">
        <f t="shared" si="202"/>
        <v>COLEGIO AMORIM</v>
      </c>
      <c r="J443" s="34">
        <f t="shared" si="203"/>
        <v>7.2</v>
      </c>
      <c r="K443" s="34">
        <f t="shared" si="204"/>
        <v>7.2443</v>
      </c>
      <c r="L443" s="34">
        <f>IF(K443="","",LARGE(G441:G461,M443))</f>
        <v>7.2443</v>
      </c>
      <c r="M443" s="46">
        <v>3</v>
      </c>
      <c r="N443" s="28"/>
      <c r="O443" s="47">
        <f>IF(R443&lt;&gt;"",_xlfn.RANK.EQ(R443,R441:R461,0),"")</f>
        <v>3</v>
      </c>
      <c r="P443" s="24" t="s">
        <v>529</v>
      </c>
      <c r="Q443" s="24" t="s">
        <v>219</v>
      </c>
      <c r="R443" s="39">
        <v>7.2</v>
      </c>
      <c r="S443" s="25">
        <f t="shared" si="205"/>
        <v>300</v>
      </c>
      <c r="T443" s="25">
        <f t="shared" si="206"/>
        <v>300</v>
      </c>
    </row>
    <row r="444" spans="1:20" ht="16.5" x14ac:dyDescent="0.3">
      <c r="B444" s="26" t="s">
        <v>577</v>
      </c>
      <c r="C444" s="22" t="str">
        <f>IF(B444="","",VLOOKUP(B444,LISTAS!$F$5:$I$1000,2,0))</f>
        <v>ESCOLA STAGIUM</v>
      </c>
      <c r="D444" s="22"/>
      <c r="E444" s="38">
        <v>7.1</v>
      </c>
      <c r="F444" s="5"/>
      <c r="G444" s="34">
        <f t="shared" si="200"/>
        <v>7.1444000000000001</v>
      </c>
      <c r="H444" s="35" t="str">
        <f t="shared" si="201"/>
        <v>HELOISA RODRIGUES</v>
      </c>
      <c r="I444" s="35" t="str">
        <f t="shared" si="202"/>
        <v>ESCOLA STAGIUM</v>
      </c>
      <c r="J444" s="34">
        <f t="shared" si="203"/>
        <v>7.1</v>
      </c>
      <c r="K444" s="34">
        <f t="shared" si="204"/>
        <v>7.1444000000000001</v>
      </c>
      <c r="L444" s="34">
        <f>IF(K444="","",LARGE(G441:G461,M444))</f>
        <v>7.1444000000000001</v>
      </c>
      <c r="M444" s="46">
        <v>4</v>
      </c>
      <c r="N444" s="28"/>
      <c r="O444" s="47">
        <f>IF(R444&lt;&gt;"",_xlfn.RANK.EQ(R444,R441:R461,0),"")</f>
        <v>4</v>
      </c>
      <c r="P444" s="24" t="s">
        <v>577</v>
      </c>
      <c r="Q444" s="24" t="s">
        <v>528</v>
      </c>
      <c r="R444" s="39">
        <v>7.1</v>
      </c>
      <c r="S444" s="25">
        <f t="shared" si="205"/>
        <v>280</v>
      </c>
      <c r="T444" s="25">
        <f t="shared" si="206"/>
        <v>280</v>
      </c>
    </row>
    <row r="445" spans="1:20" ht="16.5" x14ac:dyDescent="0.3">
      <c r="B445" s="26" t="s">
        <v>530</v>
      </c>
      <c r="C445" s="22" t="str">
        <f>IF(B445="","",VLOOKUP(B445,LISTAS!$F$5:$I$1000,2,0))</f>
        <v>COLEGIO AMORIM</v>
      </c>
      <c r="D445" s="22" t="e">
        <f>IF(B445="","",VLOOKUP(B445,LISTAS!$F$5:$I$204,4,0))</f>
        <v>#N/A</v>
      </c>
      <c r="E445" s="38">
        <v>7</v>
      </c>
      <c r="F445" s="5"/>
      <c r="G445" s="34">
        <f t="shared" si="200"/>
        <v>7.0445000000000002</v>
      </c>
      <c r="H445" s="35" t="str">
        <f t="shared" si="201"/>
        <v>ANA JULIA BIANCHI</v>
      </c>
      <c r="I445" s="35" t="str">
        <f t="shared" si="202"/>
        <v>COLEGIO AMORIM</v>
      </c>
      <c r="J445" s="34">
        <f t="shared" si="203"/>
        <v>7</v>
      </c>
      <c r="K445" s="34">
        <f t="shared" si="204"/>
        <v>7.0445000000000002</v>
      </c>
      <c r="L445" s="34">
        <f>IF(K445="","",LARGE(G441:G461,M445))</f>
        <v>7.0445000000000002</v>
      </c>
      <c r="M445" s="46">
        <v>5</v>
      </c>
      <c r="N445" s="28"/>
      <c r="O445" s="47">
        <f>IF(R445&lt;&gt;"",_xlfn.RANK.EQ(R445,R441:R461,0),"")</f>
        <v>5</v>
      </c>
      <c r="P445" s="24" t="s">
        <v>530</v>
      </c>
      <c r="Q445" s="24" t="s">
        <v>219</v>
      </c>
      <c r="R445" s="39">
        <v>7</v>
      </c>
      <c r="S445" s="25">
        <f t="shared" si="205"/>
        <v>270</v>
      </c>
      <c r="T445" s="25">
        <f t="shared" si="206"/>
        <v>270</v>
      </c>
    </row>
    <row r="446" spans="1:20" ht="16.5" x14ac:dyDescent="0.3">
      <c r="B446" s="26" t="s">
        <v>277</v>
      </c>
      <c r="C446" s="22" t="str">
        <f>IF(B446="","",VLOOKUP(B446,LISTAS!$F$5:$I$1000,2,0))</f>
        <v>COLEGIO AMORIM</v>
      </c>
      <c r="D446" s="22" t="str">
        <f>IF(B446="","",VLOOKUP(B446,LISTAS!$F$5:$I$204,4,0))</f>
        <v>SUB 11</v>
      </c>
      <c r="E446" s="38">
        <v>6.7</v>
      </c>
      <c r="F446" s="5"/>
      <c r="G446" s="34">
        <f t="shared" si="200"/>
        <v>6.7446000000000002</v>
      </c>
      <c r="H446" s="35" t="str">
        <f t="shared" si="201"/>
        <v>CECILIA RAFFO</v>
      </c>
      <c r="I446" s="35" t="str">
        <f t="shared" si="202"/>
        <v>COLEGIO AMORIM</v>
      </c>
      <c r="J446" s="34">
        <f t="shared" si="203"/>
        <v>6.7</v>
      </c>
      <c r="K446" s="34">
        <f t="shared" si="204"/>
        <v>6.7446000000000002</v>
      </c>
      <c r="L446" s="34">
        <f>IF(K446="","",LARGE(G441:G461,M446))</f>
        <v>6.7446000000000002</v>
      </c>
      <c r="M446" s="46">
        <v>6</v>
      </c>
      <c r="N446" s="28"/>
      <c r="O446" s="47">
        <f>IF(R446&lt;&gt;"",_xlfn.RANK.EQ(R446,R441:R461,0),"")</f>
        <v>6</v>
      </c>
      <c r="P446" s="24" t="s">
        <v>277</v>
      </c>
      <c r="Q446" s="24" t="s">
        <v>219</v>
      </c>
      <c r="R446" s="39">
        <v>6.7</v>
      </c>
      <c r="S446" s="25">
        <f t="shared" si="205"/>
        <v>260</v>
      </c>
      <c r="T446" s="25">
        <f t="shared" si="206"/>
        <v>260</v>
      </c>
    </row>
    <row r="447" spans="1:20" ht="16.5" x14ac:dyDescent="0.3">
      <c r="B447" s="26" t="s">
        <v>535</v>
      </c>
      <c r="C447" s="22" t="str">
        <f>IF(B447="","",VLOOKUP(B447,LISTAS!$F$5:$I$1000,2,0))</f>
        <v>ESCOLA STAGIUM</v>
      </c>
      <c r="D447" s="22" t="e">
        <f>IF(B447="","",VLOOKUP(B447,LISTAS!$F$5:$I$204,4,0))</f>
        <v>#N/A</v>
      </c>
      <c r="E447" s="38">
        <v>6.65</v>
      </c>
      <c r="F447" s="5"/>
      <c r="G447" s="34">
        <f t="shared" si="200"/>
        <v>6.6947000000000001</v>
      </c>
      <c r="H447" s="35" t="str">
        <f t="shared" si="201"/>
        <v>LETICIA SILVA</v>
      </c>
      <c r="I447" s="35" t="str">
        <f t="shared" si="202"/>
        <v>ESCOLA STAGIUM</v>
      </c>
      <c r="J447" s="34">
        <f t="shared" si="203"/>
        <v>6.65</v>
      </c>
      <c r="K447" s="34">
        <f t="shared" si="204"/>
        <v>6.6947000000000001</v>
      </c>
      <c r="L447" s="34">
        <f>IF(K447="","",LARGE(G441:G461,M447))</f>
        <v>6.6947000000000001</v>
      </c>
      <c r="M447" s="46">
        <v>7</v>
      </c>
      <c r="N447" s="28"/>
      <c r="O447" s="47">
        <f>IF(R447&lt;&gt;"",_xlfn.RANK.EQ(R447,R441:R461,0),"")</f>
        <v>7</v>
      </c>
      <c r="P447" s="24" t="s">
        <v>535</v>
      </c>
      <c r="Q447" s="24" t="s">
        <v>528</v>
      </c>
      <c r="R447" s="39">
        <v>6.65</v>
      </c>
      <c r="S447" s="25">
        <f t="shared" si="205"/>
        <v>250</v>
      </c>
      <c r="T447" s="25">
        <f t="shared" si="206"/>
        <v>250</v>
      </c>
    </row>
    <row r="448" spans="1:20" ht="16.5" x14ac:dyDescent="0.3">
      <c r="B448" s="26" t="s">
        <v>537</v>
      </c>
      <c r="C448" s="22" t="str">
        <f>IF(B448="","",VLOOKUP(B448,LISTAS!$F$5:$I$1000,2,0))</f>
        <v>ESCOLA STAGIUM</v>
      </c>
      <c r="D448" s="22" t="e">
        <f>IF(B448="","",VLOOKUP(B448,LISTAS!$F$5:$I$204,4,0))</f>
        <v>#N/A</v>
      </c>
      <c r="E448" s="38">
        <v>6.55</v>
      </c>
      <c r="F448" s="5"/>
      <c r="G448" s="34">
        <f t="shared" si="200"/>
        <v>6.5948000000000002</v>
      </c>
      <c r="H448" s="35" t="str">
        <f t="shared" si="201"/>
        <v>LOUISE DUARTE</v>
      </c>
      <c r="I448" s="35" t="str">
        <f t="shared" si="202"/>
        <v>ESCOLA STAGIUM</v>
      </c>
      <c r="J448" s="34">
        <f t="shared" si="203"/>
        <v>6.55</v>
      </c>
      <c r="K448" s="34">
        <f t="shared" si="204"/>
        <v>6.5948000000000002</v>
      </c>
      <c r="L448" s="34">
        <f>IF(K448="","",LARGE(G441:G461,M448))</f>
        <v>6.5948000000000002</v>
      </c>
      <c r="M448" s="46">
        <v>8</v>
      </c>
      <c r="N448" s="28"/>
      <c r="O448" s="47">
        <f>IF(R448&lt;&gt;"",_xlfn.RANK.EQ(R448,R441:R461,0),"")</f>
        <v>8</v>
      </c>
      <c r="P448" s="24" t="s">
        <v>537</v>
      </c>
      <c r="Q448" s="24" t="s">
        <v>528</v>
      </c>
      <c r="R448" s="39">
        <v>6.55</v>
      </c>
      <c r="S448" s="25">
        <f t="shared" si="205"/>
        <v>240</v>
      </c>
      <c r="T448" s="25">
        <f t="shared" si="206"/>
        <v>240</v>
      </c>
    </row>
    <row r="449" spans="2:20" ht="16.5" x14ac:dyDescent="0.3">
      <c r="B449" s="26" t="s">
        <v>273</v>
      </c>
      <c r="C449" s="22" t="str">
        <f>IF(B449="","",VLOOKUP(B449,LISTAS!$F$5:$I$1000,2,0))</f>
        <v>COLEGIO AMORIM</v>
      </c>
      <c r="D449" s="22" t="str">
        <f>IF(B449="","",VLOOKUP(B449,LISTAS!$F$5:$I$204,4,0))</f>
        <v>SUB 11</v>
      </c>
      <c r="E449" s="38">
        <v>6.4</v>
      </c>
      <c r="F449" s="5"/>
      <c r="G449" s="34">
        <f t="shared" si="200"/>
        <v>6.4449000000000005</v>
      </c>
      <c r="H449" s="35" t="str">
        <f t="shared" si="201"/>
        <v>ANA CLARA TRESSINO</v>
      </c>
      <c r="I449" s="35" t="str">
        <f t="shared" si="202"/>
        <v>COLEGIO AMORIM</v>
      </c>
      <c r="J449" s="34">
        <f t="shared" si="203"/>
        <v>6.4</v>
      </c>
      <c r="K449" s="34">
        <f t="shared" si="204"/>
        <v>6.4449000000000005</v>
      </c>
      <c r="L449" s="34">
        <f>IF(K449="","",LARGE(G441:G461,M449))</f>
        <v>6.4451000000000001</v>
      </c>
      <c r="M449" s="46">
        <v>9</v>
      </c>
      <c r="N449" s="28"/>
      <c r="O449" s="47">
        <f>IF(R449&lt;&gt;"",_xlfn.RANK.EQ(R449,R441:R461,0),"")</f>
        <v>9</v>
      </c>
      <c r="P449" s="24" t="s">
        <v>273</v>
      </c>
      <c r="Q449" s="24" t="s">
        <v>219</v>
      </c>
      <c r="R449" s="39">
        <v>6.4</v>
      </c>
      <c r="S449" s="25">
        <f t="shared" si="205"/>
        <v>200</v>
      </c>
      <c r="T449" s="25">
        <f t="shared" si="206"/>
        <v>200</v>
      </c>
    </row>
    <row r="450" spans="2:20" ht="16.5" x14ac:dyDescent="0.3">
      <c r="B450" s="26" t="s">
        <v>531</v>
      </c>
      <c r="C450" s="22" t="str">
        <f>IF(B450="","",VLOOKUP(B450,LISTAS!$F$5:$I$1000,2,0))</f>
        <v>COLEGIO AMORIM</v>
      </c>
      <c r="D450" s="22" t="e">
        <f>IF(B450="","",VLOOKUP(B450,LISTAS!$F$5:$I$204,4,0))</f>
        <v>#N/A</v>
      </c>
      <c r="E450" s="38">
        <v>6.4</v>
      </c>
      <c r="F450" s="5"/>
      <c r="G450" s="34">
        <f t="shared" si="200"/>
        <v>6.4450000000000003</v>
      </c>
      <c r="H450" s="35" t="str">
        <f t="shared" si="201"/>
        <v>ANNA BEATRIZ JARDIM</v>
      </c>
      <c r="I450" s="35" t="str">
        <f t="shared" si="202"/>
        <v>COLEGIO AMORIM</v>
      </c>
      <c r="J450" s="34">
        <f t="shared" si="203"/>
        <v>6.4</v>
      </c>
      <c r="K450" s="34">
        <f t="shared" si="204"/>
        <v>6.4450000000000003</v>
      </c>
      <c r="L450" s="34">
        <f>IF(K450="","",LARGE(G441:G461,M450))</f>
        <v>6.4450000000000003</v>
      </c>
      <c r="M450" s="46">
        <v>10</v>
      </c>
      <c r="N450" s="28"/>
      <c r="O450" s="47">
        <f>IF(R450&lt;&gt;"",_xlfn.RANK.EQ(R450,R441:R461,0),"")</f>
        <v>9</v>
      </c>
      <c r="P450" s="24" t="s">
        <v>531</v>
      </c>
      <c r="Q450" s="24" t="s">
        <v>219</v>
      </c>
      <c r="R450" s="39">
        <v>6.4</v>
      </c>
      <c r="S450" s="25">
        <f t="shared" si="205"/>
        <v>200</v>
      </c>
      <c r="T450" s="25">
        <f t="shared" si="206"/>
        <v>200</v>
      </c>
    </row>
    <row r="451" spans="2:20" ht="16.5" x14ac:dyDescent="0.3">
      <c r="B451" s="26" t="s">
        <v>538</v>
      </c>
      <c r="C451" s="22" t="str">
        <f>IF(B451="","",VLOOKUP(B451,LISTAS!$F$5:$I$1000,2,0))</f>
        <v>ESCOLA STAGIUM</v>
      </c>
      <c r="D451" s="22"/>
      <c r="E451" s="38">
        <v>6.4</v>
      </c>
      <c r="F451" s="5"/>
      <c r="G451" s="34">
        <f t="shared" si="200"/>
        <v>6.4451000000000001</v>
      </c>
      <c r="H451" s="35" t="str">
        <f t="shared" si="201"/>
        <v>MARIA EDUARDA SOARES</v>
      </c>
      <c r="I451" s="35" t="str">
        <f t="shared" si="202"/>
        <v>ESCOLA STAGIUM</v>
      </c>
      <c r="J451" s="34">
        <f t="shared" si="203"/>
        <v>6.4</v>
      </c>
      <c r="K451" s="34">
        <f t="shared" si="204"/>
        <v>6.4451000000000001</v>
      </c>
      <c r="L451" s="34">
        <f>IF(K451="","",LARGE(G441:G461,M451))</f>
        <v>6.4449000000000005</v>
      </c>
      <c r="M451" s="46">
        <v>11</v>
      </c>
      <c r="N451" s="28"/>
      <c r="O451" s="47">
        <f>IF(R451&lt;&gt;"",_xlfn.RANK.EQ(R451,R441:R461,0),"")</f>
        <v>9</v>
      </c>
      <c r="P451" s="24" t="s">
        <v>538</v>
      </c>
      <c r="Q451" s="24" t="s">
        <v>528</v>
      </c>
      <c r="R451" s="39">
        <v>6.4</v>
      </c>
      <c r="S451" s="25">
        <f t="shared" si="205"/>
        <v>200</v>
      </c>
      <c r="T451" s="25">
        <f t="shared" si="206"/>
        <v>200</v>
      </c>
    </row>
    <row r="452" spans="2:20" ht="16.5" x14ac:dyDescent="0.3">
      <c r="B452" s="26" t="s">
        <v>536</v>
      </c>
      <c r="C452" s="22" t="str">
        <f>IF(B452="","",VLOOKUP(B452,LISTAS!$F$5:$I$1000,2,0))</f>
        <v>ESCOLA STAGIUM</v>
      </c>
      <c r="D452" s="22" t="e">
        <f>IF(B452="","",VLOOKUP(B452,LISTAS!$F$5:$I$204,4,0))</f>
        <v>#N/A</v>
      </c>
      <c r="E452" s="38">
        <v>6.35</v>
      </c>
      <c r="F452" s="5"/>
      <c r="G452" s="34">
        <f t="shared" si="200"/>
        <v>6.3952</v>
      </c>
      <c r="H452" s="35" t="str">
        <f t="shared" si="201"/>
        <v>LORENA DA COSTA</v>
      </c>
      <c r="I452" s="35" t="str">
        <f t="shared" si="202"/>
        <v>ESCOLA STAGIUM</v>
      </c>
      <c r="J452" s="34">
        <f t="shared" si="203"/>
        <v>6.35</v>
      </c>
      <c r="K452" s="34">
        <f t="shared" si="204"/>
        <v>6.3952</v>
      </c>
      <c r="L452" s="34">
        <f>IF(K452="","",LARGE(G441:G461,M452))</f>
        <v>6.3952</v>
      </c>
      <c r="M452" s="46">
        <v>12</v>
      </c>
      <c r="N452" s="28"/>
      <c r="O452" s="47">
        <f>IF(R452&lt;&gt;"",_xlfn.RANK.EQ(R452,R441:R461,0),"")</f>
        <v>12</v>
      </c>
      <c r="P452" s="24" t="s">
        <v>536</v>
      </c>
      <c r="Q452" s="24" t="s">
        <v>528</v>
      </c>
      <c r="R452" s="39">
        <v>6.35</v>
      </c>
      <c r="S452" s="25">
        <f t="shared" si="205"/>
        <v>200</v>
      </c>
      <c r="T452" s="25">
        <f t="shared" si="206"/>
        <v>200</v>
      </c>
    </row>
    <row r="453" spans="2:20" ht="16.5" x14ac:dyDescent="0.3">
      <c r="B453" s="26" t="s">
        <v>534</v>
      </c>
      <c r="C453" s="22" t="str">
        <f>IF(B453="","",VLOOKUP(B453,LISTAS!$F$5:$I$1000,2,0))</f>
        <v>ESCOLA STAGIUM</v>
      </c>
      <c r="D453" s="22"/>
      <c r="E453" s="38">
        <v>6.25</v>
      </c>
      <c r="F453" s="5"/>
      <c r="G453" s="34">
        <f t="shared" si="200"/>
        <v>6.2953000000000001</v>
      </c>
      <c r="H453" s="35" t="str">
        <f t="shared" si="201"/>
        <v>LAURA BUENO</v>
      </c>
      <c r="I453" s="35" t="str">
        <f t="shared" si="202"/>
        <v>ESCOLA STAGIUM</v>
      </c>
      <c r="J453" s="34">
        <f t="shared" si="203"/>
        <v>6.25</v>
      </c>
      <c r="K453" s="34">
        <f t="shared" si="204"/>
        <v>6.2953000000000001</v>
      </c>
      <c r="L453" s="34">
        <f>IF(K453="","",LARGE(G441:G461,M453))</f>
        <v>6.2953000000000001</v>
      </c>
      <c r="M453" s="46">
        <v>13</v>
      </c>
      <c r="N453" s="28"/>
      <c r="O453" s="47">
        <f>IF(R453&lt;&gt;"",_xlfn.RANK.EQ(R453,R441:R461,0),"")</f>
        <v>13</v>
      </c>
      <c r="P453" s="24" t="s">
        <v>534</v>
      </c>
      <c r="Q453" s="24" t="s">
        <v>528</v>
      </c>
      <c r="R453" s="39">
        <v>6.25</v>
      </c>
      <c r="S453" s="25">
        <f t="shared" si="205"/>
        <v>200</v>
      </c>
      <c r="T453" s="25">
        <f t="shared" si="206"/>
        <v>200</v>
      </c>
    </row>
    <row r="454" spans="2:20" ht="16.5" x14ac:dyDescent="0.3">
      <c r="B454" s="26" t="s">
        <v>532</v>
      </c>
      <c r="C454" s="22" t="str">
        <f>IF(B454="","",VLOOKUP(B454,LISTAS!$F$5:$I$1000,2,0))</f>
        <v>COLEGIO AMORIM</v>
      </c>
      <c r="D454" s="22" t="e">
        <f>IF(B454="","",VLOOKUP(B454,LISTAS!$F$5:$I$204,4,0))</f>
        <v>#N/A</v>
      </c>
      <c r="E454" s="38">
        <v>6</v>
      </c>
      <c r="F454" s="5"/>
      <c r="G454" s="34">
        <f t="shared" si="200"/>
        <v>6.0453999999999999</v>
      </c>
      <c r="H454" s="35" t="str">
        <f t="shared" si="201"/>
        <v>BEATRIZ DE CAMPOS</v>
      </c>
      <c r="I454" s="35" t="str">
        <f t="shared" si="202"/>
        <v>COLEGIO AMORIM</v>
      </c>
      <c r="J454" s="34">
        <f t="shared" si="203"/>
        <v>6</v>
      </c>
      <c r="K454" s="34">
        <f t="shared" si="204"/>
        <v>6.0453999999999999</v>
      </c>
      <c r="L454" s="34">
        <f>IF(K454="","",LARGE(G441:G461,M454))</f>
        <v>6.0453999999999999</v>
      </c>
      <c r="M454" s="46">
        <v>14</v>
      </c>
      <c r="N454" s="28"/>
      <c r="O454" s="47">
        <f>IF(R454&lt;&gt;"",_xlfn.RANK.EQ(R454,R441:R461,0),"")</f>
        <v>14</v>
      </c>
      <c r="P454" s="24" t="s">
        <v>532</v>
      </c>
      <c r="Q454" s="24" t="s">
        <v>219</v>
      </c>
      <c r="R454" s="39">
        <v>6</v>
      </c>
      <c r="S454" s="25">
        <f t="shared" si="205"/>
        <v>200</v>
      </c>
      <c r="T454" s="25">
        <f t="shared" si="206"/>
        <v>200</v>
      </c>
    </row>
    <row r="455" spans="2:20" ht="16.5" x14ac:dyDescent="0.3">
      <c r="B455" s="26" t="s">
        <v>539</v>
      </c>
      <c r="C455" s="22" t="str">
        <f>IF(B455="","",VLOOKUP(B455,LISTAS!$F$5:$I$1000,2,0))</f>
        <v>ESCOLA STAGIUM</v>
      </c>
      <c r="D455" s="22"/>
      <c r="E455" s="38">
        <v>0</v>
      </c>
      <c r="F455" s="5"/>
      <c r="G455" s="34">
        <f t="shared" si="200"/>
        <v>4.5499999999999999E-2</v>
      </c>
      <c r="H455" s="35" t="str">
        <f t="shared" si="201"/>
        <v>MARIA JULIA COUTINHO</v>
      </c>
      <c r="I455" s="35" t="str">
        <f t="shared" si="202"/>
        <v>ESCOLA STAGIUM</v>
      </c>
      <c r="J455" s="34">
        <f t="shared" si="203"/>
        <v>0</v>
      </c>
      <c r="K455" s="34">
        <f t="shared" si="204"/>
        <v>4.5499999999999999E-2</v>
      </c>
      <c r="L455" s="34">
        <f>IF(K455="","",LARGE(G441:G461,M455))</f>
        <v>4.5499999999999999E-2</v>
      </c>
      <c r="M455" s="46">
        <v>15</v>
      </c>
      <c r="N455" s="28"/>
      <c r="O455" s="47" t="str">
        <f>IF(R455&lt;&gt;"",_xlfn.RANK.EQ(R455,R441:R461,0),"")</f>
        <v/>
      </c>
      <c r="P455" s="24"/>
      <c r="Q455" s="24"/>
      <c r="R455" s="39"/>
      <c r="S455" s="25"/>
      <c r="T455" s="25"/>
    </row>
    <row r="456" spans="2:20" ht="16.5" x14ac:dyDescent="0.3">
      <c r="B456" s="26"/>
      <c r="C456" s="22" t="str">
        <f>IF(B456="","",VLOOKUP(B456,LISTAS!$F$5:$I$1000,2,0))</f>
        <v/>
      </c>
      <c r="D456" s="22"/>
      <c r="E456" s="38"/>
      <c r="F456" s="5"/>
      <c r="G456" s="34"/>
      <c r="H456" s="35"/>
      <c r="I456" s="35"/>
      <c r="J456" s="34"/>
      <c r="K456" s="34"/>
      <c r="L456" s="34" t="str">
        <f>IF(K456="","",LARGE(G441:G461,M456))</f>
        <v/>
      </c>
      <c r="M456" s="46">
        <v>16</v>
      </c>
      <c r="N456" s="28"/>
      <c r="O456" s="47" t="str">
        <f>IF(R456&lt;&gt;"",_xlfn.RANK.EQ(R456,R441:R461,0),"")</f>
        <v/>
      </c>
      <c r="P456" s="24"/>
      <c r="Q456" s="24"/>
      <c r="R456" s="39" t="str">
        <f>IF(K456="","",VLOOKUP(L456,G441:J461,4,0))</f>
        <v/>
      </c>
      <c r="S456" s="25" t="str">
        <f t="shared" si="205"/>
        <v/>
      </c>
      <c r="T456" s="25" t="str">
        <f t="shared" si="206"/>
        <v/>
      </c>
    </row>
    <row r="457" spans="2:20" ht="16.5" x14ac:dyDescent="0.3">
      <c r="B457" s="26"/>
      <c r="C457" s="22" t="str">
        <f>IF(B457="","",VLOOKUP(B457,LISTAS!$F$5:$I$1000,2,0))</f>
        <v/>
      </c>
      <c r="D457" s="22"/>
      <c r="E457" s="38"/>
      <c r="F457" s="5"/>
      <c r="G457" s="34" t="str">
        <f t="shared" ref="G457:G458" si="207">IF(E457="","",E457+(ROW(E457)/10000))</f>
        <v/>
      </c>
      <c r="H457" s="35" t="str">
        <f t="shared" ref="H457:H458" si="208">IF($K457="","",IF(B457="","",B457))</f>
        <v/>
      </c>
      <c r="I457" s="35" t="str">
        <f t="shared" ref="I457:I458" si="209">IF($K457="","",IF(C457="","",C457))</f>
        <v/>
      </c>
      <c r="J457" s="34" t="str">
        <f t="shared" ref="J457:J458" si="210">IF($K457="","",E457)</f>
        <v/>
      </c>
      <c r="K457" s="34" t="str">
        <f t="shared" ref="K457:K458" si="211">G457</f>
        <v/>
      </c>
      <c r="L457" s="34" t="str">
        <f>IF(K457="","",LARGE(G441:G461,M457))</f>
        <v/>
      </c>
      <c r="M457" s="46">
        <v>17</v>
      </c>
      <c r="N457" s="28"/>
      <c r="O457" s="47" t="str">
        <f>IF(R457&lt;&gt;"",_xlfn.RANK.EQ(R457,R441:R461,0),"")</f>
        <v/>
      </c>
      <c r="P457" s="24"/>
      <c r="Q457" s="24"/>
      <c r="R457" s="39" t="str">
        <f>IF(K457="","",VLOOKUP(L457,G441:J461,4,0))</f>
        <v/>
      </c>
      <c r="S457" s="25" t="str">
        <f t="shared" si="205"/>
        <v/>
      </c>
      <c r="T457" s="25" t="str">
        <f t="shared" si="206"/>
        <v/>
      </c>
    </row>
    <row r="458" spans="2:20" ht="16.5" x14ac:dyDescent="0.3">
      <c r="B458" s="26"/>
      <c r="C458" s="22" t="str">
        <f>IF(B458="","",VLOOKUP(B458,LISTAS!$F$5:$I$1000,2,0))</f>
        <v/>
      </c>
      <c r="D458" s="22"/>
      <c r="E458" s="38"/>
      <c r="F458" s="5"/>
      <c r="G458" s="34" t="str">
        <f t="shared" si="207"/>
        <v/>
      </c>
      <c r="H458" s="35" t="str">
        <f t="shared" si="208"/>
        <v/>
      </c>
      <c r="I458" s="35" t="str">
        <f t="shared" si="209"/>
        <v/>
      </c>
      <c r="J458" s="34" t="str">
        <f t="shared" si="210"/>
        <v/>
      </c>
      <c r="K458" s="34" t="str">
        <f t="shared" si="211"/>
        <v/>
      </c>
      <c r="L458" s="34" t="str">
        <f>IF(K458="","",LARGE(G441:G461,M458))</f>
        <v/>
      </c>
      <c r="M458" s="46">
        <v>18</v>
      </c>
      <c r="N458" s="28"/>
      <c r="O458" s="47" t="str">
        <f>IF(R458&lt;&gt;"",_xlfn.RANK.EQ(R458,R441:R461,0),"")</f>
        <v/>
      </c>
      <c r="P458" s="24"/>
      <c r="Q458" s="24"/>
      <c r="R458" s="39" t="str">
        <f>IF(K458="","",VLOOKUP(L458,G441:J461,4,0))</f>
        <v/>
      </c>
      <c r="S458" s="25" t="str">
        <f t="shared" si="205"/>
        <v/>
      </c>
      <c r="T458" s="25" t="str">
        <f t="shared" si="206"/>
        <v/>
      </c>
    </row>
    <row r="459" spans="2:20" ht="16.5" x14ac:dyDescent="0.3">
      <c r="B459" s="26"/>
      <c r="C459" s="22" t="str">
        <f>IF(B459="","",VLOOKUP(B459,LISTAS!$F$5:$I$1000,2,0))</f>
        <v/>
      </c>
      <c r="D459" s="22"/>
      <c r="E459" s="38"/>
      <c r="F459" s="5"/>
      <c r="G459" s="34"/>
      <c r="H459" s="35"/>
      <c r="I459" s="35"/>
      <c r="J459" s="34"/>
      <c r="K459" s="34"/>
      <c r="L459" s="34" t="str">
        <f>IF(K459="","",LARGE(G441:G461,M459))</f>
        <v/>
      </c>
      <c r="M459" s="46">
        <v>19</v>
      </c>
      <c r="N459" s="28"/>
      <c r="O459" s="47" t="str">
        <f>IF(R459&lt;&gt;"",_xlfn.RANK.EQ(R459,R441:R461,0),"")</f>
        <v/>
      </c>
      <c r="P459" s="24" t="str">
        <f>IF(K459="","",VLOOKUP(L459,G441:J461,2,0))</f>
        <v/>
      </c>
      <c r="Q459" s="24" t="str">
        <f>IF(K459="","",VLOOKUP(P459,LISTAS!$F$5:$G$407,2,0))</f>
        <v/>
      </c>
      <c r="R459" s="39" t="str">
        <f>IF(K459="","",VLOOKUP(L459,G441:J461,4,0))</f>
        <v/>
      </c>
      <c r="S459" s="25" t="str">
        <f t="shared" si="205"/>
        <v/>
      </c>
      <c r="T459" s="25" t="str">
        <f t="shared" si="206"/>
        <v/>
      </c>
    </row>
    <row r="460" spans="2:20" ht="16.5" x14ac:dyDescent="0.3">
      <c r="B460" s="26"/>
      <c r="C460" s="22" t="str">
        <f>IF(B460="","",VLOOKUP(B460,LISTAS!$F$5:$I$1000,2,0))</f>
        <v/>
      </c>
      <c r="D460" s="22"/>
      <c r="E460" s="38"/>
      <c r="F460" s="5"/>
      <c r="G460" s="34"/>
      <c r="H460" s="35"/>
      <c r="I460" s="35"/>
      <c r="J460" s="34"/>
      <c r="K460" s="34"/>
      <c r="L460" s="34"/>
      <c r="M460" s="46"/>
      <c r="N460" s="28"/>
      <c r="O460" s="47" t="str">
        <f t="shared" ref="O460:O461" si="212">IF(R460&lt;&gt;"",_xlfn.RANK.EQ(R460,R442:R462,0),"")</f>
        <v/>
      </c>
      <c r="P460" s="24" t="str">
        <f t="shared" ref="P460:P461" si="213">IF(K460="","",VLOOKUP(L460,G442:J462,2,0))</f>
        <v/>
      </c>
      <c r="Q460" s="24" t="str">
        <f>IF(K460="","",VLOOKUP(P460,LISTAS!$F$5:$G$407,2,0))</f>
        <v/>
      </c>
      <c r="R460" s="39" t="str">
        <f t="shared" ref="R460:R461" si="214">IF(K460="","",VLOOKUP(L460,G442:J462,4,0))</f>
        <v/>
      </c>
      <c r="S460" s="25" t="str">
        <f t="shared" si="205"/>
        <v/>
      </c>
      <c r="T460" s="25" t="str">
        <f t="shared" si="206"/>
        <v/>
      </c>
    </row>
    <row r="461" spans="2:20" ht="16.5" x14ac:dyDescent="0.3">
      <c r="B461" s="26"/>
      <c r="C461" s="22" t="str">
        <f>IF(B461="","",VLOOKUP(B461,LISTAS!$F$5:$I$1000,2,0))</f>
        <v/>
      </c>
      <c r="D461" s="22"/>
      <c r="E461" s="38"/>
      <c r="F461" s="5"/>
      <c r="G461" s="34" t="str">
        <f t="shared" ref="G461" si="215">IF(E461="","",E461+(ROW(E461)/10000))</f>
        <v/>
      </c>
      <c r="H461" s="35" t="str">
        <f t="shared" ref="H461" si="216">IF($K461="","",IF(B461="","",B461))</f>
        <v/>
      </c>
      <c r="I461" s="35" t="str">
        <f t="shared" ref="I461" si="217">IF($K461="","",IF(C461="","",C461))</f>
        <v/>
      </c>
      <c r="J461" s="34" t="str">
        <f t="shared" ref="J461" si="218">IF($K461="","",E461)</f>
        <v/>
      </c>
      <c r="K461" s="34" t="str">
        <f t="shared" ref="K461" si="219">G461</f>
        <v/>
      </c>
      <c r="L461" s="34" t="str">
        <f>IF(K461="","",LARGE(G441:G461,M461))</f>
        <v/>
      </c>
      <c r="M461" s="46">
        <v>20</v>
      </c>
      <c r="N461" s="28"/>
      <c r="O461" s="47" t="str">
        <f t="shared" si="212"/>
        <v/>
      </c>
      <c r="P461" s="24" t="str">
        <f t="shared" si="213"/>
        <v/>
      </c>
      <c r="Q461" s="24" t="str">
        <f>IF(K461="","",VLOOKUP(P461,LISTAS!$F$5:$G$407,2,0))</f>
        <v/>
      </c>
      <c r="R461" s="39" t="str">
        <f t="shared" si="214"/>
        <v/>
      </c>
      <c r="S461" s="25" t="str">
        <f t="shared" si="205"/>
        <v/>
      </c>
      <c r="T461" s="25" t="str">
        <f t="shared" si="206"/>
        <v/>
      </c>
    </row>
    <row r="464" spans="2:20" ht="15" x14ac:dyDescent="0.25">
      <c r="B464" s="71" t="s">
        <v>477</v>
      </c>
      <c r="C464" s="72"/>
      <c r="E464" s="36"/>
      <c r="F464" s="37"/>
      <c r="G464" s="11"/>
      <c r="H464" s="12"/>
      <c r="I464" s="12"/>
      <c r="J464" s="12"/>
      <c r="K464" s="13"/>
      <c r="L464" s="12"/>
      <c r="M464" s="14"/>
      <c r="N464" s="45"/>
      <c r="O464" s="73" t="s">
        <v>15</v>
      </c>
      <c r="P464" s="74"/>
      <c r="Q464" s="74"/>
      <c r="R464" s="74"/>
      <c r="S464" s="74"/>
      <c r="T464" s="75"/>
    </row>
    <row r="465" spans="2:20" x14ac:dyDescent="0.25">
      <c r="B465" s="68"/>
      <c r="C465" s="69"/>
      <c r="D465" s="69"/>
      <c r="E465" s="69"/>
      <c r="F465" s="69"/>
      <c r="G465" s="69"/>
      <c r="H465" s="69"/>
      <c r="I465" s="69"/>
      <c r="J465" s="69"/>
      <c r="K465" s="69"/>
      <c r="L465" s="69"/>
      <c r="M465" s="69"/>
      <c r="N465" s="69"/>
      <c r="O465" s="69"/>
      <c r="P465" s="69"/>
      <c r="Q465" s="69"/>
      <c r="R465" s="69"/>
      <c r="S465" s="69"/>
      <c r="T465" s="70"/>
    </row>
    <row r="466" spans="2:20" ht="28.5" x14ac:dyDescent="0.25">
      <c r="B466" s="16" t="s">
        <v>16</v>
      </c>
      <c r="C466" s="16" t="s">
        <v>1</v>
      </c>
      <c r="D466" s="16" t="s">
        <v>17</v>
      </c>
      <c r="E466" s="16" t="s">
        <v>2</v>
      </c>
      <c r="F466" s="17"/>
      <c r="G466" s="18"/>
      <c r="H466" s="19"/>
      <c r="I466" s="19"/>
      <c r="J466" s="19"/>
      <c r="K466" s="20"/>
      <c r="L466" s="19"/>
      <c r="M466" s="18"/>
      <c r="N466" s="18"/>
      <c r="O466" s="29" t="s">
        <v>4</v>
      </c>
      <c r="P466" s="29" t="s">
        <v>16</v>
      </c>
      <c r="Q466" s="29" t="s">
        <v>1</v>
      </c>
      <c r="R466" s="29" t="s">
        <v>18</v>
      </c>
      <c r="S466" s="21" t="s">
        <v>19</v>
      </c>
      <c r="T466" s="21" t="s">
        <v>20</v>
      </c>
    </row>
    <row r="467" spans="2:20" x14ac:dyDescent="0.25">
      <c r="B467" s="22" t="s">
        <v>215</v>
      </c>
      <c r="C467" s="22" t="str">
        <f>IF(B467="","",VLOOKUP(B467,LISTAS!$F$5:$I$1000,2,0))</f>
        <v>ARBOS SANTO ANDRÉ</v>
      </c>
      <c r="D467" s="22"/>
      <c r="E467" s="38">
        <v>9.5</v>
      </c>
      <c r="F467" s="5"/>
      <c r="G467" s="34">
        <f t="shared" ref="G467:G474" si="220">IF(E467="","",E467+(ROW(E467)/10000))</f>
        <v>9.5466999999999995</v>
      </c>
      <c r="H467" s="35" t="str">
        <f t="shared" ref="H467:H474" si="221">IF($K467="","",IF(B467="","",B467))</f>
        <v>CHIARA FRANCO</v>
      </c>
      <c r="I467" s="35" t="str">
        <f t="shared" ref="I467:I474" si="222">IF($K467="","",IF(C467="","",C467))</f>
        <v>ARBOS SANTO ANDRÉ</v>
      </c>
      <c r="J467" s="34">
        <f t="shared" ref="J467:J474" si="223">IF($K467="","",E467)</f>
        <v>9.5</v>
      </c>
      <c r="K467" s="34">
        <f t="shared" ref="K467:K474" si="224">G467</f>
        <v>9.5466999999999995</v>
      </c>
      <c r="L467" s="34">
        <f>IF(K467="","",LARGE(G467:G487,M467))</f>
        <v>9.5466999999999995</v>
      </c>
      <c r="M467" s="46">
        <v>1</v>
      </c>
      <c r="N467" s="23"/>
      <c r="O467" s="47">
        <f>IF(R467&lt;&gt;"",_xlfn.RANK.EQ(R467,R467:R487,0),"")</f>
        <v>1</v>
      </c>
      <c r="P467" s="24" t="s">
        <v>215</v>
      </c>
      <c r="Q467" s="24" t="s">
        <v>480</v>
      </c>
      <c r="R467" s="39">
        <v>9.5</v>
      </c>
      <c r="S467" s="25">
        <f>IF($O467="","",IF($O467=1,400,IF($O467=2,340,IF($O467=3,300,IF($O467=4,280,IF($O467=5,270,IF($O467=6,260,IF($O467=7,250,IF($O467=8,240,IF($O467=9,200,IF($O467=10,200,IF($O467=11,200,IF($O467=12,200,IF($O467=13,200,IF($O467=14,200,IF($O467=15,200,IF($O467=16,200,IF($O467&gt;16,"",""))))))))))))))))))</f>
        <v>400</v>
      </c>
      <c r="T467" s="25">
        <f>IF(O467="","",IF($F$7="NÃO","",IF(O467=1,400,IF(O467=2,340,IF(O467=3,300,IF(O467=4,280,IF(O467=5,270,IF(O467=6,260,IF(O467=7,250,IF(O467=8,240,IF(O467=9,200,IF(O467=10,200,IF(O467=11,200,IF(O467=12,200,IF(O467=13,200,IF(O467=14,200,IF(O467=15,200,IF(O467=16,200,IF(O467&gt;16,"","")))))))))))))))))))</f>
        <v>400</v>
      </c>
    </row>
    <row r="468" spans="2:20" ht="16.5" x14ac:dyDescent="0.25">
      <c r="B468" s="26"/>
      <c r="C468" s="22" t="str">
        <f>IF(B468="","",VLOOKUP(B468,LISTAS!$F$5:$I$1000,2,0))</f>
        <v/>
      </c>
      <c r="D468" s="22" t="str">
        <f>IF(B468="","",VLOOKUP(B468,LISTAS!$F$5:$I$204,4,0))</f>
        <v/>
      </c>
      <c r="E468" s="38"/>
      <c r="F468" s="5"/>
      <c r="G468" s="34" t="str">
        <f t="shared" si="220"/>
        <v/>
      </c>
      <c r="H468" s="35" t="str">
        <f t="shared" si="221"/>
        <v/>
      </c>
      <c r="I468" s="35" t="str">
        <f t="shared" si="222"/>
        <v/>
      </c>
      <c r="J468" s="34" t="str">
        <f t="shared" si="223"/>
        <v/>
      </c>
      <c r="K468" s="34" t="str">
        <f t="shared" si="224"/>
        <v/>
      </c>
      <c r="L468" s="34" t="str">
        <f>IF(K468="","",LARGE(G467:G487,M468))</f>
        <v/>
      </c>
      <c r="M468" s="46">
        <v>2</v>
      </c>
      <c r="N468" s="27"/>
      <c r="O468" s="47" t="str">
        <f>IF(R468&lt;&gt;"",_xlfn.RANK.EQ(R468,R467:R487,0),"")</f>
        <v/>
      </c>
      <c r="P468" s="24"/>
      <c r="Q468" s="24"/>
      <c r="R468" s="39"/>
      <c r="S468" s="25" t="str">
        <f t="shared" ref="S468:S487" si="225">IF($O468="","",IF($O468=1,400,IF($O468=2,340,IF($O468=3,300,IF($O468=4,280,IF($O468=5,270,IF($O468=6,260,IF($O468=7,250,IF($O468=8,240,IF($O468=9,200,IF($O468=10,200,IF($O468=11,200,IF($O468=12,200,IF($O468=13,200,IF($O468=14,200,IF($O468=15,200,IF($O468=16,200,IF($O468&gt;16,"",""))))))))))))))))))</f>
        <v/>
      </c>
      <c r="T468" s="25" t="str">
        <f t="shared" ref="T468:T487" si="226">IF(O468="","",IF($F$7="NÃO","",IF(O468=1,400,IF(O468=2,340,IF(O468=3,300,IF(O468=4,280,IF(O468=5,270,IF(O468=6,260,IF(O468=7,250,IF(O468=8,240,IF(O468=9,200,IF(O468=10,200,IF(O468=11,200,IF(O468=12,200,IF(O468=13,200,IF(O468=14,200,IF(O468=15,200,IF(O468=16,200,IF(O468&gt;16,"","")))))))))))))))))))</f>
        <v/>
      </c>
    </row>
    <row r="469" spans="2:20" ht="16.5" x14ac:dyDescent="0.3">
      <c r="B469" s="26"/>
      <c r="C469" s="22" t="str">
        <f>IF(B469="","",VLOOKUP(B469,LISTAS!$F$5:$I$1000,2,0))</f>
        <v/>
      </c>
      <c r="D469" s="22" t="str">
        <f>IF(B469="","",VLOOKUP(B469,LISTAS!$F$5:$I$204,4,0))</f>
        <v/>
      </c>
      <c r="E469" s="38"/>
      <c r="F469" s="5"/>
      <c r="G469" s="34" t="str">
        <f t="shared" si="220"/>
        <v/>
      </c>
      <c r="H469" s="35" t="str">
        <f t="shared" si="221"/>
        <v/>
      </c>
      <c r="I469" s="35" t="str">
        <f t="shared" si="222"/>
        <v/>
      </c>
      <c r="J469" s="34" t="str">
        <f t="shared" si="223"/>
        <v/>
      </c>
      <c r="K469" s="34" t="str">
        <f t="shared" si="224"/>
        <v/>
      </c>
      <c r="L469" s="34" t="str">
        <f>IF(K469="","",LARGE(G467:G487,M469))</f>
        <v/>
      </c>
      <c r="M469" s="46">
        <v>3</v>
      </c>
      <c r="N469" s="28"/>
      <c r="O469" s="47" t="str">
        <f>IF(R469&lt;&gt;"",_xlfn.RANK.EQ(R469,R467:R487,0),"")</f>
        <v/>
      </c>
      <c r="P469" s="24"/>
      <c r="Q469" s="24"/>
      <c r="R469" s="39"/>
      <c r="S469" s="25" t="str">
        <f t="shared" si="225"/>
        <v/>
      </c>
      <c r="T469" s="25" t="str">
        <f t="shared" si="226"/>
        <v/>
      </c>
    </row>
    <row r="470" spans="2:20" ht="16.5" x14ac:dyDescent="0.3">
      <c r="B470" s="26"/>
      <c r="C470" s="22" t="str">
        <f>IF(B470="","",VLOOKUP(B470,LISTAS!$F$5:$I$1000,2,0))</f>
        <v/>
      </c>
      <c r="D470" s="22" t="str">
        <f>IF(B470="","",VLOOKUP(B470,LISTAS!$F$5:$I$204,4,0))</f>
        <v/>
      </c>
      <c r="E470" s="38"/>
      <c r="F470" s="5"/>
      <c r="G470" s="34" t="str">
        <f t="shared" si="220"/>
        <v/>
      </c>
      <c r="H470" s="35" t="str">
        <f t="shared" si="221"/>
        <v/>
      </c>
      <c r="I470" s="35" t="str">
        <f t="shared" si="222"/>
        <v/>
      </c>
      <c r="J470" s="34" t="str">
        <f t="shared" si="223"/>
        <v/>
      </c>
      <c r="K470" s="34" t="str">
        <f t="shared" si="224"/>
        <v/>
      </c>
      <c r="L470" s="34" t="str">
        <f>IF(K470="","",LARGE(G467:G487,M470))</f>
        <v/>
      </c>
      <c r="M470" s="46">
        <v>4</v>
      </c>
      <c r="N470" s="28"/>
      <c r="O470" s="47" t="str">
        <f>IF(R470&lt;&gt;"",_xlfn.RANK.EQ(R470,R467:R487,0),"")</f>
        <v/>
      </c>
      <c r="P470" s="24"/>
      <c r="Q470" s="24"/>
      <c r="R470" s="39"/>
      <c r="S470" s="25" t="str">
        <f t="shared" si="225"/>
        <v/>
      </c>
      <c r="T470" s="25" t="str">
        <f t="shared" si="226"/>
        <v/>
      </c>
    </row>
    <row r="471" spans="2:20" ht="16.5" x14ac:dyDescent="0.3">
      <c r="B471" s="26"/>
      <c r="C471" s="22" t="str">
        <f>IF(B471="","",VLOOKUP(B471,LISTAS!$F$5:$I$1000,2,0))</f>
        <v/>
      </c>
      <c r="D471" s="22" t="str">
        <f>IF(B471="","",VLOOKUP(B471,LISTAS!$F$5:$I$204,4,0))</f>
        <v/>
      </c>
      <c r="E471" s="38"/>
      <c r="F471" s="5"/>
      <c r="G471" s="34" t="str">
        <f t="shared" si="220"/>
        <v/>
      </c>
      <c r="H471" s="35" t="str">
        <f t="shared" si="221"/>
        <v/>
      </c>
      <c r="I471" s="35" t="str">
        <f t="shared" si="222"/>
        <v/>
      </c>
      <c r="J471" s="34" t="str">
        <f t="shared" si="223"/>
        <v/>
      </c>
      <c r="K471" s="34" t="str">
        <f t="shared" si="224"/>
        <v/>
      </c>
      <c r="L471" s="34" t="str">
        <f>IF(K471="","",LARGE(G467:G487,M471))</f>
        <v/>
      </c>
      <c r="M471" s="46">
        <v>5</v>
      </c>
      <c r="N471" s="28"/>
      <c r="O471" s="47" t="str">
        <f>IF(R471&lt;&gt;"",_xlfn.RANK.EQ(R471,R467:R487,0),"")</f>
        <v/>
      </c>
      <c r="P471" s="24"/>
      <c r="Q471" s="24"/>
      <c r="R471" s="39"/>
      <c r="S471" s="25" t="str">
        <f t="shared" si="225"/>
        <v/>
      </c>
      <c r="T471" s="25" t="str">
        <f t="shared" si="226"/>
        <v/>
      </c>
    </row>
    <row r="472" spans="2:20" ht="16.5" x14ac:dyDescent="0.3">
      <c r="B472" s="26"/>
      <c r="C472" s="22" t="str">
        <f>IF(B472="","",VLOOKUP(B472,LISTAS!$F$5:$I$1000,2,0))</f>
        <v/>
      </c>
      <c r="D472" s="22" t="str">
        <f>IF(B472="","",VLOOKUP(B472,LISTAS!$F$5:$I$204,4,0))</f>
        <v/>
      </c>
      <c r="E472" s="38"/>
      <c r="F472" s="5"/>
      <c r="G472" s="34" t="str">
        <f t="shared" si="220"/>
        <v/>
      </c>
      <c r="H472" s="35" t="str">
        <f t="shared" si="221"/>
        <v/>
      </c>
      <c r="I472" s="35" t="str">
        <f t="shared" si="222"/>
        <v/>
      </c>
      <c r="J472" s="34" t="str">
        <f t="shared" si="223"/>
        <v/>
      </c>
      <c r="K472" s="34" t="str">
        <f t="shared" si="224"/>
        <v/>
      </c>
      <c r="L472" s="34" t="str">
        <f>IF(K472="","",LARGE(G467:G487,M472))</f>
        <v/>
      </c>
      <c r="M472" s="46">
        <v>6</v>
      </c>
      <c r="N472" s="28"/>
      <c r="O472" s="47" t="str">
        <f>IF(R472&lt;&gt;"",_xlfn.RANK.EQ(R472,R467:R487,0),"")</f>
        <v/>
      </c>
      <c r="P472" s="24"/>
      <c r="Q472" s="24"/>
      <c r="R472" s="39"/>
      <c r="S472" s="25" t="str">
        <f t="shared" si="225"/>
        <v/>
      </c>
      <c r="T472" s="25" t="str">
        <f t="shared" si="226"/>
        <v/>
      </c>
    </row>
    <row r="473" spans="2:20" ht="16.5" x14ac:dyDescent="0.3">
      <c r="B473" s="26"/>
      <c r="C473" s="22" t="str">
        <f>IF(B473="","",VLOOKUP(B473,LISTAS!$F$5:$I$1000,2,0))</f>
        <v/>
      </c>
      <c r="D473" s="22" t="str">
        <f>IF(B473="","",VLOOKUP(B473,LISTAS!$F$5:$I$204,4,0))</f>
        <v/>
      </c>
      <c r="E473" s="38"/>
      <c r="F473" s="5"/>
      <c r="G473" s="34" t="str">
        <f t="shared" si="220"/>
        <v/>
      </c>
      <c r="H473" s="35" t="str">
        <f t="shared" si="221"/>
        <v/>
      </c>
      <c r="I473" s="35" t="str">
        <f t="shared" si="222"/>
        <v/>
      </c>
      <c r="J473" s="34" t="str">
        <f t="shared" si="223"/>
        <v/>
      </c>
      <c r="K473" s="34" t="str">
        <f t="shared" si="224"/>
        <v/>
      </c>
      <c r="L473" s="34" t="str">
        <f>IF(K473="","",LARGE(G467:G487,M473))</f>
        <v/>
      </c>
      <c r="M473" s="46">
        <v>7</v>
      </c>
      <c r="N473" s="28"/>
      <c r="O473" s="47" t="str">
        <f>IF(R473&lt;&gt;"",_xlfn.RANK.EQ(R473,R467:R487,0),"")</f>
        <v/>
      </c>
      <c r="P473" s="24"/>
      <c r="Q473" s="24"/>
      <c r="R473" s="39"/>
      <c r="S473" s="25" t="str">
        <f t="shared" si="225"/>
        <v/>
      </c>
      <c r="T473" s="25" t="str">
        <f t="shared" si="226"/>
        <v/>
      </c>
    </row>
    <row r="474" spans="2:20" ht="16.5" x14ac:dyDescent="0.3">
      <c r="B474" s="26"/>
      <c r="C474" s="22" t="str">
        <f>IF(B474="","",VLOOKUP(B474,LISTAS!$F$5:$I$1000,2,0))</f>
        <v/>
      </c>
      <c r="D474" s="22"/>
      <c r="E474" s="38"/>
      <c r="F474" s="5"/>
      <c r="G474" s="34" t="str">
        <f t="shared" si="220"/>
        <v/>
      </c>
      <c r="H474" s="35" t="str">
        <f t="shared" si="221"/>
        <v/>
      </c>
      <c r="I474" s="35" t="str">
        <f t="shared" si="222"/>
        <v/>
      </c>
      <c r="J474" s="34" t="str">
        <f t="shared" si="223"/>
        <v/>
      </c>
      <c r="K474" s="34" t="str">
        <f t="shared" si="224"/>
        <v/>
      </c>
      <c r="L474" s="34" t="str">
        <f>IF(K474="","",LARGE(G467:G487,M474))</f>
        <v/>
      </c>
      <c r="M474" s="46">
        <v>8</v>
      </c>
      <c r="N474" s="28"/>
      <c r="O474" s="47" t="str">
        <f>IF(R474&lt;&gt;"",_xlfn.RANK.EQ(R474,R467:R487,0),"")</f>
        <v/>
      </c>
      <c r="P474" s="24"/>
      <c r="Q474" s="24"/>
      <c r="R474" s="39"/>
      <c r="S474" s="25" t="str">
        <f t="shared" si="225"/>
        <v/>
      </c>
      <c r="T474" s="25" t="str">
        <f t="shared" si="226"/>
        <v/>
      </c>
    </row>
    <row r="475" spans="2:20" ht="16.5" x14ac:dyDescent="0.3">
      <c r="B475" s="26"/>
      <c r="C475" s="22" t="str">
        <f>IF(B475="","",VLOOKUP(B475,LISTAS!$F$5:$I$1000,2,0))</f>
        <v/>
      </c>
      <c r="D475" s="22" t="str">
        <f>IF(B475="","",VLOOKUP(B475,LISTAS!$F$5:$I$204,4,0))</f>
        <v/>
      </c>
      <c r="E475" s="38"/>
      <c r="F475" s="5"/>
      <c r="G475" s="34"/>
      <c r="H475" s="35"/>
      <c r="I475" s="35"/>
      <c r="J475" s="34"/>
      <c r="K475" s="34"/>
      <c r="L475" s="34" t="str">
        <f>IF(K475="","",LARGE(G467:G487,M475))</f>
        <v/>
      </c>
      <c r="M475" s="46">
        <v>9</v>
      </c>
      <c r="N475" s="28"/>
      <c r="O475" s="47" t="str">
        <f>IF(R475&lt;&gt;"",_xlfn.RANK.EQ(R475,R467:R487,0),"")</f>
        <v/>
      </c>
      <c r="P475" s="24"/>
      <c r="Q475" s="24"/>
      <c r="R475" s="39"/>
      <c r="S475" s="25" t="str">
        <f t="shared" si="225"/>
        <v/>
      </c>
      <c r="T475" s="25" t="str">
        <f t="shared" si="226"/>
        <v/>
      </c>
    </row>
    <row r="476" spans="2:20" ht="16.5" x14ac:dyDescent="0.3">
      <c r="B476" s="26"/>
      <c r="C476" s="22" t="str">
        <f>IF(B476="","",VLOOKUP(B476,LISTAS!$F$5:$I$1000,2,0))</f>
        <v/>
      </c>
      <c r="D476" s="22" t="str">
        <f>IF(B476="","",VLOOKUP(B476,LISTAS!$F$5:$I$204,4,0))</f>
        <v/>
      </c>
      <c r="E476" s="38"/>
      <c r="F476" s="5"/>
      <c r="G476" s="34"/>
      <c r="H476" s="35"/>
      <c r="I476" s="35"/>
      <c r="J476" s="34"/>
      <c r="K476" s="34"/>
      <c r="L476" s="34" t="str">
        <f>IF(K476="","",LARGE(G467:G487,M476))</f>
        <v/>
      </c>
      <c r="M476" s="46">
        <v>10</v>
      </c>
      <c r="N476" s="28"/>
      <c r="O476" s="47" t="str">
        <f>IF(R476&lt;&gt;"",_xlfn.RANK.EQ(R476,R467:R487,0),"")</f>
        <v/>
      </c>
      <c r="P476" s="24"/>
      <c r="Q476" s="24"/>
      <c r="R476" s="39"/>
      <c r="S476" s="25" t="str">
        <f t="shared" si="225"/>
        <v/>
      </c>
      <c r="T476" s="25" t="str">
        <f t="shared" si="226"/>
        <v/>
      </c>
    </row>
    <row r="477" spans="2:20" ht="16.5" x14ac:dyDescent="0.3">
      <c r="B477" s="26"/>
      <c r="C477" s="22" t="str">
        <f>IF(B477="","",VLOOKUP(B477,LISTAS!$F$5:$I$1000,2,0))</f>
        <v/>
      </c>
      <c r="D477" s="22" t="str">
        <f>IF(B477="","",VLOOKUP(B477,LISTAS!$F$5:$I$204,4,0))</f>
        <v/>
      </c>
      <c r="E477" s="38"/>
      <c r="F477" s="5"/>
      <c r="G477" s="34"/>
      <c r="H477" s="35"/>
      <c r="I477" s="35"/>
      <c r="J477" s="34"/>
      <c r="K477" s="34"/>
      <c r="L477" s="34" t="str">
        <f>IF(K477="","",LARGE(G467:G487,M477))</f>
        <v/>
      </c>
      <c r="M477" s="46">
        <v>11</v>
      </c>
      <c r="N477" s="28"/>
      <c r="O477" s="47" t="str">
        <f>IF(R477&lt;&gt;"",_xlfn.RANK.EQ(R477,R467:R487,0),"")</f>
        <v/>
      </c>
      <c r="P477" s="24"/>
      <c r="Q477" s="24"/>
      <c r="R477" s="39"/>
      <c r="S477" s="25" t="str">
        <f t="shared" si="225"/>
        <v/>
      </c>
      <c r="T477" s="25" t="str">
        <f t="shared" si="226"/>
        <v/>
      </c>
    </row>
    <row r="478" spans="2:20" ht="16.5" x14ac:dyDescent="0.3">
      <c r="B478" s="26"/>
      <c r="C478" s="22" t="str">
        <f>IF(B478="","",VLOOKUP(B478,LISTAS!$F$5:$I$1000,2,0))</f>
        <v/>
      </c>
      <c r="D478" s="22"/>
      <c r="E478" s="38"/>
      <c r="F478" s="5"/>
      <c r="G478" s="34"/>
      <c r="H478" s="35"/>
      <c r="I478" s="35"/>
      <c r="J478" s="34"/>
      <c r="K478" s="34"/>
      <c r="L478" s="34" t="str">
        <f>IF(K478="","",LARGE(G467:G487,M478))</f>
        <v/>
      </c>
      <c r="M478" s="46">
        <v>12</v>
      </c>
      <c r="N478" s="28"/>
      <c r="O478" s="47" t="str">
        <f>IF(R478&lt;&gt;"",_xlfn.RANK.EQ(R478,R467:R487,0),"")</f>
        <v/>
      </c>
      <c r="P478" s="24"/>
      <c r="Q478" s="24"/>
      <c r="R478" s="39" t="str">
        <f>IF(K478="","",VLOOKUP(L478,G467:J487,4,0))</f>
        <v/>
      </c>
      <c r="S478" s="25" t="str">
        <f t="shared" si="225"/>
        <v/>
      </c>
      <c r="T478" s="25" t="str">
        <f t="shared" si="226"/>
        <v/>
      </c>
    </row>
    <row r="479" spans="2:20" ht="16.5" x14ac:dyDescent="0.3">
      <c r="B479" s="26"/>
      <c r="C479" s="22" t="str">
        <f>IF(B479="","",VLOOKUP(B479,LISTAS!$F$5:$I$1000,2,0))</f>
        <v/>
      </c>
      <c r="D479" s="22"/>
      <c r="E479" s="38"/>
      <c r="F479" s="5"/>
      <c r="G479" s="34"/>
      <c r="H479" s="35"/>
      <c r="I479" s="35"/>
      <c r="J479" s="34"/>
      <c r="K479" s="34"/>
      <c r="L479" s="34" t="str">
        <f>IF(K479="","",LARGE(G467:G487,M479))</f>
        <v/>
      </c>
      <c r="M479" s="46">
        <v>13</v>
      </c>
      <c r="N479" s="28"/>
      <c r="O479" s="47" t="str">
        <f>IF(R479&lt;&gt;"",_xlfn.RANK.EQ(R479,R467:R487,0),"")</f>
        <v/>
      </c>
      <c r="P479" s="24"/>
      <c r="Q479" s="24"/>
      <c r="R479" s="39" t="str">
        <f>IF(K479="","",VLOOKUP(L479,G467:J487,4,0))</f>
        <v/>
      </c>
      <c r="S479" s="25" t="str">
        <f t="shared" si="225"/>
        <v/>
      </c>
      <c r="T479" s="25" t="str">
        <f t="shared" si="226"/>
        <v/>
      </c>
    </row>
    <row r="480" spans="2:20" ht="16.5" x14ac:dyDescent="0.3">
      <c r="B480" s="26"/>
      <c r="C480" s="22" t="str">
        <f>IF(B480="","",VLOOKUP(B480,LISTAS!$F$5:$I$1000,2,0))</f>
        <v/>
      </c>
      <c r="D480" s="22"/>
      <c r="E480" s="38"/>
      <c r="F480" s="5"/>
      <c r="G480" s="34"/>
      <c r="H480" s="35"/>
      <c r="I480" s="35"/>
      <c r="J480" s="34"/>
      <c r="K480" s="34"/>
      <c r="L480" s="34" t="str">
        <f>IF(K480="","",LARGE(G467:G487,M480))</f>
        <v/>
      </c>
      <c r="M480" s="46">
        <v>14</v>
      </c>
      <c r="N480" s="28"/>
      <c r="O480" s="47" t="str">
        <f>IF(R480&lt;&gt;"",_xlfn.RANK.EQ(R480,R467:R487,0),"")</f>
        <v/>
      </c>
      <c r="P480" s="24"/>
      <c r="Q480" s="24"/>
      <c r="R480" s="39" t="str">
        <f>IF(K480="","",VLOOKUP(L480,G467:J487,4,0))</f>
        <v/>
      </c>
      <c r="S480" s="25" t="str">
        <f t="shared" si="225"/>
        <v/>
      </c>
      <c r="T480" s="25" t="str">
        <f t="shared" si="226"/>
        <v/>
      </c>
    </row>
    <row r="481" spans="2:20" ht="16.5" x14ac:dyDescent="0.3">
      <c r="B481" s="26"/>
      <c r="C481" s="22" t="str">
        <f>IF(B481="","",VLOOKUP(B481,LISTAS!$F$5:$I$1000,2,0))</f>
        <v/>
      </c>
      <c r="D481" s="22"/>
      <c r="E481" s="38"/>
      <c r="F481" s="5"/>
      <c r="G481" s="34"/>
      <c r="H481" s="35"/>
      <c r="I481" s="35"/>
      <c r="J481" s="34"/>
      <c r="K481" s="34"/>
      <c r="L481" s="34" t="str">
        <f>IF(K481="","",LARGE(G467:G487,M481))</f>
        <v/>
      </c>
      <c r="M481" s="46">
        <v>15</v>
      </c>
      <c r="N481" s="28"/>
      <c r="O481" s="47" t="str">
        <f>IF(R481&lt;&gt;"",_xlfn.RANK.EQ(R481,R467:R487,0),"")</f>
        <v/>
      </c>
      <c r="P481" s="24"/>
      <c r="Q481" s="24"/>
      <c r="R481" s="39" t="str">
        <f>IF(K481="","",VLOOKUP(L481,G467:J487,4,0))</f>
        <v/>
      </c>
      <c r="S481" s="25" t="str">
        <f t="shared" si="225"/>
        <v/>
      </c>
      <c r="T481" s="25" t="str">
        <f t="shared" si="226"/>
        <v/>
      </c>
    </row>
    <row r="482" spans="2:20" ht="16.5" x14ac:dyDescent="0.3">
      <c r="B482" s="26"/>
      <c r="C482" s="22" t="str">
        <f>IF(B482="","",VLOOKUP(B482,LISTAS!$F$5:$I$1000,2,0))</f>
        <v/>
      </c>
      <c r="D482" s="22"/>
      <c r="E482" s="38"/>
      <c r="F482" s="5"/>
      <c r="G482" s="34"/>
      <c r="H482" s="35"/>
      <c r="I482" s="35"/>
      <c r="J482" s="34"/>
      <c r="K482" s="34"/>
      <c r="L482" s="34" t="str">
        <f>IF(K482="","",LARGE(G467:G487,M482))</f>
        <v/>
      </c>
      <c r="M482" s="46">
        <v>16</v>
      </c>
      <c r="N482" s="28"/>
      <c r="O482" s="47" t="str">
        <f>IF(R482&lt;&gt;"",_xlfn.RANK.EQ(R482,R467:R487,0),"")</f>
        <v/>
      </c>
      <c r="P482" s="24"/>
      <c r="Q482" s="24"/>
      <c r="R482" s="39" t="str">
        <f>IF(K482="","",VLOOKUP(L482,G467:J487,4,0))</f>
        <v/>
      </c>
      <c r="S482" s="25" t="str">
        <f t="shared" si="225"/>
        <v/>
      </c>
      <c r="T482" s="25" t="str">
        <f t="shared" si="226"/>
        <v/>
      </c>
    </row>
    <row r="483" spans="2:20" ht="16.5" x14ac:dyDescent="0.3">
      <c r="B483" s="26"/>
      <c r="C483" s="22" t="str">
        <f>IF(B483="","",VLOOKUP(B483,LISTAS!$F$5:$I$1000,2,0))</f>
        <v/>
      </c>
      <c r="D483" s="22"/>
      <c r="E483" s="38"/>
      <c r="F483" s="5"/>
      <c r="G483" s="34" t="str">
        <f t="shared" ref="G483:G484" si="227">IF(E483="","",E483+(ROW(E483)/10000))</f>
        <v/>
      </c>
      <c r="H483" s="35" t="str">
        <f t="shared" ref="H483:H484" si="228">IF($K483="","",IF(B483="","",B483))</f>
        <v/>
      </c>
      <c r="I483" s="35" t="str">
        <f t="shared" ref="I483:I484" si="229">IF($K483="","",IF(C483="","",C483))</f>
        <v/>
      </c>
      <c r="J483" s="34" t="str">
        <f t="shared" ref="J483:J484" si="230">IF($K483="","",E483)</f>
        <v/>
      </c>
      <c r="K483" s="34" t="str">
        <f t="shared" ref="K483:K484" si="231">G483</f>
        <v/>
      </c>
      <c r="L483" s="34" t="str">
        <f>IF(K483="","",LARGE(G467:G487,M483))</f>
        <v/>
      </c>
      <c r="M483" s="46">
        <v>17</v>
      </c>
      <c r="N483" s="28"/>
      <c r="O483" s="47" t="str">
        <f>IF(R483&lt;&gt;"",_xlfn.RANK.EQ(R483,R467:R487,0),"")</f>
        <v/>
      </c>
      <c r="P483" s="24"/>
      <c r="Q483" s="24"/>
      <c r="R483" s="39" t="str">
        <f>IF(K483="","",VLOOKUP(L483,G467:J487,4,0))</f>
        <v/>
      </c>
      <c r="S483" s="25" t="str">
        <f t="shared" si="225"/>
        <v/>
      </c>
      <c r="T483" s="25" t="str">
        <f t="shared" si="226"/>
        <v/>
      </c>
    </row>
    <row r="484" spans="2:20" ht="16.5" x14ac:dyDescent="0.3">
      <c r="B484" s="26"/>
      <c r="C484" s="22" t="str">
        <f>IF(B484="","",VLOOKUP(B484,LISTAS!$F$5:$I$1000,2,0))</f>
        <v/>
      </c>
      <c r="D484" s="22"/>
      <c r="E484" s="38"/>
      <c r="F484" s="5"/>
      <c r="G484" s="34" t="str">
        <f t="shared" si="227"/>
        <v/>
      </c>
      <c r="H484" s="35" t="str">
        <f t="shared" si="228"/>
        <v/>
      </c>
      <c r="I484" s="35" t="str">
        <f t="shared" si="229"/>
        <v/>
      </c>
      <c r="J484" s="34" t="str">
        <f t="shared" si="230"/>
        <v/>
      </c>
      <c r="K484" s="34" t="str">
        <f t="shared" si="231"/>
        <v/>
      </c>
      <c r="L484" s="34" t="str">
        <f>IF(K484="","",LARGE(G467:G487,M484))</f>
        <v/>
      </c>
      <c r="M484" s="46">
        <v>18</v>
      </c>
      <c r="N484" s="28"/>
      <c r="O484" s="47" t="str">
        <f>IF(R484&lt;&gt;"",_xlfn.RANK.EQ(R484,R467:R487,0),"")</f>
        <v/>
      </c>
      <c r="P484" s="24"/>
      <c r="Q484" s="24"/>
      <c r="R484" s="39" t="str">
        <f>IF(K484="","",VLOOKUP(L484,G467:J487,4,0))</f>
        <v/>
      </c>
      <c r="S484" s="25" t="str">
        <f t="shared" si="225"/>
        <v/>
      </c>
      <c r="T484" s="25" t="str">
        <f t="shared" si="226"/>
        <v/>
      </c>
    </row>
    <row r="485" spans="2:20" ht="16.5" x14ac:dyDescent="0.3">
      <c r="B485" s="26"/>
      <c r="C485" s="22" t="str">
        <f>IF(B485="","",VLOOKUP(B485,LISTAS!$F$5:$I$1000,2,0))</f>
        <v/>
      </c>
      <c r="D485" s="22"/>
      <c r="E485" s="38"/>
      <c r="F485" s="5"/>
      <c r="G485" s="34"/>
      <c r="H485" s="35"/>
      <c r="I485" s="35"/>
      <c r="J485" s="34"/>
      <c r="K485" s="34"/>
      <c r="L485" s="34" t="str">
        <f>IF(K485="","",LARGE(G467:G487,M485))</f>
        <v/>
      </c>
      <c r="M485" s="46">
        <v>19</v>
      </c>
      <c r="N485" s="28"/>
      <c r="O485" s="47" t="str">
        <f>IF(R485&lt;&gt;"",_xlfn.RANK.EQ(R485,R467:R487,0),"")</f>
        <v/>
      </c>
      <c r="P485" s="24" t="str">
        <f>IF(K485="","",VLOOKUP(L485,G467:J487,2,0))</f>
        <v/>
      </c>
      <c r="Q485" s="24" t="str">
        <f>IF(K485="","",VLOOKUP(P485,LISTAS!$F$5:$G$407,2,0))</f>
        <v/>
      </c>
      <c r="R485" s="39" t="str">
        <f>IF(K485="","",VLOOKUP(L485,G467:J487,4,0))</f>
        <v/>
      </c>
      <c r="S485" s="25" t="str">
        <f t="shared" si="225"/>
        <v/>
      </c>
      <c r="T485" s="25" t="str">
        <f t="shared" si="226"/>
        <v/>
      </c>
    </row>
    <row r="486" spans="2:20" ht="16.5" x14ac:dyDescent="0.3">
      <c r="B486" s="26"/>
      <c r="C486" s="22" t="str">
        <f>IF(B486="","",VLOOKUP(B486,LISTAS!$F$5:$I$1000,2,0))</f>
        <v/>
      </c>
      <c r="D486" s="22"/>
      <c r="E486" s="38"/>
      <c r="F486" s="5"/>
      <c r="G486" s="34"/>
      <c r="H486" s="35"/>
      <c r="I486" s="35"/>
      <c r="J486" s="34"/>
      <c r="K486" s="34"/>
      <c r="L486" s="34"/>
      <c r="M486" s="46"/>
      <c r="N486" s="28"/>
      <c r="O486" s="47" t="str">
        <f t="shared" ref="O486:O487" si="232">IF(R486&lt;&gt;"",_xlfn.RANK.EQ(R486,R468:R488,0),"")</f>
        <v/>
      </c>
      <c r="P486" s="24" t="str">
        <f t="shared" ref="P486:P487" si="233">IF(K486="","",VLOOKUP(L486,G468:J488,2,0))</f>
        <v/>
      </c>
      <c r="Q486" s="24" t="str">
        <f>IF(K486="","",VLOOKUP(P486,LISTAS!$F$5:$G$407,2,0))</f>
        <v/>
      </c>
      <c r="R486" s="39" t="str">
        <f t="shared" ref="R486:R487" si="234">IF(K486="","",VLOOKUP(L486,G468:J488,4,0))</f>
        <v/>
      </c>
      <c r="S486" s="25" t="str">
        <f t="shared" si="225"/>
        <v/>
      </c>
      <c r="T486" s="25" t="str">
        <f t="shared" si="226"/>
        <v/>
      </c>
    </row>
    <row r="487" spans="2:20" ht="16.5" x14ac:dyDescent="0.3">
      <c r="B487" s="26"/>
      <c r="C487" s="22" t="str">
        <f>IF(B487="","",VLOOKUP(B487,LISTAS!$F$5:$I$1000,2,0))</f>
        <v/>
      </c>
      <c r="D487" s="22"/>
      <c r="E487" s="38"/>
      <c r="F487" s="5"/>
      <c r="G487" s="34" t="str">
        <f t="shared" ref="G487" si="235">IF(E487="","",E487+(ROW(E487)/10000))</f>
        <v/>
      </c>
      <c r="H487" s="35" t="str">
        <f t="shared" ref="H487" si="236">IF($K487="","",IF(B487="","",B487))</f>
        <v/>
      </c>
      <c r="I487" s="35" t="str">
        <f t="shared" ref="I487" si="237">IF($K487="","",IF(C487="","",C487))</f>
        <v/>
      </c>
      <c r="J487" s="34" t="str">
        <f t="shared" ref="J487" si="238">IF($K487="","",E487)</f>
        <v/>
      </c>
      <c r="K487" s="34" t="str">
        <f t="shared" ref="K487" si="239">G487</f>
        <v/>
      </c>
      <c r="L487" s="34" t="str">
        <f>IF(K487="","",LARGE(G467:G487,M487))</f>
        <v/>
      </c>
      <c r="M487" s="46">
        <v>20</v>
      </c>
      <c r="N487" s="28"/>
      <c r="O487" s="47" t="str">
        <f t="shared" si="232"/>
        <v/>
      </c>
      <c r="P487" s="24" t="str">
        <f t="shared" si="233"/>
        <v/>
      </c>
      <c r="Q487" s="24" t="str">
        <f>IF(K487="","",VLOOKUP(P487,LISTAS!$F$5:$G$407,2,0))</f>
        <v/>
      </c>
      <c r="R487" s="39" t="str">
        <f t="shared" si="234"/>
        <v/>
      </c>
      <c r="S487" s="25" t="str">
        <f t="shared" si="225"/>
        <v/>
      </c>
      <c r="T487" s="25" t="str">
        <f t="shared" si="226"/>
        <v/>
      </c>
    </row>
    <row r="537" spans="1:1" x14ac:dyDescent="0.25">
      <c r="A537" s="2"/>
    </row>
    <row r="538" spans="1:1" x14ac:dyDescent="0.25">
      <c r="A538" s="2"/>
    </row>
    <row r="539" spans="1:1" x14ac:dyDescent="0.25">
      <c r="A539" s="15"/>
    </row>
  </sheetData>
  <sortState xmlns:xlrd2="http://schemas.microsoft.com/office/spreadsheetml/2017/richdata2" ref="B415:E432">
    <sortCondition descending="1" ref="E415:E432"/>
  </sortState>
  <mergeCells count="53">
    <mergeCell ref="B465:T465"/>
    <mergeCell ref="B413:T413"/>
    <mergeCell ref="B438:C438"/>
    <mergeCell ref="O438:T438"/>
    <mergeCell ref="B439:T439"/>
    <mergeCell ref="B464:C464"/>
    <mergeCell ref="O464:T464"/>
    <mergeCell ref="B361:T361"/>
    <mergeCell ref="B386:C386"/>
    <mergeCell ref="O386:T386"/>
    <mergeCell ref="B387:T387"/>
    <mergeCell ref="B412:C412"/>
    <mergeCell ref="O412:T412"/>
    <mergeCell ref="B334:C334"/>
    <mergeCell ref="O334:T334"/>
    <mergeCell ref="B335:T335"/>
    <mergeCell ref="B360:C360"/>
    <mergeCell ref="O360:T360"/>
    <mergeCell ref="B88:C88"/>
    <mergeCell ref="O88:T88"/>
    <mergeCell ref="B89:T89"/>
    <mergeCell ref="B38:T38"/>
    <mergeCell ref="B39:C39"/>
    <mergeCell ref="O39:T39"/>
    <mergeCell ref="B2:T3"/>
    <mergeCell ref="D5:E5"/>
    <mergeCell ref="B6:T6"/>
    <mergeCell ref="B7:C7"/>
    <mergeCell ref="O7:T7"/>
    <mergeCell ref="B145:T145"/>
    <mergeCell ref="B112:C112"/>
    <mergeCell ref="O112:T112"/>
    <mergeCell ref="B113:T113"/>
    <mergeCell ref="B144:C144"/>
    <mergeCell ref="O144:T144"/>
    <mergeCell ref="B170:T170"/>
    <mergeCell ref="B171:C171"/>
    <mergeCell ref="O171:T171"/>
    <mergeCell ref="B194:C194"/>
    <mergeCell ref="O194:T194"/>
    <mergeCell ref="B195:T195"/>
    <mergeCell ref="B236:C236"/>
    <mergeCell ref="O236:T236"/>
    <mergeCell ref="B237:T237"/>
    <mergeCell ref="B261:C261"/>
    <mergeCell ref="O261:T261"/>
    <mergeCell ref="B309:C309"/>
    <mergeCell ref="O309:T309"/>
    <mergeCell ref="B310:T310"/>
    <mergeCell ref="B262:T262"/>
    <mergeCell ref="B285:C285"/>
    <mergeCell ref="O285:T285"/>
    <mergeCell ref="B286:T286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70" orientation="portrait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496A7770-EBBB-4CA4-AF8F-940DAD9AE3E4}">
          <x14:formula1>
            <xm:f>LISTAS!$F$5:$F$204</xm:f>
          </x14:formula1>
          <xm:sqref>B264:B283 B197:B234 B41:B86 B173:B192 B147:B166 B239:B259 B91:B110 B9:B36 B288:B307 B115:B142 B312:B332 B337:B357 B363:B383 B389:B409 B415:B435 B441:B461 B467:B487</xm:sqref>
        </x14:dataValidation>
        <x14:dataValidation type="list" allowBlank="1" showInputMessage="1" showErrorMessage="1" xr:uid="{2FF59608-DABF-4746-AD4D-4873F0444EF4}">
          <x14:formula1>
            <xm:f>LISTAS!$D$5:$D$6</xm:f>
          </x14:formula1>
          <xm:sqref>F171 F236 F194 F285 F261 F5 F39 F7 F144 F112 F88 F309 F334 F360 F386 F412 F438 F464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11796-528B-40BE-844A-DE61C2D6F9AE}">
  <dimension ref="B1:AF36"/>
  <sheetViews>
    <sheetView showGridLines="0" tabSelected="1" zoomScale="85" zoomScaleNormal="85" workbookViewId="0">
      <selection activeCell="AC14" sqref="AC14"/>
    </sheetView>
  </sheetViews>
  <sheetFormatPr defaultRowHeight="16.5" x14ac:dyDescent="0.25"/>
  <cols>
    <col min="1" max="1" width="1.28515625" style="3" customWidth="1"/>
    <col min="2" max="2" width="62.42578125" style="42" bestFit="1" customWidth="1"/>
    <col min="3" max="3" width="8" style="42" bestFit="1" customWidth="1"/>
    <col min="4" max="4" width="23.5703125" style="42" bestFit="1" customWidth="1"/>
    <col min="5" max="5" width="32.7109375" style="3" bestFit="1" customWidth="1"/>
    <col min="6" max="6" width="62.85546875" style="3" bestFit="1" customWidth="1"/>
    <col min="7" max="7" width="8" style="3" bestFit="1" customWidth="1"/>
    <col min="8" max="8" width="23.5703125" style="3" bestFit="1" customWidth="1"/>
    <col min="9" max="9" width="32.7109375" style="3" bestFit="1" customWidth="1"/>
    <col min="10" max="10" width="9" style="3" hidden="1" customWidth="1"/>
    <col min="11" max="11" width="62.85546875" style="3" bestFit="1" customWidth="1"/>
    <col min="12" max="12" width="8" style="3" bestFit="1" customWidth="1"/>
    <col min="13" max="13" width="23.5703125" style="3" bestFit="1" customWidth="1"/>
    <col min="14" max="14" width="32.7109375" style="3" bestFit="1" customWidth="1"/>
    <col min="15" max="15" width="62.85546875" style="3" bestFit="1" customWidth="1"/>
    <col min="16" max="16" width="8" style="3" bestFit="1" customWidth="1"/>
    <col min="17" max="17" width="23.5703125" style="3" bestFit="1" customWidth="1"/>
    <col min="18" max="18" width="32.7109375" style="3" bestFit="1" customWidth="1"/>
    <col min="19" max="19" width="62.85546875" style="3" bestFit="1" customWidth="1"/>
    <col min="20" max="20" width="8" style="3" bestFit="1" customWidth="1"/>
    <col min="21" max="21" width="23.5703125" style="3" bestFit="1" customWidth="1"/>
    <col min="22" max="22" width="32.7109375" style="3" bestFit="1" customWidth="1"/>
    <col min="23" max="23" width="62.85546875" style="3" bestFit="1" customWidth="1"/>
    <col min="24" max="24" width="8" style="3" bestFit="1" customWidth="1"/>
    <col min="25" max="25" width="23.5703125" style="3" bestFit="1" customWidth="1"/>
    <col min="26" max="26" width="32.7109375" style="3" bestFit="1" customWidth="1"/>
    <col min="27" max="27" width="43.7109375" style="3" bestFit="1" customWidth="1"/>
    <col min="28" max="28" width="8" style="3" bestFit="1" customWidth="1"/>
    <col min="29" max="29" width="23.5703125" style="3" bestFit="1" customWidth="1"/>
    <col min="30" max="30" width="32.7109375" style="3" bestFit="1" customWidth="1"/>
    <col min="31" max="31" width="43.7109375" style="3" bestFit="1" customWidth="1"/>
    <col min="32" max="16384" width="9.140625" style="3"/>
  </cols>
  <sheetData>
    <row r="1" spans="2:32" s="1" customFormat="1" ht="6.75" customHeight="1" x14ac:dyDescent="0.25">
      <c r="B1" s="1" t="str">
        <f>UPPER("")</f>
        <v/>
      </c>
      <c r="E1" s="4"/>
    </row>
    <row r="2" spans="2:32" s="1" customFormat="1" ht="65.25" customHeight="1" x14ac:dyDescent="0.2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2:32" s="1" customFormat="1" ht="65.25" customHeight="1" x14ac:dyDescent="0.25"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4" spans="2:32" s="27" customFormat="1" ht="40.5" customHeight="1" x14ac:dyDescent="0.25">
      <c r="B4" s="67" t="s">
        <v>1</v>
      </c>
      <c r="C4" s="40" t="s">
        <v>11</v>
      </c>
      <c r="D4" s="40" t="s">
        <v>229</v>
      </c>
      <c r="E4" s="40" t="s">
        <v>230</v>
      </c>
      <c r="F4" s="59"/>
      <c r="G4" s="40" t="s">
        <v>5</v>
      </c>
      <c r="H4" s="40" t="s">
        <v>231</v>
      </c>
      <c r="I4" s="40" t="s">
        <v>232</v>
      </c>
      <c r="J4" s="59"/>
      <c r="K4" s="59"/>
      <c r="L4" s="40" t="s">
        <v>6</v>
      </c>
      <c r="M4" s="40" t="s">
        <v>233</v>
      </c>
      <c r="N4" s="40" t="s">
        <v>234</v>
      </c>
      <c r="O4" s="59"/>
      <c r="P4" s="40" t="s">
        <v>7</v>
      </c>
      <c r="Q4" s="40" t="s">
        <v>235</v>
      </c>
      <c r="R4" s="40" t="s">
        <v>236</v>
      </c>
      <c r="S4" s="59"/>
      <c r="T4" s="40" t="s">
        <v>8</v>
      </c>
      <c r="U4" s="40" t="s">
        <v>237</v>
      </c>
      <c r="V4" s="40" t="s">
        <v>238</v>
      </c>
      <c r="W4" s="59"/>
      <c r="X4" s="40" t="s">
        <v>9</v>
      </c>
      <c r="Y4" s="40" t="s">
        <v>239</v>
      </c>
      <c r="Z4" s="40" t="s">
        <v>240</v>
      </c>
      <c r="AA4" s="59"/>
      <c r="AB4" s="43" t="s">
        <v>241</v>
      </c>
      <c r="AC4" s="40" t="s">
        <v>242</v>
      </c>
      <c r="AD4" s="40" t="s">
        <v>243</v>
      </c>
    </row>
    <row r="5" spans="2:32" s="27" customFormat="1" ht="22.5" customHeight="1" x14ac:dyDescent="0.25">
      <c r="B5" s="67"/>
      <c r="C5" s="16" t="s">
        <v>10</v>
      </c>
      <c r="D5" s="16"/>
      <c r="E5" s="16"/>
      <c r="F5" s="60"/>
      <c r="G5" s="16" t="s">
        <v>10</v>
      </c>
      <c r="H5" s="16"/>
      <c r="I5" s="16"/>
      <c r="J5" s="60"/>
      <c r="K5" s="60"/>
      <c r="L5" s="16" t="s">
        <v>10</v>
      </c>
      <c r="M5" s="16"/>
      <c r="N5" s="16"/>
      <c r="O5" s="60"/>
      <c r="P5" s="16" t="s">
        <v>10</v>
      </c>
      <c r="Q5" s="16"/>
      <c r="R5" s="16"/>
      <c r="S5" s="60"/>
      <c r="T5" s="16" t="s">
        <v>10</v>
      </c>
      <c r="U5" s="16"/>
      <c r="V5" s="16"/>
      <c r="W5" s="60"/>
      <c r="X5" s="16" t="s">
        <v>10</v>
      </c>
      <c r="Y5" s="16"/>
      <c r="Z5" s="16"/>
      <c r="AA5" s="60"/>
      <c r="AB5" s="16" t="s">
        <v>10</v>
      </c>
      <c r="AC5" s="16"/>
      <c r="AD5" s="16"/>
    </row>
    <row r="6" spans="2:32" s="27" customFormat="1" ht="6.75" customHeight="1" x14ac:dyDescent="0.25"/>
    <row r="7" spans="2:32" ht="24.75" customHeight="1" x14ac:dyDescent="0.25">
      <c r="B7" s="41" t="s">
        <v>220</v>
      </c>
      <c r="C7" s="44"/>
      <c r="D7" s="44"/>
      <c r="E7" s="44"/>
      <c r="F7" s="61"/>
      <c r="G7" s="44"/>
      <c r="H7" s="44"/>
      <c r="I7" s="44"/>
      <c r="J7" s="61"/>
      <c r="K7" s="61" t="s">
        <v>220</v>
      </c>
      <c r="L7" s="44">
        <v>300</v>
      </c>
      <c r="M7" s="44" t="s">
        <v>586</v>
      </c>
      <c r="N7" s="44">
        <v>25</v>
      </c>
      <c r="O7" s="61"/>
      <c r="P7" s="44"/>
      <c r="Q7" s="44"/>
      <c r="R7" s="44"/>
      <c r="S7" s="61"/>
      <c r="T7" s="44"/>
      <c r="U7" s="44"/>
      <c r="V7" s="44"/>
      <c r="W7" s="61"/>
      <c r="X7" s="44"/>
      <c r="Y7" s="44"/>
      <c r="Z7" s="44"/>
      <c r="AA7" s="61"/>
      <c r="AB7" s="44"/>
      <c r="AC7" s="44"/>
      <c r="AD7" s="44"/>
      <c r="AF7" s="65"/>
    </row>
    <row r="8" spans="2:32" ht="24.75" customHeight="1" x14ac:dyDescent="0.25">
      <c r="B8" s="41" t="s">
        <v>219</v>
      </c>
      <c r="C8" s="44"/>
      <c r="D8" s="44"/>
      <c r="E8" s="44"/>
      <c r="F8" s="61"/>
      <c r="G8" s="44">
        <v>1300</v>
      </c>
      <c r="H8" s="44" t="s">
        <v>258</v>
      </c>
      <c r="I8" s="44">
        <v>600</v>
      </c>
      <c r="J8" s="61"/>
      <c r="K8" s="61" t="s">
        <v>219</v>
      </c>
      <c r="L8" s="44">
        <v>4130</v>
      </c>
      <c r="M8" s="44" t="s">
        <v>257</v>
      </c>
      <c r="N8" s="44">
        <v>700</v>
      </c>
      <c r="O8" s="61"/>
      <c r="P8" s="44">
        <v>8390</v>
      </c>
      <c r="Q8" s="44" t="s">
        <v>255</v>
      </c>
      <c r="R8" s="44">
        <v>1000</v>
      </c>
      <c r="S8" s="61"/>
      <c r="T8" s="44">
        <v>3580</v>
      </c>
      <c r="U8" s="44" t="s">
        <v>255</v>
      </c>
      <c r="V8" s="44">
        <v>1000</v>
      </c>
      <c r="W8" s="61"/>
      <c r="X8" s="44"/>
      <c r="Y8" s="44"/>
      <c r="Z8" s="44"/>
      <c r="AA8" s="61"/>
      <c r="AB8" s="44">
        <v>4460</v>
      </c>
      <c r="AC8" s="44" t="s">
        <v>255</v>
      </c>
      <c r="AD8" s="44">
        <v>1000</v>
      </c>
      <c r="AF8" s="65"/>
    </row>
    <row r="9" spans="2:32" ht="24.75" customHeight="1" x14ac:dyDescent="0.25">
      <c r="B9" s="41" t="s">
        <v>222</v>
      </c>
      <c r="C9" s="44">
        <v>1740</v>
      </c>
      <c r="D9" s="44" t="s">
        <v>256</v>
      </c>
      <c r="E9" s="44">
        <v>800</v>
      </c>
      <c r="F9" s="61"/>
      <c r="G9" s="44">
        <v>2160</v>
      </c>
      <c r="H9" s="44" t="s">
        <v>257</v>
      </c>
      <c r="I9" s="44">
        <v>700</v>
      </c>
      <c r="J9" s="61"/>
      <c r="K9" s="61" t="s">
        <v>222</v>
      </c>
      <c r="L9" s="44">
        <v>3440</v>
      </c>
      <c r="M9" s="44" t="s">
        <v>258</v>
      </c>
      <c r="N9" s="44">
        <v>600</v>
      </c>
      <c r="O9" s="61"/>
      <c r="P9" s="44">
        <v>400</v>
      </c>
      <c r="Q9" s="44" t="s">
        <v>581</v>
      </c>
      <c r="R9" s="44">
        <v>300</v>
      </c>
      <c r="S9" s="61"/>
      <c r="T9" s="44">
        <v>860</v>
      </c>
      <c r="U9" s="44" t="s">
        <v>257</v>
      </c>
      <c r="V9" s="44">
        <v>700</v>
      </c>
      <c r="W9" s="61"/>
      <c r="X9" s="44"/>
      <c r="Y9" s="44"/>
      <c r="Z9" s="44"/>
      <c r="AA9" s="61"/>
      <c r="AB9" s="44">
        <v>1020</v>
      </c>
      <c r="AC9" s="44" t="s">
        <v>256</v>
      </c>
      <c r="AD9" s="44">
        <v>800</v>
      </c>
      <c r="AF9" s="65"/>
    </row>
    <row r="10" spans="2:32" ht="24.75" customHeight="1" x14ac:dyDescent="0.25">
      <c r="B10" s="41" t="s">
        <v>218</v>
      </c>
      <c r="C10" s="44"/>
      <c r="D10" s="44"/>
      <c r="E10" s="44"/>
      <c r="F10" s="61"/>
      <c r="G10" s="44"/>
      <c r="H10" s="44"/>
      <c r="I10" s="44"/>
      <c r="J10" s="61"/>
      <c r="K10" s="61" t="s">
        <v>218</v>
      </c>
      <c r="L10" s="44">
        <v>1890</v>
      </c>
      <c r="M10" s="44" t="s">
        <v>580</v>
      </c>
      <c r="N10" s="44">
        <v>400</v>
      </c>
      <c r="O10" s="61"/>
      <c r="P10" s="44">
        <v>300</v>
      </c>
      <c r="Q10" s="44" t="s">
        <v>583</v>
      </c>
      <c r="R10" s="44">
        <v>100</v>
      </c>
      <c r="S10" s="61"/>
      <c r="T10" s="44"/>
      <c r="U10" s="44"/>
      <c r="V10" s="44"/>
      <c r="W10" s="61"/>
      <c r="X10" s="44"/>
      <c r="Y10" s="44"/>
      <c r="Z10" s="44"/>
      <c r="AA10" s="61"/>
      <c r="AB10" s="44">
        <v>300</v>
      </c>
      <c r="AC10" s="44"/>
      <c r="AD10" s="44">
        <v>500</v>
      </c>
      <c r="AF10" s="65"/>
    </row>
    <row r="11" spans="2:32" ht="24.75" customHeight="1" x14ac:dyDescent="0.25">
      <c r="B11" s="41" t="s">
        <v>446</v>
      </c>
      <c r="C11" s="44"/>
      <c r="D11" s="44"/>
      <c r="E11" s="44"/>
      <c r="F11" s="61"/>
      <c r="G11" s="44"/>
      <c r="H11" s="44"/>
      <c r="I11" s="44"/>
      <c r="J11" s="61"/>
      <c r="K11" s="61" t="s">
        <v>446</v>
      </c>
      <c r="L11" s="44">
        <v>1680</v>
      </c>
      <c r="M11" s="44" t="s">
        <v>581</v>
      </c>
      <c r="N11" s="44">
        <v>300</v>
      </c>
      <c r="O11" s="61"/>
      <c r="P11" s="44">
        <v>2660</v>
      </c>
      <c r="Q11" s="44" t="s">
        <v>257</v>
      </c>
      <c r="R11" s="44">
        <v>700</v>
      </c>
      <c r="S11" s="61"/>
      <c r="T11" s="44">
        <v>650</v>
      </c>
      <c r="U11" s="44" t="s">
        <v>259</v>
      </c>
      <c r="V11" s="44">
        <v>500</v>
      </c>
      <c r="W11" s="61"/>
      <c r="X11" s="44"/>
      <c r="Y11" s="44"/>
      <c r="Z11" s="44"/>
      <c r="AA11" s="61"/>
      <c r="AB11" s="44"/>
      <c r="AC11" s="44"/>
      <c r="AD11" s="44"/>
      <c r="AF11" s="65"/>
    </row>
    <row r="12" spans="2:32" ht="24.75" customHeight="1" x14ac:dyDescent="0.25">
      <c r="B12" s="41" t="s">
        <v>447</v>
      </c>
      <c r="C12" s="44">
        <v>200</v>
      </c>
      <c r="D12" s="44" t="s">
        <v>259</v>
      </c>
      <c r="E12" s="44">
        <v>500</v>
      </c>
      <c r="F12" s="61"/>
      <c r="G12" s="44">
        <v>450</v>
      </c>
      <c r="H12" s="44"/>
      <c r="I12" s="44"/>
      <c r="J12" s="61"/>
      <c r="K12" s="61" t="s">
        <v>447</v>
      </c>
      <c r="L12" s="44">
        <v>2870</v>
      </c>
      <c r="M12" s="44" t="s">
        <v>259</v>
      </c>
      <c r="N12" s="44">
        <v>500</v>
      </c>
      <c r="O12" s="61"/>
      <c r="P12" s="44">
        <v>1050</v>
      </c>
      <c r="Q12" s="44" t="s">
        <v>259</v>
      </c>
      <c r="R12" s="44">
        <v>500</v>
      </c>
      <c r="S12" s="61"/>
      <c r="T12" s="44">
        <v>610</v>
      </c>
      <c r="U12" s="44" t="s">
        <v>580</v>
      </c>
      <c r="V12" s="44">
        <v>400</v>
      </c>
      <c r="W12" s="61"/>
      <c r="X12" s="44"/>
      <c r="Y12" s="44"/>
      <c r="Z12" s="44"/>
      <c r="AA12" s="61"/>
      <c r="AB12" s="44"/>
      <c r="AC12" s="44"/>
      <c r="AD12" s="44"/>
      <c r="AF12" s="65"/>
    </row>
    <row r="13" spans="2:32" ht="24.75" customHeight="1" x14ac:dyDescent="0.25">
      <c r="B13" s="41" t="s">
        <v>217</v>
      </c>
      <c r="C13" s="44">
        <v>1450</v>
      </c>
      <c r="D13" s="44" t="s">
        <v>257</v>
      </c>
      <c r="E13" s="44">
        <v>700</v>
      </c>
      <c r="F13" s="61"/>
      <c r="G13" s="44">
        <v>2820</v>
      </c>
      <c r="H13" s="44" t="s">
        <v>256</v>
      </c>
      <c r="I13" s="44">
        <v>800</v>
      </c>
      <c r="J13" s="61"/>
      <c r="K13" s="61" t="s">
        <v>217</v>
      </c>
      <c r="L13" s="44">
        <v>4700</v>
      </c>
      <c r="M13" s="44" t="s">
        <v>256</v>
      </c>
      <c r="N13" s="44">
        <v>800</v>
      </c>
      <c r="O13" s="61"/>
      <c r="P13" s="44">
        <v>500</v>
      </c>
      <c r="Q13" s="44" t="s">
        <v>580</v>
      </c>
      <c r="R13" s="44">
        <v>400</v>
      </c>
      <c r="S13" s="61"/>
      <c r="T13" s="44">
        <v>740</v>
      </c>
      <c r="U13" s="44" t="s">
        <v>258</v>
      </c>
      <c r="V13" s="44">
        <v>600</v>
      </c>
      <c r="W13" s="61"/>
      <c r="X13" s="44"/>
      <c r="Y13" s="44"/>
      <c r="Z13" s="44"/>
      <c r="AA13" s="61"/>
      <c r="AB13" s="44">
        <v>270</v>
      </c>
      <c r="AC13" s="44" t="s">
        <v>259</v>
      </c>
      <c r="AD13" s="44">
        <v>400</v>
      </c>
      <c r="AF13" s="65"/>
    </row>
    <row r="14" spans="2:32" ht="24.75" customHeight="1" x14ac:dyDescent="0.25">
      <c r="B14" s="41" t="s">
        <v>448</v>
      </c>
      <c r="C14" s="44"/>
      <c r="D14" s="44"/>
      <c r="E14" s="44"/>
      <c r="F14" s="61"/>
      <c r="G14" s="44">
        <v>700</v>
      </c>
      <c r="H14" s="44" t="s">
        <v>580</v>
      </c>
      <c r="I14" s="44">
        <v>400</v>
      </c>
      <c r="J14" s="61"/>
      <c r="K14" s="61" t="s">
        <v>448</v>
      </c>
      <c r="L14" s="44">
        <v>400</v>
      </c>
      <c r="M14" s="44" t="s">
        <v>585</v>
      </c>
      <c r="N14" s="44">
        <v>25</v>
      </c>
      <c r="O14" s="61"/>
      <c r="P14" s="44"/>
      <c r="Q14" s="44"/>
      <c r="R14" s="44"/>
      <c r="S14" s="61"/>
      <c r="T14" s="44">
        <v>400</v>
      </c>
      <c r="U14" s="44" t="s">
        <v>582</v>
      </c>
      <c r="V14" s="44">
        <v>200</v>
      </c>
      <c r="W14" s="61"/>
      <c r="X14" s="44"/>
      <c r="Y14" s="44"/>
      <c r="Z14" s="44"/>
      <c r="AA14" s="61"/>
      <c r="AB14" s="44"/>
      <c r="AC14" s="44"/>
      <c r="AD14" s="44"/>
      <c r="AF14" s="65"/>
    </row>
    <row r="15" spans="2:32" ht="24.75" customHeight="1" x14ac:dyDescent="0.25">
      <c r="B15" s="41" t="s">
        <v>449</v>
      </c>
      <c r="C15" s="44">
        <v>300</v>
      </c>
      <c r="D15" s="44" t="s">
        <v>258</v>
      </c>
      <c r="E15" s="44">
        <v>600</v>
      </c>
      <c r="F15" s="61"/>
      <c r="G15" s="44">
        <v>950</v>
      </c>
      <c r="H15" s="44" t="s">
        <v>259</v>
      </c>
      <c r="I15" s="44">
        <v>500</v>
      </c>
      <c r="J15" s="61"/>
      <c r="K15" s="61" t="s">
        <v>449</v>
      </c>
      <c r="L15" s="44">
        <v>1040</v>
      </c>
      <c r="M15" s="44" t="s">
        <v>582</v>
      </c>
      <c r="N15" s="44">
        <v>200</v>
      </c>
      <c r="O15" s="61"/>
      <c r="P15" s="44">
        <v>400</v>
      </c>
      <c r="Q15" s="44" t="s">
        <v>581</v>
      </c>
      <c r="R15" s="44">
        <v>300</v>
      </c>
      <c r="S15" s="61"/>
      <c r="T15" s="44"/>
      <c r="U15" s="44"/>
      <c r="V15" s="44"/>
      <c r="W15" s="61"/>
      <c r="X15" s="44"/>
      <c r="Y15" s="44"/>
      <c r="Z15" s="44"/>
      <c r="AA15" s="61"/>
      <c r="AB15" s="44"/>
      <c r="AC15" s="44"/>
      <c r="AD15" s="44"/>
      <c r="AF15" s="65"/>
    </row>
    <row r="16" spans="2:32" ht="24.75" customHeight="1" x14ac:dyDescent="0.25">
      <c r="B16" s="41" t="s">
        <v>221</v>
      </c>
      <c r="C16" s="44">
        <v>4590</v>
      </c>
      <c r="D16" s="44" t="s">
        <v>255</v>
      </c>
      <c r="E16" s="44">
        <v>1000</v>
      </c>
      <c r="F16" s="61"/>
      <c r="G16" s="44">
        <v>7830</v>
      </c>
      <c r="H16" s="44" t="s">
        <v>255</v>
      </c>
      <c r="I16" s="44">
        <v>1000</v>
      </c>
      <c r="J16" s="61"/>
      <c r="K16" s="61" t="s">
        <v>221</v>
      </c>
      <c r="L16" s="44">
        <v>10610</v>
      </c>
      <c r="M16" s="44" t="s">
        <v>255</v>
      </c>
      <c r="N16" s="44">
        <v>1000</v>
      </c>
      <c r="O16" s="61"/>
      <c r="P16" s="44">
        <v>4860</v>
      </c>
      <c r="Q16" s="44" t="s">
        <v>256</v>
      </c>
      <c r="R16" s="44">
        <v>800</v>
      </c>
      <c r="S16" s="61"/>
      <c r="T16" s="44">
        <v>1690</v>
      </c>
      <c r="U16" s="44" t="s">
        <v>256</v>
      </c>
      <c r="V16" s="44">
        <v>800</v>
      </c>
      <c r="W16" s="61"/>
      <c r="X16" s="44"/>
      <c r="Y16" s="44"/>
      <c r="Z16" s="44"/>
      <c r="AA16" s="61"/>
      <c r="AB16" s="44">
        <v>400</v>
      </c>
      <c r="AC16" s="44" t="s">
        <v>257</v>
      </c>
      <c r="AD16" s="44">
        <v>700</v>
      </c>
      <c r="AF16" s="65"/>
    </row>
    <row r="17" spans="2:32" ht="24.75" customHeight="1" x14ac:dyDescent="0.25">
      <c r="B17" s="41" t="s">
        <v>463</v>
      </c>
      <c r="C17" s="44"/>
      <c r="D17" s="44"/>
      <c r="E17" s="44"/>
      <c r="F17" s="61"/>
      <c r="G17" s="44">
        <v>300</v>
      </c>
      <c r="H17" s="44" t="s">
        <v>582</v>
      </c>
      <c r="I17" s="44">
        <v>200</v>
      </c>
      <c r="J17" s="61"/>
      <c r="K17" s="61" t="s">
        <v>463</v>
      </c>
      <c r="L17" s="44">
        <v>1000</v>
      </c>
      <c r="M17" s="44" t="s">
        <v>583</v>
      </c>
      <c r="N17" s="44">
        <v>100</v>
      </c>
      <c r="O17" s="61"/>
      <c r="P17" s="44"/>
      <c r="Q17" s="44"/>
      <c r="R17" s="44"/>
      <c r="S17" s="61"/>
      <c r="T17" s="44"/>
      <c r="U17" s="44"/>
      <c r="V17" s="44"/>
      <c r="W17" s="61"/>
      <c r="X17" s="44"/>
      <c r="Y17" s="44"/>
      <c r="Z17" s="44"/>
      <c r="AA17" s="61"/>
      <c r="AB17" s="44"/>
      <c r="AC17" s="44"/>
      <c r="AD17" s="44"/>
      <c r="AF17" s="65"/>
    </row>
    <row r="18" spans="2:32" ht="24.75" customHeight="1" x14ac:dyDescent="0.25">
      <c r="B18" s="41" t="s">
        <v>480</v>
      </c>
      <c r="C18" s="44"/>
      <c r="D18" s="44"/>
      <c r="E18" s="44"/>
      <c r="F18" s="61"/>
      <c r="G18" s="44">
        <v>400</v>
      </c>
      <c r="H18" s="44" t="s">
        <v>581</v>
      </c>
      <c r="I18" s="44">
        <v>300</v>
      </c>
      <c r="J18" s="61"/>
      <c r="K18" s="61" t="s">
        <v>480</v>
      </c>
      <c r="L18" s="44">
        <v>640</v>
      </c>
      <c r="M18" s="44" t="s">
        <v>584</v>
      </c>
      <c r="N18" s="44">
        <v>50</v>
      </c>
      <c r="O18" s="61"/>
      <c r="P18" s="44">
        <v>1770</v>
      </c>
      <c r="Q18" s="44" t="s">
        <v>258</v>
      </c>
      <c r="R18" s="44">
        <v>600</v>
      </c>
      <c r="S18" s="61"/>
      <c r="T18" s="44">
        <v>520</v>
      </c>
      <c r="U18" s="44" t="s">
        <v>581</v>
      </c>
      <c r="V18" s="44">
        <v>300</v>
      </c>
      <c r="W18" s="61"/>
      <c r="X18" s="44"/>
      <c r="Y18" s="44"/>
      <c r="Z18" s="44"/>
      <c r="AA18" s="61"/>
      <c r="AB18" s="44">
        <v>400</v>
      </c>
      <c r="AC18" s="44" t="s">
        <v>257</v>
      </c>
      <c r="AD18" s="44">
        <v>700</v>
      </c>
      <c r="AF18" s="65"/>
    </row>
    <row r="19" spans="2:32" ht="24.75" customHeight="1" x14ac:dyDescent="0.25">
      <c r="B19" s="41"/>
      <c r="C19" s="44"/>
      <c r="D19" s="44"/>
      <c r="E19" s="44"/>
      <c r="F19" s="61"/>
      <c r="G19" s="44"/>
      <c r="H19" s="44"/>
      <c r="I19" s="44"/>
      <c r="J19" s="61"/>
      <c r="K19" s="61"/>
      <c r="L19" s="44"/>
      <c r="M19" s="44"/>
      <c r="N19" s="44"/>
      <c r="O19" s="61"/>
      <c r="P19" s="44"/>
      <c r="Q19" s="44"/>
      <c r="R19" s="44"/>
      <c r="S19" s="61"/>
      <c r="T19" s="44"/>
      <c r="U19" s="44"/>
      <c r="V19" s="44"/>
      <c r="W19" s="61"/>
      <c r="X19" s="44"/>
      <c r="Y19" s="44"/>
      <c r="Z19" s="44"/>
      <c r="AA19" s="61"/>
      <c r="AB19" s="44"/>
      <c r="AC19" s="44"/>
      <c r="AD19" s="44"/>
    </row>
    <row r="20" spans="2:32" ht="24.75" customHeight="1" x14ac:dyDescent="0.25">
      <c r="B20" s="41"/>
      <c r="C20" s="44"/>
      <c r="D20" s="44"/>
      <c r="E20" s="44"/>
      <c r="F20" s="61"/>
      <c r="G20" s="44"/>
      <c r="H20" s="44"/>
      <c r="I20" s="44"/>
      <c r="J20" s="61"/>
      <c r="K20" s="61"/>
      <c r="L20" s="44"/>
      <c r="M20" s="44"/>
      <c r="N20" s="44"/>
      <c r="O20" s="61"/>
      <c r="P20" s="44"/>
      <c r="Q20" s="44"/>
      <c r="R20" s="44"/>
      <c r="S20" s="61"/>
      <c r="T20" s="44"/>
      <c r="U20" s="44"/>
      <c r="V20" s="44"/>
      <c r="W20" s="61"/>
      <c r="X20" s="44"/>
      <c r="Y20" s="44"/>
      <c r="Z20" s="44"/>
      <c r="AA20" s="61"/>
      <c r="AB20" s="44"/>
      <c r="AC20" s="44"/>
      <c r="AD20" s="44"/>
    </row>
    <row r="21" spans="2:32" ht="24.75" customHeight="1" x14ac:dyDescent="0.25">
      <c r="B21" s="41"/>
      <c r="C21" s="44"/>
      <c r="D21" s="44"/>
      <c r="E21" s="44"/>
      <c r="F21" s="61"/>
      <c r="G21" s="44"/>
      <c r="H21" s="44"/>
      <c r="I21" s="44"/>
      <c r="J21" s="61"/>
      <c r="K21" s="61"/>
      <c r="L21" s="44"/>
      <c r="M21" s="44"/>
      <c r="N21" s="44"/>
      <c r="O21" s="61"/>
      <c r="P21" s="44"/>
      <c r="Q21" s="44"/>
      <c r="R21" s="44"/>
      <c r="S21" s="61"/>
      <c r="T21" s="44"/>
      <c r="U21" s="44"/>
      <c r="V21" s="44"/>
      <c r="W21" s="61"/>
      <c r="X21" s="44"/>
      <c r="Y21" s="44"/>
      <c r="Z21" s="44"/>
      <c r="AA21" s="61"/>
      <c r="AB21" s="44"/>
      <c r="AC21" s="44"/>
      <c r="AD21" s="44"/>
    </row>
    <row r="22" spans="2:32" ht="24.75" customHeight="1" x14ac:dyDescent="0.25">
      <c r="B22" s="41"/>
      <c r="C22" s="44"/>
      <c r="D22" s="44"/>
      <c r="E22" s="44"/>
      <c r="F22" s="61"/>
      <c r="G22" s="44"/>
      <c r="H22" s="44"/>
      <c r="I22" s="44"/>
      <c r="J22" s="61"/>
      <c r="K22" s="61"/>
      <c r="L22" s="44"/>
      <c r="M22" s="44"/>
      <c r="N22" s="44"/>
      <c r="O22" s="61"/>
      <c r="P22" s="44"/>
      <c r="Q22" s="44"/>
      <c r="R22" s="44"/>
      <c r="S22" s="61"/>
      <c r="T22" s="44"/>
      <c r="U22" s="44"/>
      <c r="V22" s="44"/>
      <c r="W22" s="61"/>
      <c r="X22" s="44"/>
      <c r="Y22" s="44"/>
      <c r="Z22" s="44"/>
      <c r="AA22" s="61"/>
      <c r="AB22" s="44"/>
      <c r="AC22" s="44"/>
      <c r="AD22" s="44"/>
    </row>
    <row r="23" spans="2:32" ht="24.75" customHeight="1" x14ac:dyDescent="0.25">
      <c r="B23" s="41"/>
      <c r="C23" s="44"/>
      <c r="D23" s="44"/>
      <c r="E23" s="44"/>
      <c r="F23" s="61"/>
      <c r="G23" s="44"/>
      <c r="H23" s="44"/>
      <c r="I23" s="44"/>
      <c r="J23" s="61"/>
      <c r="K23" s="61"/>
      <c r="L23" s="44"/>
      <c r="M23" s="44"/>
      <c r="N23" s="44"/>
      <c r="O23" s="61"/>
      <c r="P23" s="44"/>
      <c r="Q23" s="44"/>
      <c r="R23" s="44"/>
      <c r="S23" s="61"/>
      <c r="T23" s="44"/>
      <c r="U23" s="44"/>
      <c r="V23" s="44"/>
      <c r="W23" s="61"/>
      <c r="X23" s="44"/>
      <c r="Y23" s="44"/>
      <c r="Z23" s="44"/>
      <c r="AA23" s="61"/>
      <c r="AB23" s="44"/>
      <c r="AC23" s="44"/>
      <c r="AD23" s="44"/>
    </row>
    <row r="24" spans="2:32" ht="24.75" customHeight="1" x14ac:dyDescent="0.25">
      <c r="B24" s="41"/>
      <c r="C24" s="44"/>
      <c r="D24" s="44"/>
      <c r="E24" s="44"/>
      <c r="F24" s="61"/>
      <c r="G24" s="44"/>
      <c r="H24" s="44"/>
      <c r="I24" s="44"/>
      <c r="J24" s="61"/>
      <c r="K24" s="61"/>
      <c r="L24" s="44"/>
      <c r="M24" s="44"/>
      <c r="N24" s="44"/>
      <c r="O24" s="61"/>
      <c r="P24" s="44"/>
      <c r="Q24" s="44"/>
      <c r="R24" s="44"/>
      <c r="S24" s="61"/>
      <c r="T24" s="44"/>
      <c r="U24" s="44"/>
      <c r="V24" s="44"/>
      <c r="W24" s="61"/>
      <c r="X24" s="44"/>
      <c r="Y24" s="44"/>
      <c r="Z24" s="44"/>
      <c r="AA24" s="61"/>
      <c r="AB24" s="44"/>
      <c r="AC24" s="44"/>
      <c r="AD24" s="44"/>
    </row>
    <row r="25" spans="2:32" ht="24.75" customHeight="1" x14ac:dyDescent="0.25">
      <c r="B25" s="41"/>
      <c r="C25" s="44"/>
      <c r="D25" s="44"/>
      <c r="E25" s="44"/>
      <c r="F25" s="61"/>
      <c r="G25" s="44"/>
      <c r="H25" s="44"/>
      <c r="I25" s="44"/>
      <c r="J25" s="61"/>
      <c r="K25" s="61"/>
      <c r="L25" s="44"/>
      <c r="M25" s="44"/>
      <c r="N25" s="44"/>
      <c r="O25" s="61"/>
      <c r="P25" s="44"/>
      <c r="Q25" s="44"/>
      <c r="R25" s="44"/>
      <c r="S25" s="61"/>
      <c r="T25" s="44"/>
      <c r="U25" s="44"/>
      <c r="V25" s="44"/>
      <c r="W25" s="61"/>
      <c r="X25" s="44"/>
      <c r="Y25" s="44"/>
      <c r="Z25" s="44"/>
      <c r="AA25" s="61"/>
      <c r="AB25" s="44"/>
      <c r="AC25" s="44"/>
      <c r="AD25" s="44"/>
    </row>
    <row r="26" spans="2:32" ht="24.75" customHeight="1" x14ac:dyDescent="0.25">
      <c r="B26" s="41"/>
      <c r="C26" s="44"/>
      <c r="D26" s="44"/>
      <c r="E26" s="44"/>
      <c r="F26" s="61"/>
      <c r="G26" s="44"/>
      <c r="H26" s="44"/>
      <c r="I26" s="44"/>
      <c r="J26" s="61"/>
      <c r="K26" s="61"/>
      <c r="L26" s="44"/>
      <c r="M26" s="44"/>
      <c r="N26" s="44"/>
      <c r="O26" s="61"/>
      <c r="P26" s="44"/>
      <c r="Q26" s="44"/>
      <c r="R26" s="44"/>
      <c r="S26" s="61"/>
      <c r="T26" s="44"/>
      <c r="U26" s="44"/>
      <c r="V26" s="44"/>
      <c r="W26" s="61"/>
      <c r="X26" s="44"/>
      <c r="Y26" s="44"/>
      <c r="Z26" s="44"/>
      <c r="AA26" s="61"/>
      <c r="AB26" s="44"/>
      <c r="AC26" s="44"/>
      <c r="AD26" s="44"/>
    </row>
    <row r="27" spans="2:32" ht="24.75" customHeight="1" x14ac:dyDescent="0.25">
      <c r="B27" s="41"/>
      <c r="C27" s="44"/>
      <c r="D27" s="44"/>
      <c r="E27" s="44"/>
      <c r="F27" s="61"/>
      <c r="G27" s="44"/>
      <c r="H27" s="44"/>
      <c r="I27" s="44"/>
      <c r="J27" s="61"/>
      <c r="K27" s="61"/>
      <c r="L27" s="44"/>
      <c r="M27" s="44"/>
      <c r="N27" s="44"/>
      <c r="O27" s="61"/>
      <c r="P27" s="44"/>
      <c r="Q27" s="44"/>
      <c r="R27" s="44"/>
      <c r="S27" s="61"/>
      <c r="T27" s="44"/>
      <c r="U27" s="44"/>
      <c r="V27" s="44"/>
      <c r="W27" s="61"/>
      <c r="X27" s="44"/>
      <c r="Y27" s="44"/>
      <c r="Z27" s="44"/>
      <c r="AA27" s="61"/>
      <c r="AB27" s="44"/>
      <c r="AC27" s="44"/>
      <c r="AD27" s="44"/>
    </row>
    <row r="28" spans="2:32" ht="24.75" customHeight="1" x14ac:dyDescent="0.25">
      <c r="B28" s="41"/>
      <c r="C28" s="44"/>
      <c r="D28" s="44"/>
      <c r="E28" s="44"/>
      <c r="F28" s="61"/>
      <c r="G28" s="44"/>
      <c r="H28" s="44"/>
      <c r="I28" s="44"/>
      <c r="J28" s="61"/>
      <c r="K28" s="61"/>
      <c r="L28" s="44"/>
      <c r="M28" s="44"/>
      <c r="N28" s="44"/>
      <c r="O28" s="61"/>
      <c r="P28" s="44"/>
      <c r="Q28" s="44"/>
      <c r="R28" s="44"/>
      <c r="S28" s="61"/>
      <c r="T28" s="44"/>
      <c r="U28" s="44"/>
      <c r="V28" s="44"/>
      <c r="W28" s="61"/>
      <c r="X28" s="44"/>
      <c r="Y28" s="44"/>
      <c r="Z28" s="44"/>
      <c r="AA28" s="61"/>
      <c r="AB28" s="44"/>
      <c r="AC28" s="44"/>
      <c r="AD28" s="44"/>
    </row>
    <row r="29" spans="2:32" ht="24.75" customHeight="1" x14ac:dyDescent="0.25">
      <c r="B29" s="41"/>
      <c r="C29" s="44"/>
      <c r="D29" s="44"/>
      <c r="E29" s="44"/>
      <c r="F29" s="61"/>
      <c r="G29" s="44"/>
      <c r="H29" s="44"/>
      <c r="I29" s="44"/>
      <c r="J29" s="61"/>
      <c r="K29" s="61"/>
      <c r="L29" s="44"/>
      <c r="M29" s="44"/>
      <c r="N29" s="44"/>
      <c r="O29" s="61"/>
      <c r="P29" s="44"/>
      <c r="Q29" s="44"/>
      <c r="R29" s="44"/>
      <c r="S29" s="61"/>
      <c r="T29" s="44"/>
      <c r="U29" s="44"/>
      <c r="V29" s="44"/>
      <c r="W29" s="61"/>
      <c r="X29" s="44"/>
      <c r="Y29" s="44"/>
      <c r="Z29" s="44"/>
      <c r="AA29" s="61"/>
      <c r="AB29" s="44"/>
      <c r="AC29" s="44"/>
      <c r="AD29" s="44"/>
    </row>
    <row r="30" spans="2:32" ht="24.75" customHeight="1" x14ac:dyDescent="0.25">
      <c r="B30" s="41"/>
      <c r="C30" s="44"/>
      <c r="D30" s="44"/>
      <c r="E30" s="44"/>
      <c r="F30" s="61"/>
      <c r="G30" s="44"/>
      <c r="H30" s="44"/>
      <c r="I30" s="44"/>
      <c r="J30" s="61"/>
      <c r="K30" s="61"/>
      <c r="L30" s="44"/>
      <c r="M30" s="44"/>
      <c r="N30" s="44"/>
      <c r="O30" s="61"/>
      <c r="P30" s="44"/>
      <c r="Q30" s="44"/>
      <c r="R30" s="44"/>
      <c r="S30" s="61"/>
      <c r="T30" s="44"/>
      <c r="U30" s="44"/>
      <c r="V30" s="44"/>
      <c r="W30" s="61"/>
      <c r="X30" s="44"/>
      <c r="Y30" s="44"/>
      <c r="Z30" s="44"/>
      <c r="AA30" s="61"/>
      <c r="AB30" s="44"/>
      <c r="AC30" s="44"/>
      <c r="AD30" s="44"/>
    </row>
    <row r="31" spans="2:32" ht="24.75" customHeight="1" x14ac:dyDescent="0.25">
      <c r="B31" s="41"/>
      <c r="C31" s="44"/>
      <c r="D31" s="44"/>
      <c r="E31" s="44"/>
      <c r="F31" s="61"/>
      <c r="G31" s="44"/>
      <c r="H31" s="44"/>
      <c r="I31" s="44"/>
      <c r="J31" s="61"/>
      <c r="K31" s="61"/>
      <c r="L31" s="44"/>
      <c r="M31" s="44"/>
      <c r="N31" s="44"/>
      <c r="O31" s="61"/>
      <c r="P31" s="44"/>
      <c r="Q31" s="44"/>
      <c r="R31" s="44"/>
      <c r="S31" s="61"/>
      <c r="T31" s="44"/>
      <c r="U31" s="44"/>
      <c r="V31" s="44"/>
      <c r="W31" s="61"/>
      <c r="X31" s="44"/>
      <c r="Y31" s="44"/>
      <c r="Z31" s="44"/>
      <c r="AA31" s="61"/>
      <c r="AB31" s="44"/>
      <c r="AC31" s="44"/>
      <c r="AD31" s="44"/>
    </row>
    <row r="32" spans="2:32" ht="24.75" customHeight="1" x14ac:dyDescent="0.25">
      <c r="B32" s="41"/>
      <c r="C32" s="44"/>
      <c r="D32" s="44"/>
      <c r="E32" s="44"/>
      <c r="F32" s="61"/>
      <c r="G32" s="44"/>
      <c r="H32" s="44"/>
      <c r="I32" s="44"/>
      <c r="J32" s="61"/>
      <c r="K32" s="61"/>
      <c r="L32" s="44"/>
      <c r="M32" s="44"/>
      <c r="N32" s="44"/>
      <c r="O32" s="61"/>
      <c r="P32" s="44"/>
      <c r="Q32" s="44"/>
      <c r="R32" s="44"/>
      <c r="S32" s="61"/>
      <c r="T32" s="44"/>
      <c r="U32" s="44"/>
      <c r="V32" s="44"/>
      <c r="W32" s="61"/>
      <c r="X32" s="44"/>
      <c r="Y32" s="44"/>
      <c r="Z32" s="44"/>
      <c r="AA32" s="61"/>
      <c r="AB32" s="44"/>
      <c r="AC32" s="44"/>
      <c r="AD32" s="44"/>
    </row>
    <row r="33" spans="2:30" ht="24.75" customHeight="1" x14ac:dyDescent="0.25">
      <c r="B33" s="41"/>
      <c r="C33" s="44"/>
      <c r="D33" s="44"/>
      <c r="E33" s="44"/>
      <c r="F33" s="61"/>
      <c r="G33" s="44"/>
      <c r="H33" s="44"/>
      <c r="I33" s="44"/>
      <c r="J33" s="61"/>
      <c r="K33" s="61"/>
      <c r="L33" s="44"/>
      <c r="M33" s="44"/>
      <c r="N33" s="44"/>
      <c r="O33" s="61"/>
      <c r="P33" s="44"/>
      <c r="Q33" s="44"/>
      <c r="R33" s="44"/>
      <c r="S33" s="61"/>
      <c r="T33" s="44"/>
      <c r="U33" s="44"/>
      <c r="V33" s="44"/>
      <c r="W33" s="61"/>
      <c r="X33" s="44"/>
      <c r="Y33" s="44"/>
      <c r="Z33" s="44"/>
      <c r="AA33" s="61"/>
      <c r="AB33" s="44"/>
      <c r="AC33" s="44"/>
      <c r="AD33" s="44"/>
    </row>
    <row r="34" spans="2:30" ht="24.75" customHeight="1" x14ac:dyDescent="0.25">
      <c r="B34" s="41"/>
      <c r="C34" s="44"/>
      <c r="D34" s="44"/>
      <c r="E34" s="44"/>
      <c r="F34" s="61"/>
      <c r="G34" s="44"/>
      <c r="H34" s="44"/>
      <c r="I34" s="44"/>
      <c r="J34" s="61"/>
      <c r="K34" s="61"/>
      <c r="L34" s="44"/>
      <c r="M34" s="44"/>
      <c r="N34" s="44"/>
      <c r="O34" s="61"/>
      <c r="P34" s="44"/>
      <c r="Q34" s="44"/>
      <c r="R34" s="44"/>
      <c r="S34" s="61"/>
      <c r="T34" s="44"/>
      <c r="U34" s="44"/>
      <c r="V34" s="44"/>
      <c r="W34" s="61"/>
      <c r="X34" s="44"/>
      <c r="Y34" s="44"/>
      <c r="Z34" s="44"/>
      <c r="AA34" s="61"/>
      <c r="AB34" s="44"/>
      <c r="AC34" s="44"/>
      <c r="AD34" s="44"/>
    </row>
    <row r="35" spans="2:30" ht="24.75" customHeight="1" x14ac:dyDescent="0.25">
      <c r="B35" s="41"/>
      <c r="C35" s="44"/>
      <c r="D35" s="44"/>
      <c r="E35" s="44"/>
      <c r="F35" s="61"/>
      <c r="G35" s="44"/>
      <c r="H35" s="44"/>
      <c r="I35" s="44"/>
      <c r="J35" s="61"/>
      <c r="K35" s="61"/>
      <c r="L35" s="44"/>
      <c r="M35" s="44"/>
      <c r="N35" s="44"/>
      <c r="O35" s="61"/>
      <c r="P35" s="44"/>
      <c r="Q35" s="44"/>
      <c r="R35" s="44"/>
      <c r="S35" s="61"/>
      <c r="T35" s="44"/>
      <c r="U35" s="44"/>
      <c r="V35" s="44"/>
      <c r="W35" s="61"/>
      <c r="X35" s="44"/>
      <c r="Y35" s="44"/>
      <c r="Z35" s="44"/>
      <c r="AA35" s="61"/>
      <c r="AB35" s="44"/>
      <c r="AC35" s="44"/>
      <c r="AD35" s="44"/>
    </row>
    <row r="36" spans="2:30" ht="24.75" customHeight="1" x14ac:dyDescent="0.25">
      <c r="B36" s="41"/>
      <c r="C36" s="44"/>
      <c r="D36" s="44"/>
      <c r="E36" s="44"/>
      <c r="F36" s="61"/>
      <c r="G36" s="44"/>
      <c r="H36" s="44"/>
      <c r="I36" s="44"/>
      <c r="J36" s="61"/>
      <c r="K36" s="61"/>
      <c r="L36" s="44"/>
      <c r="M36" s="44"/>
      <c r="N36" s="44"/>
      <c r="O36" s="61"/>
      <c r="P36" s="44"/>
      <c r="Q36" s="44"/>
      <c r="R36" s="44"/>
      <c r="S36" s="61"/>
      <c r="T36" s="44"/>
      <c r="U36" s="44"/>
      <c r="V36" s="44"/>
      <c r="W36" s="61"/>
      <c r="X36" s="44"/>
      <c r="Y36" s="44"/>
      <c r="Z36" s="44"/>
      <c r="AA36" s="61"/>
      <c r="AB36" s="44"/>
      <c r="AC36" s="44"/>
      <c r="AD36" s="44"/>
    </row>
  </sheetData>
  <mergeCells count="2">
    <mergeCell ref="B2:O3"/>
    <mergeCell ref="B4:B5"/>
  </mergeCells>
  <phoneticPr fontId="3" type="noConversion"/>
  <printOptions horizontalCentered="1"/>
  <pageMargins left="0.39370078740157483" right="0.39370078740157483" top="0.39370078740157483" bottom="0.39370078740157483" header="0" footer="0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4C0AA-31FC-45D3-A75F-691110B22E8A}">
  <dimension ref="B1:I523"/>
  <sheetViews>
    <sheetView showGridLines="0" topLeftCell="A512" zoomScaleNormal="100" workbookViewId="0">
      <selection activeCell="F523" sqref="F523"/>
    </sheetView>
  </sheetViews>
  <sheetFormatPr defaultRowHeight="15" x14ac:dyDescent="0.25"/>
  <cols>
    <col min="1" max="1" width="1.5703125" customWidth="1"/>
    <col min="2" max="2" width="52.140625" style="30" bestFit="1" customWidth="1"/>
    <col min="3" max="3" width="2.7109375" customWidth="1"/>
    <col min="4" max="4" width="26.85546875" bestFit="1" customWidth="1"/>
    <col min="5" max="5" width="2.7109375" customWidth="1"/>
    <col min="6" max="6" width="43.42578125" bestFit="1" customWidth="1"/>
    <col min="7" max="7" width="52.140625" bestFit="1" customWidth="1"/>
    <col min="8" max="8" width="27" customWidth="1"/>
    <col min="9" max="9" width="27" hidden="1" customWidth="1"/>
    <col min="10" max="10" width="2.7109375" customWidth="1"/>
    <col min="12" max="12" width="2.7109375" customWidth="1"/>
  </cols>
  <sheetData>
    <row r="1" spans="2:9" ht="8.25" customHeight="1" x14ac:dyDescent="0.25"/>
    <row r="2" spans="2:9" ht="28.5" customHeight="1" x14ac:dyDescent="0.25">
      <c r="F2" s="86" t="s">
        <v>22</v>
      </c>
      <c r="G2" s="87"/>
      <c r="H2" s="87"/>
      <c r="I2" s="62"/>
    </row>
    <row r="3" spans="2:9" x14ac:dyDescent="0.25">
      <c r="B3" s="84" t="s">
        <v>21</v>
      </c>
      <c r="D3" s="88" t="s">
        <v>3</v>
      </c>
      <c r="F3" s="84" t="s">
        <v>0</v>
      </c>
      <c r="G3" s="84" t="s">
        <v>1</v>
      </c>
      <c r="H3" s="84" t="s">
        <v>456</v>
      </c>
      <c r="I3" s="84" t="s">
        <v>17</v>
      </c>
    </row>
    <row r="4" spans="2:9" x14ac:dyDescent="0.25">
      <c r="B4" s="85"/>
      <c r="D4" s="88"/>
      <c r="F4" s="85"/>
      <c r="G4" s="85"/>
      <c r="H4" s="85"/>
      <c r="I4" s="85"/>
    </row>
    <row r="5" spans="2:9" x14ac:dyDescent="0.25">
      <c r="B5" s="31" t="s">
        <v>220</v>
      </c>
      <c r="D5" s="31" t="s">
        <v>14</v>
      </c>
      <c r="F5" s="31" t="s">
        <v>148</v>
      </c>
      <c r="G5" s="31" t="s">
        <v>446</v>
      </c>
      <c r="H5" s="31" t="s">
        <v>450</v>
      </c>
      <c r="I5" s="31" t="str">
        <f t="shared" ref="I5:I68" si="0">IF(H5="","",H5)</f>
        <v>SUB 11</v>
      </c>
    </row>
    <row r="6" spans="2:9" ht="15" customHeight="1" x14ac:dyDescent="0.25">
      <c r="B6" s="31" t="s">
        <v>219</v>
      </c>
      <c r="D6" s="31" t="s">
        <v>23</v>
      </c>
      <c r="F6" s="31" t="s">
        <v>326</v>
      </c>
      <c r="G6" s="31" t="s">
        <v>222</v>
      </c>
      <c r="H6" s="31" t="s">
        <v>455</v>
      </c>
      <c r="I6" s="31" t="str">
        <f t="shared" si="0"/>
        <v>SUB 07</v>
      </c>
    </row>
    <row r="7" spans="2:9" ht="15" customHeight="1" x14ac:dyDescent="0.25">
      <c r="B7" s="31" t="s">
        <v>222</v>
      </c>
      <c r="F7" s="31" t="s">
        <v>107</v>
      </c>
      <c r="G7" s="31" t="s">
        <v>217</v>
      </c>
      <c r="H7" s="31" t="s">
        <v>450</v>
      </c>
      <c r="I7" s="31" t="str">
        <f t="shared" si="0"/>
        <v>SUB 11</v>
      </c>
    </row>
    <row r="8" spans="2:9" x14ac:dyDescent="0.25">
      <c r="B8" s="31" t="s">
        <v>218</v>
      </c>
      <c r="F8" s="31" t="s">
        <v>127</v>
      </c>
      <c r="G8" s="31" t="s">
        <v>222</v>
      </c>
      <c r="H8" s="31" t="s">
        <v>454</v>
      </c>
      <c r="I8" s="31" t="str">
        <f t="shared" ref="I8" si="1">IF(H8="","",H8)</f>
        <v>SUB 09</v>
      </c>
    </row>
    <row r="9" spans="2:9" x14ac:dyDescent="0.25">
      <c r="B9" s="31" t="s">
        <v>446</v>
      </c>
      <c r="F9" s="31" t="s">
        <v>143</v>
      </c>
      <c r="G9" s="31" t="s">
        <v>217</v>
      </c>
      <c r="H9" s="31" t="s">
        <v>454</v>
      </c>
      <c r="I9" s="31" t="str">
        <f t="shared" si="0"/>
        <v>SUB 09</v>
      </c>
    </row>
    <row r="10" spans="2:9" ht="15" customHeight="1" x14ac:dyDescent="0.25">
      <c r="B10" s="31" t="s">
        <v>447</v>
      </c>
      <c r="F10" s="31" t="s">
        <v>286</v>
      </c>
      <c r="G10" s="31" t="s">
        <v>219</v>
      </c>
      <c r="H10" s="31" t="s">
        <v>452</v>
      </c>
      <c r="I10" s="31" t="str">
        <f t="shared" si="0"/>
        <v>SUB 13</v>
      </c>
    </row>
    <row r="11" spans="2:9" x14ac:dyDescent="0.25">
      <c r="B11" s="31" t="s">
        <v>217</v>
      </c>
      <c r="F11" s="31" t="s">
        <v>420</v>
      </c>
      <c r="G11" s="31" t="s">
        <v>221</v>
      </c>
      <c r="H11" s="31" t="s">
        <v>454</v>
      </c>
      <c r="I11" s="31" t="str">
        <f t="shared" si="0"/>
        <v>SUB 09</v>
      </c>
    </row>
    <row r="12" spans="2:9" x14ac:dyDescent="0.25">
      <c r="B12" s="31" t="s">
        <v>448</v>
      </c>
      <c r="F12" s="31" t="s">
        <v>339</v>
      </c>
      <c r="G12" s="31" t="s">
        <v>447</v>
      </c>
      <c r="H12" s="31" t="s">
        <v>454</v>
      </c>
      <c r="I12" s="31" t="str">
        <f t="shared" si="0"/>
        <v>SUB 09</v>
      </c>
    </row>
    <row r="13" spans="2:9" x14ac:dyDescent="0.25">
      <c r="B13" s="31" t="s">
        <v>449</v>
      </c>
      <c r="F13" s="31" t="s">
        <v>91</v>
      </c>
      <c r="G13" s="31" t="s">
        <v>446</v>
      </c>
      <c r="H13" s="31" t="s">
        <v>452</v>
      </c>
      <c r="I13" s="31" t="str">
        <f t="shared" si="0"/>
        <v>SUB 13</v>
      </c>
    </row>
    <row r="14" spans="2:9" x14ac:dyDescent="0.25">
      <c r="B14" s="31" t="s">
        <v>221</v>
      </c>
      <c r="F14" s="31" t="s">
        <v>350</v>
      </c>
      <c r="G14" s="31" t="s">
        <v>447</v>
      </c>
      <c r="H14" s="31" t="s">
        <v>450</v>
      </c>
      <c r="I14" s="31" t="str">
        <f t="shared" si="0"/>
        <v>SUB 11</v>
      </c>
    </row>
    <row r="15" spans="2:9" x14ac:dyDescent="0.25">
      <c r="B15" s="31" t="s">
        <v>463</v>
      </c>
      <c r="F15" s="31" t="s">
        <v>42</v>
      </c>
      <c r="G15" s="31" t="s">
        <v>222</v>
      </c>
      <c r="H15" s="31" t="s">
        <v>450</v>
      </c>
      <c r="I15" s="31" t="str">
        <f t="shared" si="0"/>
        <v>SUB 11</v>
      </c>
    </row>
    <row r="16" spans="2:9" x14ac:dyDescent="0.25">
      <c r="B16" s="31" t="s">
        <v>480</v>
      </c>
      <c r="F16" s="31" t="s">
        <v>315</v>
      </c>
      <c r="G16" s="31" t="s">
        <v>219</v>
      </c>
      <c r="H16" s="31" t="s">
        <v>451</v>
      </c>
      <c r="I16" s="31" t="str">
        <f t="shared" si="0"/>
        <v>SUB 15</v>
      </c>
    </row>
    <row r="17" spans="2:9" x14ac:dyDescent="0.25">
      <c r="B17" s="31"/>
      <c r="F17" s="31" t="s">
        <v>394</v>
      </c>
      <c r="G17" s="31" t="s">
        <v>221</v>
      </c>
      <c r="H17" s="31" t="s">
        <v>452</v>
      </c>
      <c r="I17" s="31" t="str">
        <f t="shared" si="0"/>
        <v>SUB 13</v>
      </c>
    </row>
    <row r="18" spans="2:9" x14ac:dyDescent="0.25">
      <c r="B18" s="31"/>
      <c r="F18" s="31" t="s">
        <v>170</v>
      </c>
      <c r="G18" s="31" t="s">
        <v>221</v>
      </c>
      <c r="H18" s="31" t="s">
        <v>454</v>
      </c>
      <c r="I18" s="31" t="str">
        <f t="shared" si="0"/>
        <v>SUB 09</v>
      </c>
    </row>
    <row r="19" spans="2:9" ht="15" customHeight="1" x14ac:dyDescent="0.25">
      <c r="B19" s="31"/>
      <c r="F19" s="31" t="s">
        <v>120</v>
      </c>
      <c r="G19" s="31" t="s">
        <v>217</v>
      </c>
      <c r="H19" s="31" t="s">
        <v>455</v>
      </c>
      <c r="I19" s="31" t="str">
        <f t="shared" si="0"/>
        <v>SUB 07</v>
      </c>
    </row>
    <row r="20" spans="2:9" ht="16.5" customHeight="1" x14ac:dyDescent="0.25">
      <c r="B20" s="31"/>
      <c r="F20" s="31" t="s">
        <v>287</v>
      </c>
      <c r="G20" s="31" t="s">
        <v>219</v>
      </c>
      <c r="H20" s="31" t="s">
        <v>452</v>
      </c>
      <c r="I20" s="31" t="str">
        <f t="shared" si="0"/>
        <v>SUB 13</v>
      </c>
    </row>
    <row r="21" spans="2:9" x14ac:dyDescent="0.25">
      <c r="B21" s="31"/>
      <c r="F21" s="31" t="s">
        <v>67</v>
      </c>
      <c r="G21" s="31" t="s">
        <v>219</v>
      </c>
      <c r="H21" s="31" t="s">
        <v>453</v>
      </c>
      <c r="I21" s="31" t="str">
        <f t="shared" si="0"/>
        <v>SUB 18</v>
      </c>
    </row>
    <row r="22" spans="2:9" ht="16.5" customHeight="1" x14ac:dyDescent="0.25">
      <c r="B22" s="31"/>
      <c r="F22" s="31" t="s">
        <v>382</v>
      </c>
      <c r="G22" s="31" t="s">
        <v>449</v>
      </c>
      <c r="H22" s="31" t="s">
        <v>454</v>
      </c>
      <c r="I22" s="31" t="str">
        <f t="shared" si="0"/>
        <v>SUB 09</v>
      </c>
    </row>
    <row r="23" spans="2:9" ht="16.5" customHeight="1" x14ac:dyDescent="0.25">
      <c r="B23" s="31"/>
      <c r="F23" s="31" t="s">
        <v>288</v>
      </c>
      <c r="G23" s="31" t="s">
        <v>219</v>
      </c>
      <c r="H23" s="31" t="s">
        <v>452</v>
      </c>
      <c r="I23" s="31" t="str">
        <f t="shared" si="0"/>
        <v>SUB 13</v>
      </c>
    </row>
    <row r="24" spans="2:9" ht="16.5" customHeight="1" x14ac:dyDescent="0.25">
      <c r="B24" s="31"/>
      <c r="F24" s="31" t="s">
        <v>395</v>
      </c>
      <c r="G24" s="31" t="s">
        <v>221</v>
      </c>
      <c r="H24" s="31" t="s">
        <v>452</v>
      </c>
      <c r="I24" s="31" t="str">
        <f t="shared" si="0"/>
        <v>SUB 13</v>
      </c>
    </row>
    <row r="25" spans="2:9" ht="16.5" customHeight="1" x14ac:dyDescent="0.25">
      <c r="B25" s="31"/>
      <c r="F25" s="31" t="s">
        <v>44</v>
      </c>
      <c r="G25" s="31" t="s">
        <v>217</v>
      </c>
      <c r="H25" s="31" t="s">
        <v>450</v>
      </c>
      <c r="I25" s="31" t="str">
        <f t="shared" si="0"/>
        <v>SUB 11</v>
      </c>
    </row>
    <row r="26" spans="2:9" x14ac:dyDescent="0.25">
      <c r="B26" s="31"/>
      <c r="F26" s="31" t="s">
        <v>390</v>
      </c>
      <c r="G26" s="31" t="s">
        <v>221</v>
      </c>
      <c r="H26" s="31" t="s">
        <v>454</v>
      </c>
      <c r="I26" s="31" t="str">
        <f t="shared" si="0"/>
        <v>SUB 09</v>
      </c>
    </row>
    <row r="27" spans="2:9" x14ac:dyDescent="0.25">
      <c r="B27" s="31"/>
      <c r="F27" s="31" t="s">
        <v>263</v>
      </c>
      <c r="G27" s="31" t="s">
        <v>219</v>
      </c>
      <c r="H27" s="31" t="s">
        <v>453</v>
      </c>
      <c r="I27" s="31" t="str">
        <f t="shared" si="0"/>
        <v>SUB 18</v>
      </c>
    </row>
    <row r="28" spans="2:9" x14ac:dyDescent="0.25">
      <c r="B28" s="31"/>
      <c r="F28" s="31" t="s">
        <v>81</v>
      </c>
      <c r="G28" s="31" t="s">
        <v>217</v>
      </c>
      <c r="H28" s="31" t="s">
        <v>453</v>
      </c>
      <c r="I28" s="31" t="str">
        <f t="shared" si="0"/>
        <v>SUB 18</v>
      </c>
    </row>
    <row r="29" spans="2:9" x14ac:dyDescent="0.25">
      <c r="B29" s="31"/>
      <c r="F29" s="31" t="s">
        <v>146</v>
      </c>
      <c r="G29" s="31" t="s">
        <v>219</v>
      </c>
      <c r="H29" s="31" t="s">
        <v>450</v>
      </c>
      <c r="I29" s="31" t="str">
        <f t="shared" si="0"/>
        <v>SUB 11</v>
      </c>
    </row>
    <row r="30" spans="2:9" x14ac:dyDescent="0.25">
      <c r="B30" s="31"/>
      <c r="F30" s="31" t="s">
        <v>73</v>
      </c>
      <c r="G30" s="31" t="s">
        <v>219</v>
      </c>
      <c r="H30" s="31" t="s">
        <v>453</v>
      </c>
      <c r="I30" s="31" t="str">
        <f t="shared" si="0"/>
        <v>SUB 18</v>
      </c>
    </row>
    <row r="31" spans="2:9" x14ac:dyDescent="0.25">
      <c r="B31" s="31"/>
      <c r="F31" s="31" t="s">
        <v>272</v>
      </c>
      <c r="G31" s="31" t="s">
        <v>219</v>
      </c>
      <c r="H31" s="31" t="s">
        <v>450</v>
      </c>
      <c r="I31" s="31" t="str">
        <f t="shared" si="0"/>
        <v>SUB 11</v>
      </c>
    </row>
    <row r="32" spans="2:9" x14ac:dyDescent="0.25">
      <c r="B32" s="31"/>
      <c r="F32" s="31" t="s">
        <v>273</v>
      </c>
      <c r="G32" s="31" t="s">
        <v>219</v>
      </c>
      <c r="H32" s="31" t="s">
        <v>450</v>
      </c>
      <c r="I32" s="31" t="str">
        <f t="shared" si="0"/>
        <v>SUB 11</v>
      </c>
    </row>
    <row r="33" spans="2:9" x14ac:dyDescent="0.25">
      <c r="B33" s="31"/>
      <c r="F33" s="31" t="s">
        <v>274</v>
      </c>
      <c r="G33" s="31" t="s">
        <v>219</v>
      </c>
      <c r="H33" s="31" t="s">
        <v>450</v>
      </c>
      <c r="I33" s="31" t="str">
        <f t="shared" si="0"/>
        <v>SUB 11</v>
      </c>
    </row>
    <row r="34" spans="2:9" x14ac:dyDescent="0.25">
      <c r="B34" s="31"/>
      <c r="F34" s="31" t="s">
        <v>56</v>
      </c>
      <c r="G34" s="31" t="s">
        <v>446</v>
      </c>
      <c r="H34" s="31" t="s">
        <v>450</v>
      </c>
      <c r="I34" s="31" t="str">
        <f t="shared" si="0"/>
        <v>SUB 11</v>
      </c>
    </row>
    <row r="35" spans="2:9" x14ac:dyDescent="0.25">
      <c r="B35"/>
      <c r="F35" s="31" t="s">
        <v>212</v>
      </c>
      <c r="G35" s="31" t="s">
        <v>221</v>
      </c>
      <c r="H35" s="31" t="s">
        <v>450</v>
      </c>
      <c r="I35" s="31" t="str">
        <f t="shared" si="0"/>
        <v>SUB 11</v>
      </c>
    </row>
    <row r="36" spans="2:9" x14ac:dyDescent="0.25">
      <c r="B36"/>
      <c r="F36" s="31" t="s">
        <v>335</v>
      </c>
      <c r="G36" s="31" t="s">
        <v>447</v>
      </c>
      <c r="H36" s="31" t="s">
        <v>450</v>
      </c>
      <c r="I36" s="31" t="str">
        <f t="shared" si="0"/>
        <v>SUB 11</v>
      </c>
    </row>
    <row r="37" spans="2:9" x14ac:dyDescent="0.25">
      <c r="B37"/>
      <c r="F37" s="31" t="s">
        <v>275</v>
      </c>
      <c r="G37" s="31" t="s">
        <v>219</v>
      </c>
      <c r="H37" s="31" t="s">
        <v>450</v>
      </c>
      <c r="I37" s="31" t="str">
        <f t="shared" si="0"/>
        <v>SUB 11</v>
      </c>
    </row>
    <row r="38" spans="2:9" x14ac:dyDescent="0.25">
      <c r="B38"/>
      <c r="F38" s="31" t="s">
        <v>410</v>
      </c>
      <c r="G38" s="31" t="s">
        <v>221</v>
      </c>
      <c r="H38" s="31" t="s">
        <v>455</v>
      </c>
      <c r="I38" s="31" t="str">
        <f t="shared" si="0"/>
        <v>SUB 07</v>
      </c>
    </row>
    <row r="39" spans="2:9" x14ac:dyDescent="0.25">
      <c r="B39"/>
      <c r="F39" s="31" t="s">
        <v>411</v>
      </c>
      <c r="G39" s="31" t="s">
        <v>221</v>
      </c>
      <c r="H39" s="31" t="s">
        <v>455</v>
      </c>
      <c r="I39" s="31" t="str">
        <f t="shared" si="0"/>
        <v>SUB 07</v>
      </c>
    </row>
    <row r="40" spans="2:9" x14ac:dyDescent="0.25">
      <c r="B40"/>
      <c r="F40" s="31" t="s">
        <v>130</v>
      </c>
      <c r="G40" s="31" t="s">
        <v>217</v>
      </c>
      <c r="H40" s="31" t="s">
        <v>454</v>
      </c>
      <c r="I40" s="31" t="str">
        <f t="shared" si="0"/>
        <v>SUB 09</v>
      </c>
    </row>
    <row r="41" spans="2:9" x14ac:dyDescent="0.25">
      <c r="B41"/>
      <c r="F41" s="31" t="s">
        <v>101</v>
      </c>
      <c r="G41" s="31" t="s">
        <v>217</v>
      </c>
      <c r="H41" s="31" t="s">
        <v>450</v>
      </c>
      <c r="I41" s="31" t="str">
        <f t="shared" si="0"/>
        <v>SUB 11</v>
      </c>
    </row>
    <row r="42" spans="2:9" x14ac:dyDescent="0.25">
      <c r="B42"/>
      <c r="F42" s="31" t="s">
        <v>66</v>
      </c>
      <c r="G42" s="31" t="s">
        <v>446</v>
      </c>
      <c r="H42" s="31" t="s">
        <v>451</v>
      </c>
      <c r="I42" s="31" t="str">
        <f t="shared" si="0"/>
        <v>SUB 15</v>
      </c>
    </row>
    <row r="43" spans="2:9" x14ac:dyDescent="0.25">
      <c r="B43"/>
      <c r="F43" s="31" t="s">
        <v>380</v>
      </c>
      <c r="G43" s="31" t="s">
        <v>449</v>
      </c>
      <c r="H43" s="31" t="s">
        <v>452</v>
      </c>
      <c r="I43" s="31" t="str">
        <f t="shared" si="0"/>
        <v>SUB 13</v>
      </c>
    </row>
    <row r="44" spans="2:9" x14ac:dyDescent="0.25">
      <c r="B44"/>
      <c r="F44" s="31" t="s">
        <v>52</v>
      </c>
      <c r="G44" s="31" t="s">
        <v>222</v>
      </c>
      <c r="H44" s="31" t="s">
        <v>450</v>
      </c>
      <c r="I44" s="31" t="str">
        <f t="shared" si="0"/>
        <v>SUB 11</v>
      </c>
    </row>
    <row r="45" spans="2:9" x14ac:dyDescent="0.25">
      <c r="B45"/>
      <c r="F45" s="31" t="s">
        <v>405</v>
      </c>
      <c r="G45" s="31" t="s">
        <v>221</v>
      </c>
      <c r="H45" s="31" t="s">
        <v>450</v>
      </c>
      <c r="I45" s="31" t="str">
        <f t="shared" si="0"/>
        <v>SUB 11</v>
      </c>
    </row>
    <row r="46" spans="2:9" x14ac:dyDescent="0.25">
      <c r="B46"/>
      <c r="F46" s="31" t="s">
        <v>108</v>
      </c>
      <c r="G46" s="31" t="s">
        <v>219</v>
      </c>
      <c r="H46" s="31" t="s">
        <v>453</v>
      </c>
      <c r="I46" s="31" t="str">
        <f t="shared" si="0"/>
        <v>SUB 18</v>
      </c>
    </row>
    <row r="47" spans="2:9" x14ac:dyDescent="0.25">
      <c r="B47"/>
      <c r="F47" s="31" t="s">
        <v>383</v>
      </c>
      <c r="G47" s="31" t="s">
        <v>449</v>
      </c>
      <c r="H47" s="31" t="s">
        <v>454</v>
      </c>
      <c r="I47" s="31" t="str">
        <f t="shared" si="0"/>
        <v>SUB 09</v>
      </c>
    </row>
    <row r="48" spans="2:9" x14ac:dyDescent="0.25">
      <c r="B48"/>
      <c r="F48" s="31" t="s">
        <v>149</v>
      </c>
      <c r="G48" s="31" t="s">
        <v>446</v>
      </c>
      <c r="H48" s="31" t="s">
        <v>450</v>
      </c>
      <c r="I48" s="31" t="str">
        <f t="shared" si="0"/>
        <v>SUB 11</v>
      </c>
    </row>
    <row r="49" spans="2:9" x14ac:dyDescent="0.25">
      <c r="B49"/>
      <c r="F49" s="31" t="s">
        <v>276</v>
      </c>
      <c r="G49" s="31" t="s">
        <v>219</v>
      </c>
      <c r="H49" s="31" t="s">
        <v>450</v>
      </c>
      <c r="I49" s="31" t="str">
        <f t="shared" si="0"/>
        <v>SUB 11</v>
      </c>
    </row>
    <row r="50" spans="2:9" x14ac:dyDescent="0.25">
      <c r="B50"/>
      <c r="F50" s="31" t="s">
        <v>404</v>
      </c>
      <c r="G50" s="31" t="s">
        <v>221</v>
      </c>
      <c r="H50" s="31" t="s">
        <v>450</v>
      </c>
      <c r="I50" s="31" t="str">
        <f t="shared" si="0"/>
        <v>SUB 11</v>
      </c>
    </row>
    <row r="51" spans="2:9" x14ac:dyDescent="0.25">
      <c r="B51"/>
      <c r="F51" s="31" t="s">
        <v>289</v>
      </c>
      <c r="G51" s="31" t="s">
        <v>219</v>
      </c>
      <c r="H51" s="31" t="s">
        <v>452</v>
      </c>
      <c r="I51" s="31" t="str">
        <f t="shared" si="0"/>
        <v>SUB 13</v>
      </c>
    </row>
    <row r="52" spans="2:9" x14ac:dyDescent="0.25">
      <c r="B52"/>
      <c r="F52" s="31" t="s">
        <v>84</v>
      </c>
      <c r="G52" s="31" t="s">
        <v>222</v>
      </c>
      <c r="H52" s="31" t="s">
        <v>450</v>
      </c>
      <c r="I52" s="31" t="str">
        <f t="shared" si="0"/>
        <v>SUB 11</v>
      </c>
    </row>
    <row r="53" spans="2:9" x14ac:dyDescent="0.25">
      <c r="B53"/>
      <c r="F53" s="31" t="s">
        <v>324</v>
      </c>
      <c r="G53" s="31" t="s">
        <v>222</v>
      </c>
      <c r="H53" s="31" t="s">
        <v>450</v>
      </c>
      <c r="I53" s="31" t="str">
        <f t="shared" si="0"/>
        <v>SUB 11</v>
      </c>
    </row>
    <row r="54" spans="2:9" x14ac:dyDescent="0.25">
      <c r="B54"/>
      <c r="F54" s="31" t="s">
        <v>439</v>
      </c>
      <c r="G54" s="31" t="s">
        <v>221</v>
      </c>
      <c r="H54" s="31" t="s">
        <v>450</v>
      </c>
      <c r="I54" s="31" t="str">
        <f t="shared" si="0"/>
        <v>SUB 11</v>
      </c>
    </row>
    <row r="55" spans="2:9" x14ac:dyDescent="0.25">
      <c r="B55"/>
      <c r="F55" s="31" t="s">
        <v>193</v>
      </c>
      <c r="G55" s="31" t="s">
        <v>221</v>
      </c>
      <c r="H55" s="31" t="s">
        <v>451</v>
      </c>
      <c r="I55" s="31" t="str">
        <f t="shared" si="0"/>
        <v>SUB 15</v>
      </c>
    </row>
    <row r="56" spans="2:9" x14ac:dyDescent="0.25">
      <c r="B56"/>
      <c r="F56" s="31" t="s">
        <v>50</v>
      </c>
      <c r="G56" s="31" t="s">
        <v>218</v>
      </c>
      <c r="H56" s="31" t="s">
        <v>450</v>
      </c>
      <c r="I56" s="31" t="str">
        <f t="shared" si="0"/>
        <v>SUB 11</v>
      </c>
    </row>
    <row r="57" spans="2:9" x14ac:dyDescent="0.25">
      <c r="B57"/>
      <c r="F57" s="31" t="s">
        <v>114</v>
      </c>
      <c r="G57" s="31" t="s">
        <v>222</v>
      </c>
      <c r="H57" s="31" t="s">
        <v>455</v>
      </c>
      <c r="I57" s="31" t="str">
        <f t="shared" si="0"/>
        <v>SUB 07</v>
      </c>
    </row>
    <row r="58" spans="2:9" x14ac:dyDescent="0.25">
      <c r="B58"/>
      <c r="F58" s="31" t="s">
        <v>351</v>
      </c>
      <c r="G58" s="31" t="s">
        <v>447</v>
      </c>
      <c r="H58" s="31" t="s">
        <v>450</v>
      </c>
      <c r="I58" s="31" t="str">
        <f t="shared" si="0"/>
        <v>SUB 11</v>
      </c>
    </row>
    <row r="59" spans="2:9" x14ac:dyDescent="0.25">
      <c r="B59"/>
      <c r="F59" s="31" t="s">
        <v>440</v>
      </c>
      <c r="G59" s="31" t="s">
        <v>221</v>
      </c>
      <c r="H59" s="31" t="s">
        <v>450</v>
      </c>
      <c r="I59" s="31" t="str">
        <f t="shared" si="0"/>
        <v>SUB 11</v>
      </c>
    </row>
    <row r="60" spans="2:9" x14ac:dyDescent="0.25">
      <c r="B60"/>
      <c r="F60" s="31" t="s">
        <v>206</v>
      </c>
      <c r="G60" s="31" t="s">
        <v>221</v>
      </c>
      <c r="H60" s="31" t="s">
        <v>451</v>
      </c>
      <c r="I60" s="31" t="str">
        <f t="shared" si="0"/>
        <v>SUB 15</v>
      </c>
    </row>
    <row r="61" spans="2:9" x14ac:dyDescent="0.25">
      <c r="B61"/>
      <c r="F61" s="31" t="s">
        <v>412</v>
      </c>
      <c r="G61" s="31" t="s">
        <v>221</v>
      </c>
      <c r="H61" s="31" t="s">
        <v>455</v>
      </c>
      <c r="I61" s="31" t="str">
        <f t="shared" si="0"/>
        <v>SUB 07</v>
      </c>
    </row>
    <row r="62" spans="2:9" x14ac:dyDescent="0.25">
      <c r="B62"/>
      <c r="F62" s="31" t="s">
        <v>413</v>
      </c>
      <c r="G62" s="31" t="s">
        <v>221</v>
      </c>
      <c r="H62" s="31" t="s">
        <v>455</v>
      </c>
      <c r="I62" s="31" t="str">
        <f t="shared" si="0"/>
        <v>SUB 07</v>
      </c>
    </row>
    <row r="63" spans="2:9" x14ac:dyDescent="0.25">
      <c r="B63"/>
      <c r="F63" s="31" t="s">
        <v>102</v>
      </c>
      <c r="G63" s="31" t="s">
        <v>217</v>
      </c>
      <c r="H63" s="31" t="s">
        <v>450</v>
      </c>
      <c r="I63" s="31" t="str">
        <f t="shared" si="0"/>
        <v>SUB 11</v>
      </c>
    </row>
    <row r="64" spans="2:9" x14ac:dyDescent="0.25">
      <c r="B64"/>
      <c r="F64" s="31" t="s">
        <v>57</v>
      </c>
      <c r="G64" s="31" t="s">
        <v>446</v>
      </c>
      <c r="H64" s="31" t="s">
        <v>450</v>
      </c>
      <c r="I64" s="31" t="str">
        <f t="shared" si="0"/>
        <v>SUB 11</v>
      </c>
    </row>
    <row r="65" spans="2:9" x14ac:dyDescent="0.25">
      <c r="B65"/>
      <c r="F65" s="31" t="s">
        <v>197</v>
      </c>
      <c r="G65" s="31" t="s">
        <v>221</v>
      </c>
      <c r="H65" s="31" t="s">
        <v>454</v>
      </c>
      <c r="I65" s="31" t="str">
        <f t="shared" si="0"/>
        <v>SUB 09</v>
      </c>
    </row>
    <row r="66" spans="2:9" x14ac:dyDescent="0.25">
      <c r="B66"/>
      <c r="F66" s="31" t="s">
        <v>352</v>
      </c>
      <c r="G66" s="31" t="s">
        <v>447</v>
      </c>
      <c r="H66" s="31" t="s">
        <v>450</v>
      </c>
      <c r="I66" s="31" t="str">
        <f t="shared" si="0"/>
        <v>SUB 11</v>
      </c>
    </row>
    <row r="67" spans="2:9" x14ac:dyDescent="0.25">
      <c r="B67"/>
      <c r="F67" s="31" t="s">
        <v>353</v>
      </c>
      <c r="G67" s="31" t="s">
        <v>447</v>
      </c>
      <c r="H67" s="31" t="s">
        <v>450</v>
      </c>
      <c r="I67" s="31" t="str">
        <f t="shared" si="0"/>
        <v>SUB 11</v>
      </c>
    </row>
    <row r="68" spans="2:9" x14ac:dyDescent="0.25">
      <c r="B68"/>
      <c r="F68" s="31" t="s">
        <v>63</v>
      </c>
      <c r="G68" s="31" t="s">
        <v>219</v>
      </c>
      <c r="H68" s="31" t="s">
        <v>451</v>
      </c>
      <c r="I68" s="31" t="str">
        <f t="shared" si="0"/>
        <v>SUB 15</v>
      </c>
    </row>
    <row r="69" spans="2:9" x14ac:dyDescent="0.25">
      <c r="B69"/>
      <c r="F69" s="31" t="s">
        <v>70</v>
      </c>
      <c r="G69" s="31" t="s">
        <v>217</v>
      </c>
      <c r="H69" s="31" t="s">
        <v>450</v>
      </c>
      <c r="I69" s="31" t="str">
        <f t="shared" ref="I69:I132" si="2">IF(H69="","",H69)</f>
        <v>SUB 11</v>
      </c>
    </row>
    <row r="70" spans="2:9" x14ac:dyDescent="0.25">
      <c r="B70"/>
      <c r="F70" s="31" t="s">
        <v>290</v>
      </c>
      <c r="G70" s="31" t="s">
        <v>219</v>
      </c>
      <c r="H70" s="31" t="s">
        <v>452</v>
      </c>
      <c r="I70" s="31" t="str">
        <f t="shared" si="2"/>
        <v>SUB 13</v>
      </c>
    </row>
    <row r="71" spans="2:9" x14ac:dyDescent="0.25">
      <c r="B71"/>
      <c r="F71" s="31" t="s">
        <v>277</v>
      </c>
      <c r="G71" s="31" t="s">
        <v>219</v>
      </c>
      <c r="H71" s="31" t="s">
        <v>450</v>
      </c>
      <c r="I71" s="31" t="str">
        <f t="shared" si="2"/>
        <v>SUB 11</v>
      </c>
    </row>
    <row r="72" spans="2:9" x14ac:dyDescent="0.25">
      <c r="B72"/>
      <c r="F72" s="31" t="s">
        <v>340</v>
      </c>
      <c r="G72" s="31" t="s">
        <v>447</v>
      </c>
      <c r="H72" s="31" t="s">
        <v>454</v>
      </c>
      <c r="I72" s="31" t="str">
        <f t="shared" si="2"/>
        <v>SUB 09</v>
      </c>
    </row>
    <row r="73" spans="2:9" x14ac:dyDescent="0.25">
      <c r="B73"/>
      <c r="F73" s="31" t="s">
        <v>441</v>
      </c>
      <c r="G73" s="31" t="s">
        <v>221</v>
      </c>
      <c r="H73" s="31" t="s">
        <v>450</v>
      </c>
      <c r="I73" s="31" t="str">
        <f t="shared" si="2"/>
        <v>SUB 11</v>
      </c>
    </row>
    <row r="74" spans="2:9" x14ac:dyDescent="0.25">
      <c r="B74"/>
      <c r="F74" s="31" t="s">
        <v>160</v>
      </c>
      <c r="G74" s="31" t="s">
        <v>448</v>
      </c>
      <c r="H74" s="31" t="s">
        <v>450</v>
      </c>
      <c r="I74" s="31" t="str">
        <f t="shared" si="2"/>
        <v>SUB 11</v>
      </c>
    </row>
    <row r="75" spans="2:9" x14ac:dyDescent="0.25">
      <c r="B75"/>
      <c r="F75" s="31" t="s">
        <v>121</v>
      </c>
      <c r="G75" s="31" t="s">
        <v>217</v>
      </c>
      <c r="H75" s="31" t="s">
        <v>455</v>
      </c>
      <c r="I75" s="31" t="str">
        <f t="shared" si="2"/>
        <v>SUB 07</v>
      </c>
    </row>
    <row r="76" spans="2:9" x14ac:dyDescent="0.25">
      <c r="B76"/>
      <c r="F76" s="31" t="s">
        <v>421</v>
      </c>
      <c r="G76" s="31" t="s">
        <v>221</v>
      </c>
      <c r="H76" s="31" t="s">
        <v>454</v>
      </c>
      <c r="I76" s="31" t="str">
        <f t="shared" si="2"/>
        <v>SUB 09</v>
      </c>
    </row>
    <row r="77" spans="2:9" x14ac:dyDescent="0.25">
      <c r="B77"/>
      <c r="F77" s="31" t="s">
        <v>354</v>
      </c>
      <c r="G77" s="31" t="s">
        <v>447</v>
      </c>
      <c r="H77" s="31" t="s">
        <v>450</v>
      </c>
      <c r="I77" s="31" t="str">
        <f t="shared" si="2"/>
        <v>SUB 11</v>
      </c>
    </row>
    <row r="78" spans="2:9" x14ac:dyDescent="0.25">
      <c r="B78"/>
      <c r="F78" s="31" t="s">
        <v>408</v>
      </c>
      <c r="G78" s="31" t="s">
        <v>221</v>
      </c>
      <c r="H78" s="31" t="s">
        <v>450</v>
      </c>
      <c r="I78" s="31" t="str">
        <f t="shared" si="2"/>
        <v>SUB 11</v>
      </c>
    </row>
    <row r="79" spans="2:9" x14ac:dyDescent="0.25">
      <c r="B79"/>
      <c r="F79" s="31" t="s">
        <v>162</v>
      </c>
      <c r="G79" s="31" t="s">
        <v>221</v>
      </c>
      <c r="H79" s="31" t="s">
        <v>455</v>
      </c>
      <c r="I79" s="31" t="str">
        <f t="shared" si="2"/>
        <v>SUB 07</v>
      </c>
    </row>
    <row r="80" spans="2:9" x14ac:dyDescent="0.25">
      <c r="B80"/>
      <c r="F80" s="31" t="s">
        <v>97</v>
      </c>
      <c r="G80" s="31" t="s">
        <v>217</v>
      </c>
      <c r="H80" s="31" t="s">
        <v>452</v>
      </c>
      <c r="I80" s="31" t="str">
        <f t="shared" si="2"/>
        <v>SUB 13</v>
      </c>
    </row>
    <row r="81" spans="2:9" x14ac:dyDescent="0.25">
      <c r="B81"/>
      <c r="F81" s="31" t="s">
        <v>402</v>
      </c>
      <c r="G81" s="31" t="s">
        <v>221</v>
      </c>
      <c r="H81" s="31" t="s">
        <v>452</v>
      </c>
      <c r="I81" s="31" t="str">
        <f t="shared" si="2"/>
        <v>SUB 13</v>
      </c>
    </row>
    <row r="82" spans="2:9" x14ac:dyDescent="0.25">
      <c r="B82"/>
      <c r="F82" s="31" t="s">
        <v>131</v>
      </c>
      <c r="G82" s="31" t="s">
        <v>217</v>
      </c>
      <c r="H82" s="31" t="s">
        <v>454</v>
      </c>
      <c r="I82" s="31" t="str">
        <f t="shared" si="2"/>
        <v>SUB 09</v>
      </c>
    </row>
    <row r="83" spans="2:9" x14ac:dyDescent="0.25">
      <c r="B83"/>
      <c r="F83" s="31" t="s">
        <v>214</v>
      </c>
      <c r="G83" s="31" t="s">
        <v>221</v>
      </c>
      <c r="H83" s="31" t="s">
        <v>450</v>
      </c>
      <c r="I83" s="31" t="str">
        <f t="shared" si="2"/>
        <v>SUB 11</v>
      </c>
    </row>
    <row r="84" spans="2:9" x14ac:dyDescent="0.25">
      <c r="B84"/>
      <c r="F84" s="31" t="s">
        <v>422</v>
      </c>
      <c r="G84" s="31" t="s">
        <v>221</v>
      </c>
      <c r="H84" s="31" t="s">
        <v>454</v>
      </c>
      <c r="I84" s="31" t="str">
        <f t="shared" si="2"/>
        <v>SUB 09</v>
      </c>
    </row>
    <row r="85" spans="2:9" x14ac:dyDescent="0.25">
      <c r="B85"/>
      <c r="F85" s="31" t="s">
        <v>291</v>
      </c>
      <c r="G85" s="31" t="s">
        <v>219</v>
      </c>
      <c r="H85" s="31" t="s">
        <v>452</v>
      </c>
      <c r="I85" s="31" t="str">
        <f t="shared" si="2"/>
        <v>SUB 13</v>
      </c>
    </row>
    <row r="86" spans="2:9" x14ac:dyDescent="0.25">
      <c r="B86"/>
      <c r="F86" s="31" t="s">
        <v>82</v>
      </c>
      <c r="G86" s="31" t="s">
        <v>217</v>
      </c>
      <c r="H86" s="31" t="s">
        <v>454</v>
      </c>
      <c r="I86" s="31" t="str">
        <f t="shared" si="2"/>
        <v>SUB 09</v>
      </c>
    </row>
    <row r="87" spans="2:9" x14ac:dyDescent="0.25">
      <c r="B87"/>
      <c r="F87" s="31" t="s">
        <v>210</v>
      </c>
      <c r="G87" s="31" t="s">
        <v>221</v>
      </c>
      <c r="H87" s="31" t="s">
        <v>450</v>
      </c>
      <c r="I87" s="31" t="str">
        <f t="shared" si="2"/>
        <v>SUB 11</v>
      </c>
    </row>
    <row r="88" spans="2:9" x14ac:dyDescent="0.25">
      <c r="B88"/>
      <c r="F88" s="31" t="s">
        <v>189</v>
      </c>
      <c r="G88" s="31" t="s">
        <v>221</v>
      </c>
      <c r="H88" s="31" t="s">
        <v>452</v>
      </c>
      <c r="I88" s="31" t="str">
        <f t="shared" si="2"/>
        <v>SUB 13</v>
      </c>
    </row>
    <row r="89" spans="2:9" x14ac:dyDescent="0.25">
      <c r="B89"/>
      <c r="F89" s="31" t="s">
        <v>401</v>
      </c>
      <c r="G89" s="31" t="s">
        <v>221</v>
      </c>
      <c r="H89" s="31" t="s">
        <v>450</v>
      </c>
      <c r="I89" s="31" t="str">
        <f t="shared" si="2"/>
        <v>SUB 11</v>
      </c>
    </row>
    <row r="90" spans="2:9" x14ac:dyDescent="0.25">
      <c r="B90"/>
      <c r="F90" s="31" t="s">
        <v>278</v>
      </c>
      <c r="G90" s="31" t="s">
        <v>219</v>
      </c>
      <c r="H90" s="31" t="s">
        <v>450</v>
      </c>
      <c r="I90" s="31" t="str">
        <f t="shared" si="2"/>
        <v>SUB 11</v>
      </c>
    </row>
    <row r="91" spans="2:9" x14ac:dyDescent="0.25">
      <c r="B91"/>
      <c r="F91" s="31" t="s">
        <v>147</v>
      </c>
      <c r="G91" s="31" t="s">
        <v>222</v>
      </c>
      <c r="H91" s="31" t="s">
        <v>450</v>
      </c>
      <c r="I91" s="31" t="str">
        <f t="shared" si="2"/>
        <v>SUB 11</v>
      </c>
    </row>
    <row r="92" spans="2:9" x14ac:dyDescent="0.25">
      <c r="B92"/>
      <c r="F92" s="31" t="s">
        <v>261</v>
      </c>
      <c r="G92" s="31" t="s">
        <v>219</v>
      </c>
      <c r="H92" s="31" t="s">
        <v>451</v>
      </c>
      <c r="I92" s="31" t="str">
        <f t="shared" si="2"/>
        <v>SUB 15</v>
      </c>
    </row>
    <row r="93" spans="2:9" x14ac:dyDescent="0.25">
      <c r="B93"/>
      <c r="F93" s="31" t="s">
        <v>373</v>
      </c>
      <c r="G93" s="31" t="s">
        <v>217</v>
      </c>
      <c r="H93" s="31" t="s">
        <v>454</v>
      </c>
      <c r="I93" s="31" t="str">
        <f t="shared" si="2"/>
        <v>SUB 09</v>
      </c>
    </row>
    <row r="94" spans="2:9" x14ac:dyDescent="0.25">
      <c r="B94"/>
      <c r="F94" s="31" t="s">
        <v>279</v>
      </c>
      <c r="G94" s="31" t="s">
        <v>219</v>
      </c>
      <c r="H94" s="31" t="s">
        <v>450</v>
      </c>
      <c r="I94" s="31" t="str">
        <f t="shared" si="2"/>
        <v>SUB 11</v>
      </c>
    </row>
    <row r="95" spans="2:9" x14ac:dyDescent="0.25">
      <c r="B95"/>
      <c r="F95" s="31" t="s">
        <v>183</v>
      </c>
      <c r="G95" s="31" t="s">
        <v>221</v>
      </c>
      <c r="H95" s="31" t="s">
        <v>450</v>
      </c>
      <c r="I95" s="31" t="str">
        <f t="shared" si="2"/>
        <v>SUB 11</v>
      </c>
    </row>
    <row r="96" spans="2:9" x14ac:dyDescent="0.25">
      <c r="B96"/>
      <c r="F96" s="31" t="s">
        <v>175</v>
      </c>
      <c r="G96" s="31" t="s">
        <v>221</v>
      </c>
      <c r="H96" s="31" t="s">
        <v>454</v>
      </c>
      <c r="I96" s="31" t="str">
        <f t="shared" si="2"/>
        <v>SUB 09</v>
      </c>
    </row>
    <row r="97" spans="2:9" x14ac:dyDescent="0.25">
      <c r="B97"/>
      <c r="F97" s="31" t="s">
        <v>267</v>
      </c>
      <c r="G97" s="31" t="s">
        <v>219</v>
      </c>
      <c r="H97" s="31" t="s">
        <v>452</v>
      </c>
      <c r="I97" s="31" t="str">
        <f t="shared" si="2"/>
        <v>SUB 13</v>
      </c>
    </row>
    <row r="98" spans="2:9" x14ac:dyDescent="0.25">
      <c r="B98"/>
      <c r="F98" s="31" t="s">
        <v>267</v>
      </c>
      <c r="G98" s="31" t="s">
        <v>219</v>
      </c>
      <c r="H98" s="31" t="s">
        <v>451</v>
      </c>
      <c r="I98" s="31" t="str">
        <f t="shared" si="2"/>
        <v>SUB 15</v>
      </c>
    </row>
    <row r="99" spans="2:9" x14ac:dyDescent="0.25">
      <c r="B99"/>
      <c r="F99" s="31" t="s">
        <v>409</v>
      </c>
      <c r="G99" s="31" t="s">
        <v>221</v>
      </c>
      <c r="H99" s="31" t="s">
        <v>451</v>
      </c>
      <c r="I99" s="31" t="str">
        <f t="shared" si="2"/>
        <v>SUB 15</v>
      </c>
    </row>
    <row r="100" spans="2:9" x14ac:dyDescent="0.25">
      <c r="B100"/>
      <c r="F100" s="31" t="s">
        <v>89</v>
      </c>
      <c r="G100" s="31" t="s">
        <v>217</v>
      </c>
      <c r="H100" s="31" t="s">
        <v>450</v>
      </c>
      <c r="I100" s="31" t="str">
        <f t="shared" si="2"/>
        <v>SUB 11</v>
      </c>
    </row>
    <row r="101" spans="2:9" x14ac:dyDescent="0.25">
      <c r="B101"/>
      <c r="F101" s="31" t="s">
        <v>157</v>
      </c>
      <c r="G101" s="31" t="s">
        <v>219</v>
      </c>
      <c r="H101" s="31" t="s">
        <v>453</v>
      </c>
      <c r="I101" s="31" t="str">
        <f t="shared" si="2"/>
        <v>SUB 18</v>
      </c>
    </row>
    <row r="102" spans="2:9" x14ac:dyDescent="0.25">
      <c r="B102"/>
      <c r="F102" s="31" t="s">
        <v>292</v>
      </c>
      <c r="G102" s="31" t="s">
        <v>219</v>
      </c>
      <c r="H102" s="31" t="s">
        <v>452</v>
      </c>
      <c r="I102" s="31" t="str">
        <f t="shared" si="2"/>
        <v>SUB 13</v>
      </c>
    </row>
    <row r="103" spans="2:9" x14ac:dyDescent="0.25">
      <c r="B103"/>
      <c r="F103" s="31" t="s">
        <v>64</v>
      </c>
      <c r="G103" s="31" t="s">
        <v>219</v>
      </c>
      <c r="H103" s="31" t="s">
        <v>452</v>
      </c>
      <c r="I103" s="31" t="str">
        <f t="shared" si="2"/>
        <v>SUB 13</v>
      </c>
    </row>
    <row r="104" spans="2:9" x14ac:dyDescent="0.25">
      <c r="B104"/>
      <c r="F104" s="31" t="s">
        <v>159</v>
      </c>
      <c r="G104" s="31" t="s">
        <v>222</v>
      </c>
      <c r="H104" s="31" t="s">
        <v>453</v>
      </c>
      <c r="I104" s="31" t="str">
        <f t="shared" si="2"/>
        <v>SUB 18</v>
      </c>
    </row>
    <row r="105" spans="2:9" x14ac:dyDescent="0.25">
      <c r="B105"/>
      <c r="F105" s="31" t="s">
        <v>47</v>
      </c>
      <c r="G105" s="31" t="s">
        <v>446</v>
      </c>
      <c r="H105" s="31" t="s">
        <v>452</v>
      </c>
      <c r="I105" s="31" t="str">
        <f t="shared" si="2"/>
        <v>SUB 13</v>
      </c>
    </row>
    <row r="106" spans="2:9" x14ac:dyDescent="0.25">
      <c r="B106"/>
      <c r="F106" s="31" t="s">
        <v>293</v>
      </c>
      <c r="G106" s="31" t="s">
        <v>219</v>
      </c>
      <c r="H106" s="31" t="s">
        <v>452</v>
      </c>
      <c r="I106" s="31" t="str">
        <f t="shared" si="2"/>
        <v>SUB 13</v>
      </c>
    </row>
    <row r="107" spans="2:9" x14ac:dyDescent="0.25">
      <c r="B107"/>
      <c r="F107" s="31" t="s">
        <v>172</v>
      </c>
      <c r="G107" s="31" t="s">
        <v>221</v>
      </c>
      <c r="H107" s="31" t="s">
        <v>454</v>
      </c>
      <c r="I107" s="31" t="str">
        <f t="shared" si="2"/>
        <v>SUB 09</v>
      </c>
    </row>
    <row r="108" spans="2:9" x14ac:dyDescent="0.25">
      <c r="B108"/>
      <c r="F108" s="31" t="s">
        <v>87</v>
      </c>
      <c r="G108" s="31" t="s">
        <v>218</v>
      </c>
      <c r="H108" s="31" t="s">
        <v>450</v>
      </c>
      <c r="I108" s="31" t="str">
        <f t="shared" si="2"/>
        <v>SUB 11</v>
      </c>
    </row>
    <row r="109" spans="2:9" x14ac:dyDescent="0.25">
      <c r="B109"/>
      <c r="F109" s="31" t="s">
        <v>366</v>
      </c>
      <c r="G109" s="31" t="s">
        <v>447</v>
      </c>
      <c r="H109" s="31" t="s">
        <v>452</v>
      </c>
      <c r="I109" s="31" t="str">
        <f t="shared" si="2"/>
        <v>SUB 13</v>
      </c>
    </row>
    <row r="110" spans="2:9" x14ac:dyDescent="0.25">
      <c r="B110"/>
      <c r="F110" s="31" t="s">
        <v>327</v>
      </c>
      <c r="G110" s="31" t="s">
        <v>222</v>
      </c>
      <c r="H110" s="31" t="s">
        <v>455</v>
      </c>
      <c r="I110" s="31" t="str">
        <f t="shared" si="2"/>
        <v>SUB 07</v>
      </c>
    </row>
    <row r="111" spans="2:9" x14ac:dyDescent="0.25">
      <c r="B111"/>
      <c r="F111" s="31" t="s">
        <v>61</v>
      </c>
      <c r="G111" s="31" t="s">
        <v>219</v>
      </c>
      <c r="H111" s="31" t="s">
        <v>452</v>
      </c>
      <c r="I111" s="31" t="str">
        <f t="shared" si="2"/>
        <v>SUB 13</v>
      </c>
    </row>
    <row r="112" spans="2:9" x14ac:dyDescent="0.25">
      <c r="B112"/>
      <c r="F112" s="31" t="s">
        <v>132</v>
      </c>
      <c r="G112" s="31" t="s">
        <v>217</v>
      </c>
      <c r="H112" s="31" t="s">
        <v>454</v>
      </c>
      <c r="I112" s="31" t="str">
        <f t="shared" si="2"/>
        <v>SUB 09</v>
      </c>
    </row>
    <row r="113" spans="2:9" x14ac:dyDescent="0.25">
      <c r="B113"/>
      <c r="F113" s="31" t="s">
        <v>341</v>
      </c>
      <c r="G113" s="31" t="s">
        <v>447</v>
      </c>
      <c r="H113" s="31" t="s">
        <v>454</v>
      </c>
      <c r="I113" s="31" t="str">
        <f t="shared" si="2"/>
        <v>SUB 09</v>
      </c>
    </row>
    <row r="114" spans="2:9" x14ac:dyDescent="0.25">
      <c r="B114"/>
      <c r="F114" s="31" t="s">
        <v>260</v>
      </c>
      <c r="G114" s="31" t="s">
        <v>219</v>
      </c>
      <c r="H114" s="31" t="s">
        <v>452</v>
      </c>
      <c r="I114" s="31" t="str">
        <f t="shared" si="2"/>
        <v>SUB 13</v>
      </c>
    </row>
    <row r="115" spans="2:9" x14ac:dyDescent="0.25">
      <c r="B115"/>
      <c r="F115" s="31" t="s">
        <v>123</v>
      </c>
      <c r="G115" s="31" t="s">
        <v>217</v>
      </c>
      <c r="H115" s="31" t="s">
        <v>455</v>
      </c>
      <c r="I115" s="31" t="str">
        <f t="shared" si="2"/>
        <v>SUB 07</v>
      </c>
    </row>
    <row r="116" spans="2:9" x14ac:dyDescent="0.25">
      <c r="B116"/>
      <c r="F116" s="31" t="s">
        <v>444</v>
      </c>
      <c r="G116" s="31" t="s">
        <v>221</v>
      </c>
      <c r="H116" s="31" t="s">
        <v>452</v>
      </c>
      <c r="I116" s="31" t="str">
        <f t="shared" si="2"/>
        <v>SUB 13</v>
      </c>
    </row>
    <row r="117" spans="2:9" x14ac:dyDescent="0.25">
      <c r="B117"/>
      <c r="F117" s="31" t="s">
        <v>375</v>
      </c>
      <c r="G117" s="31" t="s">
        <v>448</v>
      </c>
      <c r="H117" s="31" t="s">
        <v>454</v>
      </c>
      <c r="I117" s="31" t="str">
        <f t="shared" si="2"/>
        <v>SUB 09</v>
      </c>
    </row>
    <row r="118" spans="2:9" x14ac:dyDescent="0.25">
      <c r="B118"/>
      <c r="F118" s="31" t="s">
        <v>122</v>
      </c>
      <c r="G118" s="31" t="s">
        <v>217</v>
      </c>
      <c r="H118" s="31" t="s">
        <v>455</v>
      </c>
      <c r="I118" s="31" t="str">
        <f t="shared" si="2"/>
        <v>SUB 07</v>
      </c>
    </row>
    <row r="119" spans="2:9" x14ac:dyDescent="0.25">
      <c r="B119"/>
      <c r="F119" s="31" t="s">
        <v>294</v>
      </c>
      <c r="G119" s="31" t="s">
        <v>219</v>
      </c>
      <c r="H119" s="31" t="s">
        <v>452</v>
      </c>
      <c r="I119" s="31" t="str">
        <f t="shared" si="2"/>
        <v>SUB 13</v>
      </c>
    </row>
    <row r="120" spans="2:9" x14ac:dyDescent="0.25">
      <c r="B120"/>
      <c r="F120" s="31" t="s">
        <v>355</v>
      </c>
      <c r="G120" s="31" t="s">
        <v>447</v>
      </c>
      <c r="H120" s="31" t="s">
        <v>450</v>
      </c>
      <c r="I120" s="31" t="str">
        <f t="shared" si="2"/>
        <v>SUB 11</v>
      </c>
    </row>
    <row r="121" spans="2:9" x14ac:dyDescent="0.25">
      <c r="B121"/>
      <c r="F121" s="31" t="s">
        <v>320</v>
      </c>
      <c r="G121" s="31" t="s">
        <v>222</v>
      </c>
      <c r="H121" s="31" t="s">
        <v>450</v>
      </c>
      <c r="I121" s="31" t="str">
        <f t="shared" si="2"/>
        <v>SUB 11</v>
      </c>
    </row>
    <row r="122" spans="2:9" x14ac:dyDescent="0.25">
      <c r="B122"/>
      <c r="F122" s="31" t="s">
        <v>77</v>
      </c>
      <c r="G122" s="31" t="s">
        <v>217</v>
      </c>
      <c r="H122" s="31" t="s">
        <v>452</v>
      </c>
      <c r="I122" s="31" t="str">
        <f t="shared" si="2"/>
        <v>SUB 13</v>
      </c>
    </row>
    <row r="123" spans="2:9" x14ac:dyDescent="0.25">
      <c r="B123"/>
      <c r="F123" s="31" t="s">
        <v>295</v>
      </c>
      <c r="G123" s="31" t="s">
        <v>219</v>
      </c>
      <c r="H123" s="31" t="s">
        <v>452</v>
      </c>
      <c r="I123" s="31" t="str">
        <f t="shared" si="2"/>
        <v>SUB 13</v>
      </c>
    </row>
    <row r="124" spans="2:9" x14ac:dyDescent="0.25">
      <c r="B124"/>
      <c r="F124" s="31" t="s">
        <v>396</v>
      </c>
      <c r="G124" s="31" t="s">
        <v>221</v>
      </c>
      <c r="H124" s="31" t="s">
        <v>452</v>
      </c>
      <c r="I124" s="31" t="str">
        <f t="shared" si="2"/>
        <v>SUB 13</v>
      </c>
    </row>
    <row r="125" spans="2:9" x14ac:dyDescent="0.25">
      <c r="B125"/>
      <c r="F125" s="31" t="s">
        <v>356</v>
      </c>
      <c r="G125" s="31" t="s">
        <v>447</v>
      </c>
      <c r="H125" s="31" t="s">
        <v>450</v>
      </c>
      <c r="I125" s="31" t="str">
        <f t="shared" si="2"/>
        <v>SUB 11</v>
      </c>
    </row>
    <row r="126" spans="2:9" x14ac:dyDescent="0.25">
      <c r="B126"/>
      <c r="F126" s="31" t="s">
        <v>318</v>
      </c>
      <c r="G126" s="31" t="s">
        <v>222</v>
      </c>
      <c r="H126" s="31" t="s">
        <v>452</v>
      </c>
      <c r="I126" s="31" t="str">
        <f t="shared" si="2"/>
        <v>SUB 13</v>
      </c>
    </row>
    <row r="127" spans="2:9" x14ac:dyDescent="0.25">
      <c r="B127"/>
      <c r="F127" s="31" t="s">
        <v>262</v>
      </c>
      <c r="G127" s="31" t="s">
        <v>219</v>
      </c>
      <c r="H127" s="31" t="s">
        <v>451</v>
      </c>
      <c r="I127" s="31" t="str">
        <f t="shared" si="2"/>
        <v>SUB 15</v>
      </c>
    </row>
    <row r="128" spans="2:9" x14ac:dyDescent="0.25">
      <c r="B128"/>
      <c r="F128" s="31" t="s">
        <v>184</v>
      </c>
      <c r="G128" s="31" t="s">
        <v>221</v>
      </c>
      <c r="H128" s="31" t="s">
        <v>450</v>
      </c>
      <c r="I128" s="31" t="str">
        <f t="shared" si="2"/>
        <v>SUB 11</v>
      </c>
    </row>
    <row r="129" spans="2:9" x14ac:dyDescent="0.25">
      <c r="B129"/>
      <c r="F129" s="31" t="s">
        <v>115</v>
      </c>
      <c r="G129" s="31" t="s">
        <v>222</v>
      </c>
      <c r="H129" s="31" t="s">
        <v>455</v>
      </c>
      <c r="I129" s="31" t="str">
        <f t="shared" si="2"/>
        <v>SUB 07</v>
      </c>
    </row>
    <row r="130" spans="2:9" x14ac:dyDescent="0.25">
      <c r="B130"/>
      <c r="F130" s="31" t="s">
        <v>187</v>
      </c>
      <c r="G130" s="31" t="s">
        <v>221</v>
      </c>
      <c r="H130" s="31" t="s">
        <v>450</v>
      </c>
      <c r="I130" s="31" t="str">
        <f t="shared" si="2"/>
        <v>SUB 11</v>
      </c>
    </row>
    <row r="131" spans="2:9" x14ac:dyDescent="0.25">
      <c r="B131"/>
      <c r="F131" s="31" t="s">
        <v>342</v>
      </c>
      <c r="G131" s="31" t="s">
        <v>447</v>
      </c>
      <c r="H131" s="31" t="s">
        <v>454</v>
      </c>
      <c r="I131" s="31" t="str">
        <f t="shared" si="2"/>
        <v>SUB 09</v>
      </c>
    </row>
    <row r="132" spans="2:9" x14ac:dyDescent="0.25">
      <c r="B132"/>
      <c r="F132" s="31" t="s">
        <v>296</v>
      </c>
      <c r="G132" s="31" t="s">
        <v>219</v>
      </c>
      <c r="H132" s="31" t="s">
        <v>452</v>
      </c>
      <c r="I132" s="31" t="str">
        <f t="shared" si="2"/>
        <v>SUB 13</v>
      </c>
    </row>
    <row r="133" spans="2:9" x14ac:dyDescent="0.25">
      <c r="B133"/>
      <c r="F133" s="31" t="s">
        <v>185</v>
      </c>
      <c r="G133" s="31" t="s">
        <v>221</v>
      </c>
      <c r="H133" s="31" t="s">
        <v>450</v>
      </c>
      <c r="I133" s="31" t="str">
        <f t="shared" ref="I133:I196" si="3">IF(H133="","",H133)</f>
        <v>SUB 11</v>
      </c>
    </row>
    <row r="134" spans="2:9" x14ac:dyDescent="0.25">
      <c r="B134"/>
      <c r="F134" s="31" t="s">
        <v>188</v>
      </c>
      <c r="G134" s="31" t="s">
        <v>221</v>
      </c>
      <c r="H134" s="31" t="s">
        <v>450</v>
      </c>
      <c r="I134" s="31" t="str">
        <f t="shared" si="3"/>
        <v>SUB 11</v>
      </c>
    </row>
    <row r="135" spans="2:9" x14ac:dyDescent="0.25">
      <c r="B135"/>
      <c r="F135" s="31" t="s">
        <v>92</v>
      </c>
      <c r="G135" s="31" t="s">
        <v>446</v>
      </c>
      <c r="H135" s="31" t="s">
        <v>452</v>
      </c>
      <c r="I135" s="31" t="str">
        <f t="shared" si="3"/>
        <v>SUB 13</v>
      </c>
    </row>
    <row r="136" spans="2:9" x14ac:dyDescent="0.25">
      <c r="B136"/>
      <c r="F136" s="31" t="s">
        <v>343</v>
      </c>
      <c r="G136" s="31" t="s">
        <v>447</v>
      </c>
      <c r="H136" s="31" t="s">
        <v>454</v>
      </c>
      <c r="I136" s="31" t="str">
        <f t="shared" si="3"/>
        <v>SUB 09</v>
      </c>
    </row>
    <row r="137" spans="2:9" x14ac:dyDescent="0.25">
      <c r="B137"/>
      <c r="F137" s="31" t="s">
        <v>297</v>
      </c>
      <c r="G137" s="31" t="s">
        <v>219</v>
      </c>
      <c r="H137" s="31" t="s">
        <v>452</v>
      </c>
      <c r="I137" s="31" t="str">
        <f t="shared" si="3"/>
        <v>SUB 13</v>
      </c>
    </row>
    <row r="138" spans="2:9" x14ac:dyDescent="0.25">
      <c r="B138"/>
      <c r="F138" s="31" t="s">
        <v>55</v>
      </c>
      <c r="G138" s="31" t="s">
        <v>218</v>
      </c>
      <c r="H138" s="31" t="s">
        <v>450</v>
      </c>
      <c r="I138" s="31" t="str">
        <f t="shared" si="3"/>
        <v>SUB 11</v>
      </c>
    </row>
    <row r="139" spans="2:9" x14ac:dyDescent="0.25">
      <c r="B139"/>
      <c r="F139" s="31" t="s">
        <v>298</v>
      </c>
      <c r="G139" s="31" t="s">
        <v>219</v>
      </c>
      <c r="H139" s="31" t="s">
        <v>452</v>
      </c>
      <c r="I139" s="31" t="str">
        <f t="shared" si="3"/>
        <v>SUB 13</v>
      </c>
    </row>
    <row r="140" spans="2:9" x14ac:dyDescent="0.25">
      <c r="B140"/>
      <c r="F140" s="31" t="s">
        <v>423</v>
      </c>
      <c r="G140" s="31" t="s">
        <v>221</v>
      </c>
      <c r="H140" s="31" t="s">
        <v>454</v>
      </c>
      <c r="I140" s="31" t="str">
        <f t="shared" si="3"/>
        <v>SUB 09</v>
      </c>
    </row>
    <row r="141" spans="2:9" x14ac:dyDescent="0.25">
      <c r="B141"/>
      <c r="F141" s="31" t="s">
        <v>268</v>
      </c>
      <c r="G141" s="31" t="s">
        <v>219</v>
      </c>
      <c r="H141" s="31" t="s">
        <v>454</v>
      </c>
      <c r="I141" s="31" t="str">
        <f t="shared" si="3"/>
        <v>SUB 09</v>
      </c>
    </row>
    <row r="142" spans="2:9" x14ac:dyDescent="0.25">
      <c r="B142"/>
      <c r="F142" s="31" t="s">
        <v>177</v>
      </c>
      <c r="G142" s="31" t="s">
        <v>221</v>
      </c>
      <c r="H142" s="31" t="s">
        <v>450</v>
      </c>
      <c r="I142" s="31" t="str">
        <f t="shared" si="3"/>
        <v>SUB 11</v>
      </c>
    </row>
    <row r="143" spans="2:9" x14ac:dyDescent="0.25">
      <c r="B143"/>
      <c r="F143" s="31" t="s">
        <v>98</v>
      </c>
      <c r="G143" s="31" t="s">
        <v>219</v>
      </c>
      <c r="H143" s="31" t="s">
        <v>451</v>
      </c>
      <c r="I143" s="31" t="str">
        <f t="shared" si="3"/>
        <v>SUB 15</v>
      </c>
    </row>
    <row r="144" spans="2:9" x14ac:dyDescent="0.25">
      <c r="B144"/>
      <c r="F144" s="31" t="s">
        <v>371</v>
      </c>
      <c r="G144" s="31" t="s">
        <v>217</v>
      </c>
      <c r="H144" s="31" t="s">
        <v>450</v>
      </c>
      <c r="I144" s="31" t="str">
        <f t="shared" si="3"/>
        <v>SUB 11</v>
      </c>
    </row>
    <row r="145" spans="2:9" x14ac:dyDescent="0.25">
      <c r="B145"/>
      <c r="F145" s="31" t="s">
        <v>182</v>
      </c>
      <c r="G145" s="31" t="s">
        <v>221</v>
      </c>
      <c r="H145" s="31" t="s">
        <v>451</v>
      </c>
      <c r="I145" s="31" t="str">
        <f t="shared" si="3"/>
        <v>SUB 15</v>
      </c>
    </row>
    <row r="146" spans="2:9" x14ac:dyDescent="0.25">
      <c r="B146"/>
      <c r="F146" s="31" t="s">
        <v>150</v>
      </c>
      <c r="G146" s="31" t="s">
        <v>446</v>
      </c>
      <c r="H146" s="31" t="s">
        <v>450</v>
      </c>
      <c r="I146" s="31" t="str">
        <f t="shared" si="3"/>
        <v>SUB 11</v>
      </c>
    </row>
    <row r="147" spans="2:9" x14ac:dyDescent="0.25">
      <c r="B147"/>
      <c r="F147" s="31" t="s">
        <v>299</v>
      </c>
      <c r="G147" s="31" t="s">
        <v>219</v>
      </c>
      <c r="H147" s="31" t="s">
        <v>452</v>
      </c>
      <c r="I147" s="31" t="str">
        <f t="shared" si="3"/>
        <v>SUB 13</v>
      </c>
    </row>
    <row r="148" spans="2:9" x14ac:dyDescent="0.25">
      <c r="B148"/>
      <c r="F148" s="31" t="s">
        <v>128</v>
      </c>
      <c r="G148" s="31" t="s">
        <v>222</v>
      </c>
      <c r="H148" s="31" t="s">
        <v>454</v>
      </c>
      <c r="I148" s="31" t="str">
        <f t="shared" si="3"/>
        <v>SUB 09</v>
      </c>
    </row>
    <row r="149" spans="2:9" x14ac:dyDescent="0.25">
      <c r="B149"/>
      <c r="F149" s="31" t="s">
        <v>376</v>
      </c>
      <c r="G149" s="31" t="s">
        <v>448</v>
      </c>
      <c r="H149" s="31" t="s">
        <v>454</v>
      </c>
      <c r="I149" s="31" t="str">
        <f t="shared" si="3"/>
        <v>SUB 09</v>
      </c>
    </row>
    <row r="150" spans="2:9" x14ac:dyDescent="0.25">
      <c r="B150"/>
      <c r="F150" s="31" t="s">
        <v>124</v>
      </c>
      <c r="G150" s="31" t="s">
        <v>217</v>
      </c>
      <c r="H150" s="31" t="s">
        <v>455</v>
      </c>
      <c r="I150" s="31" t="str">
        <f t="shared" si="3"/>
        <v>SUB 07</v>
      </c>
    </row>
    <row r="151" spans="2:9" x14ac:dyDescent="0.25">
      <c r="B151"/>
      <c r="F151" s="31" t="s">
        <v>139</v>
      </c>
      <c r="G151" s="31" t="s">
        <v>222</v>
      </c>
      <c r="H151" s="31" t="s">
        <v>454</v>
      </c>
      <c r="I151" s="31" t="str">
        <f t="shared" si="3"/>
        <v>SUB 09</v>
      </c>
    </row>
    <row r="152" spans="2:9" x14ac:dyDescent="0.25">
      <c r="B152"/>
      <c r="F152" s="31" t="s">
        <v>72</v>
      </c>
      <c r="G152" s="31" t="s">
        <v>217</v>
      </c>
      <c r="H152" s="31" t="s">
        <v>451</v>
      </c>
      <c r="I152" s="31" t="str">
        <f t="shared" si="3"/>
        <v>SUB 15</v>
      </c>
    </row>
    <row r="153" spans="2:9" x14ac:dyDescent="0.25">
      <c r="B153"/>
      <c r="F153" s="31" t="s">
        <v>424</v>
      </c>
      <c r="G153" s="31" t="s">
        <v>221</v>
      </c>
      <c r="H153" s="31" t="s">
        <v>454</v>
      </c>
      <c r="I153" s="31" t="str">
        <f t="shared" si="3"/>
        <v>SUB 09</v>
      </c>
    </row>
    <row r="154" spans="2:9" x14ac:dyDescent="0.25">
      <c r="B154"/>
      <c r="F154" s="31" t="s">
        <v>167</v>
      </c>
      <c r="G154" s="31" t="s">
        <v>221</v>
      </c>
      <c r="H154" s="31" t="s">
        <v>454</v>
      </c>
      <c r="I154" s="31" t="str">
        <f t="shared" si="3"/>
        <v>SUB 09</v>
      </c>
    </row>
    <row r="155" spans="2:9" x14ac:dyDescent="0.25">
      <c r="B155"/>
      <c r="F155" s="31" t="s">
        <v>381</v>
      </c>
      <c r="G155" s="31" t="s">
        <v>449</v>
      </c>
      <c r="H155" s="31" t="s">
        <v>455</v>
      </c>
      <c r="I155" s="31" t="str">
        <f t="shared" si="3"/>
        <v>SUB 07</v>
      </c>
    </row>
    <row r="156" spans="2:9" x14ac:dyDescent="0.25">
      <c r="B156"/>
      <c r="F156" s="31" t="s">
        <v>99</v>
      </c>
      <c r="G156" s="31" t="s">
        <v>219</v>
      </c>
      <c r="H156" s="31" t="s">
        <v>451</v>
      </c>
      <c r="I156" s="31" t="str">
        <f t="shared" si="3"/>
        <v>SUB 15</v>
      </c>
    </row>
    <row r="157" spans="2:9" x14ac:dyDescent="0.25">
      <c r="B157"/>
      <c r="F157" s="31" t="s">
        <v>387</v>
      </c>
      <c r="G157" s="31" t="s">
        <v>221</v>
      </c>
      <c r="H157" s="31" t="s">
        <v>452</v>
      </c>
      <c r="I157" s="31" t="str">
        <f t="shared" si="3"/>
        <v>SUB 13</v>
      </c>
    </row>
    <row r="158" spans="2:9" x14ac:dyDescent="0.25">
      <c r="B158"/>
      <c r="F158" s="31" t="s">
        <v>280</v>
      </c>
      <c r="G158" s="31" t="s">
        <v>219</v>
      </c>
      <c r="H158" s="31" t="s">
        <v>450</v>
      </c>
      <c r="I158" s="31" t="str">
        <f t="shared" si="3"/>
        <v>SUB 11</v>
      </c>
    </row>
    <row r="159" spans="2:9" x14ac:dyDescent="0.25">
      <c r="B159"/>
      <c r="F159" s="31" t="s">
        <v>332</v>
      </c>
      <c r="G159" s="31" t="s">
        <v>218</v>
      </c>
      <c r="H159" s="31" t="s">
        <v>450</v>
      </c>
      <c r="I159" s="31" t="str">
        <f t="shared" si="3"/>
        <v>SUB 11</v>
      </c>
    </row>
    <row r="160" spans="2:9" x14ac:dyDescent="0.25">
      <c r="B160"/>
      <c r="F160" s="31" t="s">
        <v>173</v>
      </c>
      <c r="G160" s="31" t="s">
        <v>221</v>
      </c>
      <c r="H160" s="31" t="s">
        <v>454</v>
      </c>
      <c r="I160" s="31" t="str">
        <f t="shared" si="3"/>
        <v>SUB 09</v>
      </c>
    </row>
    <row r="161" spans="2:9" x14ac:dyDescent="0.25">
      <c r="B161"/>
      <c r="F161" s="31" t="s">
        <v>74</v>
      </c>
      <c r="G161" s="31" t="s">
        <v>219</v>
      </c>
      <c r="H161" s="31" t="s">
        <v>453</v>
      </c>
      <c r="I161" s="31" t="str">
        <f t="shared" si="3"/>
        <v>SUB 18</v>
      </c>
    </row>
    <row r="162" spans="2:9" x14ac:dyDescent="0.25">
      <c r="B162"/>
      <c r="F162" s="31" t="s">
        <v>300</v>
      </c>
      <c r="G162" s="31" t="s">
        <v>219</v>
      </c>
      <c r="H162" s="31" t="s">
        <v>452</v>
      </c>
      <c r="I162" s="31" t="str">
        <f t="shared" si="3"/>
        <v>SUB 13</v>
      </c>
    </row>
    <row r="163" spans="2:9" x14ac:dyDescent="0.25">
      <c r="B163"/>
      <c r="F163" s="31" t="s">
        <v>59</v>
      </c>
      <c r="G163" s="31" t="s">
        <v>217</v>
      </c>
      <c r="H163" s="31" t="s">
        <v>450</v>
      </c>
      <c r="I163" s="31" t="str">
        <f t="shared" si="3"/>
        <v>SUB 11</v>
      </c>
    </row>
    <row r="164" spans="2:9" x14ac:dyDescent="0.25">
      <c r="B164"/>
      <c r="F164" s="31" t="s">
        <v>140</v>
      </c>
      <c r="G164" s="31" t="s">
        <v>222</v>
      </c>
      <c r="H164" s="31" t="s">
        <v>454</v>
      </c>
      <c r="I164" s="31" t="str">
        <f t="shared" si="3"/>
        <v>SUB 09</v>
      </c>
    </row>
    <row r="165" spans="2:9" x14ac:dyDescent="0.25">
      <c r="B165"/>
      <c r="F165" s="31" t="s">
        <v>88</v>
      </c>
      <c r="G165" s="31" t="s">
        <v>218</v>
      </c>
      <c r="H165" s="31" t="s">
        <v>450</v>
      </c>
      <c r="I165" s="31" t="str">
        <f t="shared" si="3"/>
        <v>SUB 11</v>
      </c>
    </row>
    <row r="166" spans="2:9" x14ac:dyDescent="0.25">
      <c r="B166"/>
      <c r="F166" s="31" t="s">
        <v>357</v>
      </c>
      <c r="G166" s="31" t="s">
        <v>447</v>
      </c>
      <c r="H166" s="31" t="s">
        <v>450</v>
      </c>
      <c r="I166" s="31" t="str">
        <f t="shared" si="3"/>
        <v>SUB 11</v>
      </c>
    </row>
    <row r="167" spans="2:9" x14ac:dyDescent="0.25">
      <c r="B167"/>
      <c r="F167" s="31" t="s">
        <v>414</v>
      </c>
      <c r="G167" s="31" t="s">
        <v>221</v>
      </c>
      <c r="H167" s="31" t="s">
        <v>455</v>
      </c>
      <c r="I167" s="31" t="str">
        <f t="shared" si="3"/>
        <v>SUB 07</v>
      </c>
    </row>
    <row r="168" spans="2:9" x14ac:dyDescent="0.25">
      <c r="B168"/>
      <c r="F168" s="31" t="s">
        <v>106</v>
      </c>
      <c r="G168" s="31" t="s">
        <v>222</v>
      </c>
      <c r="H168" s="31" t="s">
        <v>450</v>
      </c>
      <c r="I168" s="31" t="str">
        <f t="shared" si="3"/>
        <v>SUB 11</v>
      </c>
    </row>
    <row r="169" spans="2:9" x14ac:dyDescent="0.25">
      <c r="B169"/>
      <c r="F169" s="31" t="s">
        <v>281</v>
      </c>
      <c r="G169" s="31" t="s">
        <v>219</v>
      </c>
      <c r="H169" s="31" t="s">
        <v>450</v>
      </c>
      <c r="I169" s="31" t="str">
        <f t="shared" si="3"/>
        <v>SUB 11</v>
      </c>
    </row>
    <row r="170" spans="2:9" x14ac:dyDescent="0.25">
      <c r="B170"/>
      <c r="F170" s="31" t="s">
        <v>344</v>
      </c>
      <c r="G170" s="31" t="s">
        <v>447</v>
      </c>
      <c r="H170" s="31" t="s">
        <v>454</v>
      </c>
      <c r="I170" s="31" t="str">
        <f t="shared" si="3"/>
        <v>SUB 09</v>
      </c>
    </row>
    <row r="171" spans="2:9" x14ac:dyDescent="0.25">
      <c r="B171"/>
      <c r="F171" s="31" t="s">
        <v>71</v>
      </c>
      <c r="G171" s="31" t="s">
        <v>220</v>
      </c>
      <c r="H171" s="31" t="s">
        <v>450</v>
      </c>
      <c r="I171" s="31" t="str">
        <f t="shared" si="3"/>
        <v>SUB 11</v>
      </c>
    </row>
    <row r="172" spans="2:9" x14ac:dyDescent="0.25">
      <c r="B172"/>
      <c r="F172" s="31" t="s">
        <v>76</v>
      </c>
      <c r="G172" s="31" t="s">
        <v>219</v>
      </c>
      <c r="H172" s="31" t="s">
        <v>451</v>
      </c>
      <c r="I172" s="31" t="str">
        <f t="shared" si="3"/>
        <v>SUB 15</v>
      </c>
    </row>
    <row r="173" spans="2:9" x14ac:dyDescent="0.25">
      <c r="B173"/>
      <c r="F173" s="31" t="s">
        <v>51</v>
      </c>
      <c r="G173" s="31" t="s">
        <v>222</v>
      </c>
      <c r="H173" s="31" t="s">
        <v>454</v>
      </c>
      <c r="I173" s="31" t="str">
        <f t="shared" si="3"/>
        <v>SUB 09</v>
      </c>
    </row>
    <row r="174" spans="2:9" x14ac:dyDescent="0.25">
      <c r="B174"/>
      <c r="F174" s="31" t="s">
        <v>321</v>
      </c>
      <c r="G174" s="31" t="s">
        <v>222</v>
      </c>
      <c r="H174" s="31" t="s">
        <v>452</v>
      </c>
      <c r="I174" s="31" t="str">
        <f t="shared" si="3"/>
        <v>SUB 13</v>
      </c>
    </row>
    <row r="175" spans="2:9" x14ac:dyDescent="0.25">
      <c r="B175"/>
      <c r="F175" s="31" t="s">
        <v>325</v>
      </c>
      <c r="G175" s="31" t="s">
        <v>222</v>
      </c>
      <c r="H175" s="31" t="s">
        <v>452</v>
      </c>
      <c r="I175" s="31" t="str">
        <f t="shared" si="3"/>
        <v>SUB 13</v>
      </c>
    </row>
    <row r="176" spans="2:9" x14ac:dyDescent="0.25">
      <c r="B176"/>
      <c r="F176" s="31" t="s">
        <v>345</v>
      </c>
      <c r="G176" s="31" t="s">
        <v>447</v>
      </c>
      <c r="H176" s="31" t="s">
        <v>454</v>
      </c>
      <c r="I176" s="31" t="str">
        <f t="shared" si="3"/>
        <v>SUB 09</v>
      </c>
    </row>
    <row r="177" spans="2:9" x14ac:dyDescent="0.25">
      <c r="B177"/>
      <c r="F177" s="31" t="s">
        <v>171</v>
      </c>
      <c r="G177" s="31" t="s">
        <v>221</v>
      </c>
      <c r="H177" s="31" t="s">
        <v>454</v>
      </c>
      <c r="I177" s="31" t="str">
        <f t="shared" si="3"/>
        <v>SUB 09</v>
      </c>
    </row>
    <row r="178" spans="2:9" x14ac:dyDescent="0.25">
      <c r="B178"/>
      <c r="F178" s="31" t="s">
        <v>358</v>
      </c>
      <c r="G178" s="31" t="s">
        <v>447</v>
      </c>
      <c r="H178" s="31" t="s">
        <v>450</v>
      </c>
      <c r="I178" s="31" t="str">
        <f t="shared" si="3"/>
        <v>SUB 11</v>
      </c>
    </row>
    <row r="179" spans="2:9" x14ac:dyDescent="0.25">
      <c r="B179"/>
      <c r="F179" s="31" t="s">
        <v>415</v>
      </c>
      <c r="G179" s="31" t="s">
        <v>221</v>
      </c>
      <c r="H179" s="31" t="s">
        <v>455</v>
      </c>
      <c r="I179" s="31" t="str">
        <f t="shared" si="3"/>
        <v>SUB 07</v>
      </c>
    </row>
    <row r="180" spans="2:9" x14ac:dyDescent="0.25">
      <c r="B180"/>
      <c r="F180" s="31" t="s">
        <v>269</v>
      </c>
      <c r="G180" s="31" t="s">
        <v>219</v>
      </c>
      <c r="H180" s="31" t="s">
        <v>454</v>
      </c>
      <c r="I180" s="31" t="str">
        <f t="shared" si="3"/>
        <v>SUB 09</v>
      </c>
    </row>
    <row r="181" spans="2:9" x14ac:dyDescent="0.25">
      <c r="B181"/>
      <c r="F181" s="31" t="s">
        <v>69</v>
      </c>
      <c r="G181" s="31" t="s">
        <v>219</v>
      </c>
      <c r="H181" s="31" t="s">
        <v>450</v>
      </c>
      <c r="I181" s="31" t="str">
        <f t="shared" si="3"/>
        <v>SUB 11</v>
      </c>
    </row>
    <row r="182" spans="2:9" x14ac:dyDescent="0.25">
      <c r="B182"/>
      <c r="F182" s="31" t="s">
        <v>301</v>
      </c>
      <c r="G182" s="31" t="s">
        <v>219</v>
      </c>
      <c r="H182" s="31" t="s">
        <v>452</v>
      </c>
      <c r="I182" s="31" t="str">
        <f t="shared" si="3"/>
        <v>SUB 13</v>
      </c>
    </row>
    <row r="183" spans="2:9" x14ac:dyDescent="0.25">
      <c r="B183"/>
      <c r="F183" s="31" t="s">
        <v>391</v>
      </c>
      <c r="G183" s="31" t="s">
        <v>221</v>
      </c>
      <c r="H183" s="31" t="s">
        <v>454</v>
      </c>
      <c r="I183" s="31" t="str">
        <f t="shared" si="3"/>
        <v>SUB 09</v>
      </c>
    </row>
    <row r="184" spans="2:9" x14ac:dyDescent="0.25">
      <c r="B184"/>
      <c r="F184" s="31" t="s">
        <v>378</v>
      </c>
      <c r="G184" s="31" t="s">
        <v>449</v>
      </c>
      <c r="H184" s="31" t="s">
        <v>450</v>
      </c>
      <c r="I184" s="31" t="str">
        <f t="shared" si="3"/>
        <v>SUB 11</v>
      </c>
    </row>
    <row r="185" spans="2:9" x14ac:dyDescent="0.25">
      <c r="B185"/>
      <c r="F185" s="31" t="s">
        <v>103</v>
      </c>
      <c r="G185" s="31" t="s">
        <v>217</v>
      </c>
      <c r="H185" s="31" t="s">
        <v>450</v>
      </c>
      <c r="I185" s="31" t="str">
        <f t="shared" si="3"/>
        <v>SUB 11</v>
      </c>
    </row>
    <row r="186" spans="2:9" x14ac:dyDescent="0.25">
      <c r="B186"/>
      <c r="F186" s="31" t="s">
        <v>180</v>
      </c>
      <c r="G186" s="31" t="s">
        <v>221</v>
      </c>
      <c r="H186" s="31" t="s">
        <v>452</v>
      </c>
      <c r="I186" s="31" t="str">
        <f t="shared" si="3"/>
        <v>SUB 13</v>
      </c>
    </row>
    <row r="187" spans="2:9" x14ac:dyDescent="0.25">
      <c r="B187"/>
      <c r="F187" s="31" t="s">
        <v>195</v>
      </c>
      <c r="G187" s="31" t="s">
        <v>221</v>
      </c>
      <c r="H187" s="31" t="s">
        <v>454</v>
      </c>
      <c r="I187" s="31" t="str">
        <f t="shared" si="3"/>
        <v>SUB 09</v>
      </c>
    </row>
    <row r="188" spans="2:9" x14ac:dyDescent="0.25">
      <c r="B188"/>
      <c r="F188" s="31" t="s">
        <v>116</v>
      </c>
      <c r="G188" s="31" t="s">
        <v>222</v>
      </c>
      <c r="H188" s="31" t="s">
        <v>455</v>
      </c>
      <c r="I188" s="31" t="str">
        <f t="shared" si="3"/>
        <v>SUB 07</v>
      </c>
    </row>
    <row r="189" spans="2:9" x14ac:dyDescent="0.25">
      <c r="B189"/>
      <c r="F189" s="31" t="s">
        <v>388</v>
      </c>
      <c r="G189" s="31" t="s">
        <v>221</v>
      </c>
      <c r="H189" s="31" t="s">
        <v>451</v>
      </c>
      <c r="I189" s="31" t="str">
        <f t="shared" si="3"/>
        <v>SUB 15</v>
      </c>
    </row>
    <row r="190" spans="2:9" x14ac:dyDescent="0.25">
      <c r="B190"/>
      <c r="F190" s="31" t="s">
        <v>425</v>
      </c>
      <c r="G190" s="31" t="s">
        <v>221</v>
      </c>
      <c r="H190" s="31" t="s">
        <v>454</v>
      </c>
      <c r="I190" s="31" t="str">
        <f t="shared" si="3"/>
        <v>SUB 09</v>
      </c>
    </row>
    <row r="191" spans="2:9" x14ac:dyDescent="0.25">
      <c r="B191"/>
      <c r="F191" s="31" t="s">
        <v>156</v>
      </c>
      <c r="G191" s="31" t="s">
        <v>446</v>
      </c>
      <c r="H191" s="31" t="s">
        <v>452</v>
      </c>
      <c r="I191" s="31" t="str">
        <f t="shared" si="3"/>
        <v>SUB 13</v>
      </c>
    </row>
    <row r="192" spans="2:9" x14ac:dyDescent="0.25">
      <c r="B192"/>
      <c r="F192" s="31" t="s">
        <v>111</v>
      </c>
      <c r="G192" s="31" t="s">
        <v>217</v>
      </c>
      <c r="H192" s="31" t="s">
        <v>452</v>
      </c>
      <c r="I192" s="31" t="str">
        <f t="shared" si="3"/>
        <v>SUB 13</v>
      </c>
    </row>
    <row r="193" spans="2:9" x14ac:dyDescent="0.25">
      <c r="B193"/>
      <c r="F193" s="31" t="s">
        <v>400</v>
      </c>
      <c r="G193" s="31" t="s">
        <v>221</v>
      </c>
      <c r="H193" s="31" t="s">
        <v>454</v>
      </c>
      <c r="I193" s="31" t="str">
        <f t="shared" si="3"/>
        <v>SUB 09</v>
      </c>
    </row>
    <row r="194" spans="2:9" x14ac:dyDescent="0.25">
      <c r="B194"/>
      <c r="F194" s="31" t="s">
        <v>392</v>
      </c>
      <c r="G194" s="31" t="s">
        <v>221</v>
      </c>
      <c r="H194" s="31" t="s">
        <v>450</v>
      </c>
      <c r="I194" s="31" t="str">
        <f t="shared" si="3"/>
        <v>SUB 11</v>
      </c>
    </row>
    <row r="195" spans="2:9" x14ac:dyDescent="0.25">
      <c r="B195"/>
      <c r="F195" s="31" t="s">
        <v>458</v>
      </c>
      <c r="G195" s="31" t="s">
        <v>221</v>
      </c>
      <c r="H195" s="31" t="s">
        <v>455</v>
      </c>
      <c r="I195" s="31" t="str">
        <f t="shared" si="3"/>
        <v>SUB 07</v>
      </c>
    </row>
    <row r="196" spans="2:9" x14ac:dyDescent="0.25">
      <c r="B196"/>
      <c r="F196" s="31" t="s">
        <v>334</v>
      </c>
      <c r="G196" s="31" t="s">
        <v>218</v>
      </c>
      <c r="H196" s="31" t="s">
        <v>453</v>
      </c>
      <c r="I196" s="31" t="str">
        <f t="shared" si="3"/>
        <v>SUB 18</v>
      </c>
    </row>
    <row r="197" spans="2:9" x14ac:dyDescent="0.25">
      <c r="B197"/>
      <c r="F197" s="31" t="s">
        <v>302</v>
      </c>
      <c r="G197" s="31" t="s">
        <v>219</v>
      </c>
      <c r="H197" s="31" t="s">
        <v>452</v>
      </c>
      <c r="I197" s="31" t="str">
        <f t="shared" ref="I197:I204" si="4">IF(H197="","",H197)</f>
        <v>SUB 13</v>
      </c>
    </row>
    <row r="198" spans="2:9" x14ac:dyDescent="0.25">
      <c r="B198"/>
      <c r="F198" s="31" t="s">
        <v>333</v>
      </c>
      <c r="G198" s="31" t="s">
        <v>218</v>
      </c>
      <c r="H198" s="31" t="s">
        <v>450</v>
      </c>
      <c r="I198" s="31" t="str">
        <f t="shared" si="4"/>
        <v>SUB 11</v>
      </c>
    </row>
    <row r="199" spans="2:9" x14ac:dyDescent="0.25">
      <c r="B199"/>
      <c r="F199" s="31" t="s">
        <v>359</v>
      </c>
      <c r="G199" s="31" t="s">
        <v>447</v>
      </c>
      <c r="H199" s="31" t="s">
        <v>450</v>
      </c>
      <c r="I199" s="31" t="str">
        <f t="shared" si="4"/>
        <v>SUB 11</v>
      </c>
    </row>
    <row r="200" spans="2:9" x14ac:dyDescent="0.25">
      <c r="B200"/>
      <c r="F200" s="31" t="s">
        <v>386</v>
      </c>
      <c r="G200" s="31" t="s">
        <v>221</v>
      </c>
      <c r="H200" s="31" t="s">
        <v>450</v>
      </c>
      <c r="I200" s="31" t="str">
        <f t="shared" si="4"/>
        <v>SUB 11</v>
      </c>
    </row>
    <row r="201" spans="2:9" x14ac:dyDescent="0.25">
      <c r="B201"/>
      <c r="F201" s="31" t="s">
        <v>141</v>
      </c>
      <c r="G201" s="31" t="s">
        <v>222</v>
      </c>
      <c r="H201" s="31" t="s">
        <v>454</v>
      </c>
      <c r="I201" s="31" t="str">
        <f t="shared" si="4"/>
        <v>SUB 09</v>
      </c>
    </row>
    <row r="202" spans="2:9" x14ac:dyDescent="0.25">
      <c r="B202"/>
      <c r="F202" s="31" t="s">
        <v>336</v>
      </c>
      <c r="G202" s="31" t="s">
        <v>447</v>
      </c>
      <c r="H202" s="31" t="s">
        <v>451</v>
      </c>
      <c r="I202" s="31" t="str">
        <f t="shared" si="4"/>
        <v>SUB 15</v>
      </c>
    </row>
    <row r="203" spans="2:9" x14ac:dyDescent="0.25">
      <c r="B203"/>
      <c r="F203" s="31" t="s">
        <v>322</v>
      </c>
      <c r="G203" s="31" t="s">
        <v>222</v>
      </c>
      <c r="H203" s="31" t="s">
        <v>450</v>
      </c>
      <c r="I203" s="31" t="str">
        <f t="shared" si="4"/>
        <v>SUB 11</v>
      </c>
    </row>
    <row r="204" spans="2:9" x14ac:dyDescent="0.25">
      <c r="B204"/>
      <c r="F204" s="31" t="s">
        <v>428</v>
      </c>
      <c r="G204" s="31" t="s">
        <v>221</v>
      </c>
      <c r="H204" s="31" t="s">
        <v>454</v>
      </c>
      <c r="I204" s="31" t="str">
        <f t="shared" si="4"/>
        <v>SUB 09</v>
      </c>
    </row>
    <row r="205" spans="2:9" x14ac:dyDescent="0.25">
      <c r="F205" s="31" t="s">
        <v>125</v>
      </c>
      <c r="G205" s="31" t="s">
        <v>217</v>
      </c>
      <c r="H205" s="31" t="s">
        <v>455</v>
      </c>
    </row>
    <row r="206" spans="2:9" x14ac:dyDescent="0.25">
      <c r="F206" s="31" t="s">
        <v>203</v>
      </c>
      <c r="G206" s="31" t="s">
        <v>221</v>
      </c>
      <c r="H206" s="31" t="s">
        <v>450</v>
      </c>
    </row>
    <row r="207" spans="2:9" x14ac:dyDescent="0.25">
      <c r="F207" s="31" t="s">
        <v>406</v>
      </c>
      <c r="G207" s="31" t="s">
        <v>221</v>
      </c>
      <c r="H207" s="31" t="s">
        <v>450</v>
      </c>
    </row>
    <row r="208" spans="2:9" x14ac:dyDescent="0.25">
      <c r="F208" s="31" t="s">
        <v>360</v>
      </c>
      <c r="G208" s="31" t="s">
        <v>447</v>
      </c>
      <c r="H208" s="31" t="s">
        <v>450</v>
      </c>
    </row>
    <row r="209" spans="6:8" x14ac:dyDescent="0.25">
      <c r="F209" s="31" t="s">
        <v>53</v>
      </c>
      <c r="G209" s="31" t="s">
        <v>222</v>
      </c>
      <c r="H209" s="31" t="s">
        <v>450</v>
      </c>
    </row>
    <row r="210" spans="6:8" x14ac:dyDescent="0.25">
      <c r="F210" s="31" t="s">
        <v>266</v>
      </c>
      <c r="G210" s="31" t="s">
        <v>219</v>
      </c>
      <c r="H210" s="31" t="s">
        <v>451</v>
      </c>
    </row>
    <row r="211" spans="6:8" x14ac:dyDescent="0.25">
      <c r="F211" s="31" t="s">
        <v>133</v>
      </c>
      <c r="G211" s="31" t="s">
        <v>217</v>
      </c>
      <c r="H211" s="31" t="s">
        <v>454</v>
      </c>
    </row>
    <row r="212" spans="6:8" x14ac:dyDescent="0.25">
      <c r="F212" s="31" t="s">
        <v>179</v>
      </c>
      <c r="G212" s="31" t="s">
        <v>221</v>
      </c>
      <c r="H212" s="31" t="s">
        <v>452</v>
      </c>
    </row>
    <row r="213" spans="6:8" x14ac:dyDescent="0.25">
      <c r="F213" s="31" t="s">
        <v>90</v>
      </c>
      <c r="G213" s="31" t="s">
        <v>217</v>
      </c>
      <c r="H213" s="31" t="s">
        <v>450</v>
      </c>
    </row>
    <row r="214" spans="6:8" x14ac:dyDescent="0.25">
      <c r="F214" s="31" t="s">
        <v>397</v>
      </c>
      <c r="G214" s="31" t="s">
        <v>221</v>
      </c>
      <c r="H214" s="31" t="s">
        <v>452</v>
      </c>
    </row>
    <row r="215" spans="6:8" x14ac:dyDescent="0.25">
      <c r="F215" s="31" t="s">
        <v>134</v>
      </c>
      <c r="G215" s="31" t="s">
        <v>217</v>
      </c>
      <c r="H215" s="31" t="s">
        <v>454</v>
      </c>
    </row>
    <row r="216" spans="6:8" x14ac:dyDescent="0.25">
      <c r="F216" s="31" t="s">
        <v>48</v>
      </c>
      <c r="G216" s="31" t="s">
        <v>446</v>
      </c>
      <c r="H216" s="31" t="s">
        <v>452</v>
      </c>
    </row>
    <row r="217" spans="6:8" x14ac:dyDescent="0.25">
      <c r="F217" s="31" t="s">
        <v>361</v>
      </c>
      <c r="G217" s="31" t="s">
        <v>447</v>
      </c>
      <c r="H217" s="31" t="s">
        <v>450</v>
      </c>
    </row>
    <row r="218" spans="6:8" x14ac:dyDescent="0.25">
      <c r="F218" s="31" t="s">
        <v>457</v>
      </c>
      <c r="G218" s="31" t="s">
        <v>221</v>
      </c>
      <c r="H218" s="31" t="s">
        <v>455</v>
      </c>
    </row>
    <row r="219" spans="6:8" x14ac:dyDescent="0.25">
      <c r="F219" s="31" t="s">
        <v>442</v>
      </c>
      <c r="G219" s="31" t="s">
        <v>221</v>
      </c>
      <c r="H219" s="31" t="s">
        <v>450</v>
      </c>
    </row>
    <row r="220" spans="6:8" x14ac:dyDescent="0.25">
      <c r="F220" s="31" t="s">
        <v>144</v>
      </c>
      <c r="G220" s="31" t="s">
        <v>217</v>
      </c>
      <c r="H220" s="31" t="s">
        <v>454</v>
      </c>
    </row>
    <row r="221" spans="6:8" x14ac:dyDescent="0.25">
      <c r="F221" s="31" t="s">
        <v>145</v>
      </c>
      <c r="G221" s="31" t="s">
        <v>217</v>
      </c>
      <c r="H221" s="31" t="s">
        <v>454</v>
      </c>
    </row>
    <row r="222" spans="6:8" x14ac:dyDescent="0.25">
      <c r="F222" s="31" t="s">
        <v>438</v>
      </c>
      <c r="G222" s="31" t="s">
        <v>221</v>
      </c>
      <c r="H222" s="31" t="s">
        <v>455</v>
      </c>
    </row>
    <row r="223" spans="6:8" x14ac:dyDescent="0.25">
      <c r="F223" s="31" t="s">
        <v>117</v>
      </c>
      <c r="G223" s="31" t="s">
        <v>222</v>
      </c>
      <c r="H223" s="31" t="s">
        <v>455</v>
      </c>
    </row>
    <row r="224" spans="6:8" x14ac:dyDescent="0.25">
      <c r="F224" s="31" t="s">
        <v>338</v>
      </c>
      <c r="G224" s="31" t="s">
        <v>447</v>
      </c>
      <c r="H224" s="31" t="s">
        <v>455</v>
      </c>
    </row>
    <row r="225" spans="6:8" x14ac:dyDescent="0.25">
      <c r="F225" s="31" t="s">
        <v>346</v>
      </c>
      <c r="G225" s="31" t="s">
        <v>447</v>
      </c>
      <c r="H225" s="31" t="s">
        <v>454</v>
      </c>
    </row>
    <row r="226" spans="6:8" x14ac:dyDescent="0.25">
      <c r="F226" s="31" t="s">
        <v>393</v>
      </c>
      <c r="G226" s="31" t="s">
        <v>221</v>
      </c>
      <c r="H226" s="31" t="s">
        <v>450</v>
      </c>
    </row>
    <row r="227" spans="6:8" x14ac:dyDescent="0.25">
      <c r="F227" s="31" t="s">
        <v>43</v>
      </c>
      <c r="G227" s="31" t="s">
        <v>222</v>
      </c>
      <c r="H227" s="31" t="s">
        <v>450</v>
      </c>
    </row>
    <row r="228" spans="6:8" x14ac:dyDescent="0.25">
      <c r="F228" s="31" t="s">
        <v>427</v>
      </c>
      <c r="G228" s="31" t="s">
        <v>221</v>
      </c>
      <c r="H228" s="31" t="s">
        <v>454</v>
      </c>
    </row>
    <row r="229" spans="6:8" x14ac:dyDescent="0.25">
      <c r="F229" s="31" t="s">
        <v>426</v>
      </c>
      <c r="G229" s="31" t="s">
        <v>221</v>
      </c>
      <c r="H229" s="31" t="s">
        <v>454</v>
      </c>
    </row>
    <row r="230" spans="6:8" x14ac:dyDescent="0.25">
      <c r="F230" s="31" t="s">
        <v>403</v>
      </c>
      <c r="G230" s="31" t="s">
        <v>221</v>
      </c>
      <c r="H230" s="31" t="s">
        <v>451</v>
      </c>
    </row>
    <row r="231" spans="6:8" x14ac:dyDescent="0.25">
      <c r="F231" s="31" t="s">
        <v>45</v>
      </c>
      <c r="G231" s="31" t="s">
        <v>217</v>
      </c>
      <c r="H231" s="31" t="s">
        <v>450</v>
      </c>
    </row>
    <row r="232" spans="6:8" x14ac:dyDescent="0.25">
      <c r="F232" s="31" t="s">
        <v>303</v>
      </c>
      <c r="G232" s="31" t="s">
        <v>219</v>
      </c>
      <c r="H232" s="31" t="s">
        <v>452</v>
      </c>
    </row>
    <row r="233" spans="6:8" x14ac:dyDescent="0.25">
      <c r="F233" s="31" t="s">
        <v>186</v>
      </c>
      <c r="G233" s="31" t="s">
        <v>221</v>
      </c>
      <c r="H233" s="31" t="s">
        <v>450</v>
      </c>
    </row>
    <row r="234" spans="6:8" x14ac:dyDescent="0.25">
      <c r="F234" s="31" t="s">
        <v>142</v>
      </c>
      <c r="G234" s="31" t="s">
        <v>222</v>
      </c>
      <c r="H234" s="31" t="s">
        <v>454</v>
      </c>
    </row>
    <row r="235" spans="6:8" x14ac:dyDescent="0.25">
      <c r="F235" s="31" t="s">
        <v>109</v>
      </c>
      <c r="G235" s="31" t="s">
        <v>219</v>
      </c>
      <c r="H235" s="31" t="s">
        <v>453</v>
      </c>
    </row>
    <row r="236" spans="6:8" x14ac:dyDescent="0.25">
      <c r="F236" s="31" t="s">
        <v>118</v>
      </c>
      <c r="G236" s="31" t="s">
        <v>222</v>
      </c>
      <c r="H236" s="31" t="s">
        <v>455</v>
      </c>
    </row>
    <row r="237" spans="6:8" x14ac:dyDescent="0.25">
      <c r="F237" s="31" t="s">
        <v>135</v>
      </c>
      <c r="G237" s="31" t="s">
        <v>217</v>
      </c>
      <c r="H237" s="31" t="s">
        <v>454</v>
      </c>
    </row>
    <row r="238" spans="6:8" x14ac:dyDescent="0.25">
      <c r="F238" s="31" t="s">
        <v>429</v>
      </c>
      <c r="G238" s="31" t="s">
        <v>221</v>
      </c>
      <c r="H238" s="31" t="s">
        <v>454</v>
      </c>
    </row>
    <row r="239" spans="6:8" x14ac:dyDescent="0.25">
      <c r="F239" s="31" t="s">
        <v>209</v>
      </c>
      <c r="G239" s="31" t="s">
        <v>221</v>
      </c>
      <c r="H239" s="31" t="s">
        <v>454</v>
      </c>
    </row>
    <row r="240" spans="6:8" x14ac:dyDescent="0.25">
      <c r="F240" s="31" t="s">
        <v>176</v>
      </c>
      <c r="G240" s="31" t="s">
        <v>221</v>
      </c>
      <c r="H240" s="31" t="s">
        <v>450</v>
      </c>
    </row>
    <row r="241" spans="6:8" x14ac:dyDescent="0.25">
      <c r="F241" s="31" t="s">
        <v>416</v>
      </c>
      <c r="G241" s="31" t="s">
        <v>221</v>
      </c>
      <c r="H241" s="31" t="s">
        <v>455</v>
      </c>
    </row>
    <row r="242" spans="6:8" x14ac:dyDescent="0.25">
      <c r="F242" s="31" t="s">
        <v>398</v>
      </c>
      <c r="G242" s="31" t="s">
        <v>221</v>
      </c>
      <c r="H242" s="31" t="s">
        <v>452</v>
      </c>
    </row>
    <row r="243" spans="6:8" x14ac:dyDescent="0.25">
      <c r="F243" s="31" t="s">
        <v>384</v>
      </c>
      <c r="G243" s="31" t="s">
        <v>449</v>
      </c>
      <c r="H243" s="31" t="s">
        <v>450</v>
      </c>
    </row>
    <row r="244" spans="6:8" x14ac:dyDescent="0.25">
      <c r="F244" s="31" t="s">
        <v>75</v>
      </c>
      <c r="G244" s="31" t="s">
        <v>219</v>
      </c>
      <c r="H244" s="31" t="s">
        <v>453</v>
      </c>
    </row>
    <row r="245" spans="6:8" x14ac:dyDescent="0.25">
      <c r="F245" s="31" t="s">
        <v>323</v>
      </c>
      <c r="G245" s="31" t="s">
        <v>222</v>
      </c>
      <c r="H245" s="31" t="s">
        <v>450</v>
      </c>
    </row>
    <row r="246" spans="6:8" x14ac:dyDescent="0.25">
      <c r="F246" s="31" t="s">
        <v>304</v>
      </c>
      <c r="G246" s="31" t="s">
        <v>219</v>
      </c>
      <c r="H246" s="31" t="s">
        <v>452</v>
      </c>
    </row>
    <row r="247" spans="6:8" x14ac:dyDescent="0.25">
      <c r="F247" s="31" t="s">
        <v>181</v>
      </c>
      <c r="G247" s="31" t="s">
        <v>221</v>
      </c>
      <c r="H247" s="31" t="s">
        <v>452</v>
      </c>
    </row>
    <row r="248" spans="6:8" x14ac:dyDescent="0.25">
      <c r="F248" s="31" t="s">
        <v>58</v>
      </c>
      <c r="G248" s="31" t="s">
        <v>446</v>
      </c>
      <c r="H248" s="31" t="s">
        <v>450</v>
      </c>
    </row>
    <row r="249" spans="6:8" x14ac:dyDescent="0.25">
      <c r="F249" s="31" t="s">
        <v>443</v>
      </c>
      <c r="G249" s="31" t="s">
        <v>221</v>
      </c>
      <c r="H249" s="31" t="s">
        <v>450</v>
      </c>
    </row>
    <row r="250" spans="6:8" x14ac:dyDescent="0.25">
      <c r="F250" s="31" t="s">
        <v>417</v>
      </c>
      <c r="G250" s="31" t="s">
        <v>221</v>
      </c>
      <c r="H250" s="31" t="s">
        <v>455</v>
      </c>
    </row>
    <row r="251" spans="6:8" x14ac:dyDescent="0.25">
      <c r="F251" s="31" t="s">
        <v>389</v>
      </c>
      <c r="G251" s="31" t="s">
        <v>221</v>
      </c>
      <c r="H251" s="31" t="s">
        <v>453</v>
      </c>
    </row>
    <row r="252" spans="6:8" x14ac:dyDescent="0.25">
      <c r="F252" s="31" t="s">
        <v>407</v>
      </c>
      <c r="G252" s="31" t="s">
        <v>221</v>
      </c>
      <c r="H252" s="31" t="s">
        <v>450</v>
      </c>
    </row>
    <row r="253" spans="6:8" x14ac:dyDescent="0.25">
      <c r="F253" s="31" t="s">
        <v>264</v>
      </c>
      <c r="G253" s="31" t="s">
        <v>219</v>
      </c>
      <c r="H253" s="31" t="s">
        <v>451</v>
      </c>
    </row>
    <row r="254" spans="6:8" x14ac:dyDescent="0.25">
      <c r="F254" s="31" t="s">
        <v>385</v>
      </c>
      <c r="G254" s="31" t="s">
        <v>449</v>
      </c>
      <c r="H254" s="31" t="s">
        <v>450</v>
      </c>
    </row>
    <row r="255" spans="6:8" x14ac:dyDescent="0.25">
      <c r="F255" s="31" t="s">
        <v>418</v>
      </c>
      <c r="G255" s="31" t="s">
        <v>221</v>
      </c>
      <c r="H255" s="31" t="s">
        <v>455</v>
      </c>
    </row>
    <row r="256" spans="6:8" x14ac:dyDescent="0.25">
      <c r="F256" s="31" t="s">
        <v>305</v>
      </c>
      <c r="G256" s="31" t="s">
        <v>219</v>
      </c>
      <c r="H256" s="31" t="s">
        <v>452</v>
      </c>
    </row>
    <row r="257" spans="6:8" x14ac:dyDescent="0.25">
      <c r="F257" s="31" t="s">
        <v>68</v>
      </c>
      <c r="G257" s="31" t="s">
        <v>219</v>
      </c>
      <c r="H257" s="31" t="s">
        <v>453</v>
      </c>
    </row>
    <row r="258" spans="6:8" x14ac:dyDescent="0.25">
      <c r="F258" s="31" t="s">
        <v>282</v>
      </c>
      <c r="G258" s="31" t="s">
        <v>219</v>
      </c>
      <c r="H258" s="31" t="s">
        <v>450</v>
      </c>
    </row>
    <row r="259" spans="6:8" x14ac:dyDescent="0.25">
      <c r="F259" s="31" t="s">
        <v>168</v>
      </c>
      <c r="G259" s="31" t="s">
        <v>221</v>
      </c>
      <c r="H259" s="31" t="s">
        <v>454</v>
      </c>
    </row>
    <row r="260" spans="6:8" x14ac:dyDescent="0.25">
      <c r="F260" s="31" t="s">
        <v>374</v>
      </c>
      <c r="G260" s="31" t="s">
        <v>217</v>
      </c>
      <c r="H260" s="31" t="s">
        <v>454</v>
      </c>
    </row>
    <row r="261" spans="6:8" x14ac:dyDescent="0.25">
      <c r="F261" s="31" t="s">
        <v>283</v>
      </c>
      <c r="G261" s="31" t="s">
        <v>219</v>
      </c>
      <c r="H261" s="31" t="s">
        <v>450</v>
      </c>
    </row>
    <row r="262" spans="6:8" x14ac:dyDescent="0.25">
      <c r="F262" s="31" t="s">
        <v>316</v>
      </c>
      <c r="G262" s="31" t="s">
        <v>219</v>
      </c>
      <c r="H262" s="31" t="s">
        <v>451</v>
      </c>
    </row>
    <row r="263" spans="6:8" x14ac:dyDescent="0.25">
      <c r="F263" s="31" t="s">
        <v>158</v>
      </c>
      <c r="G263" s="31" t="s">
        <v>219</v>
      </c>
      <c r="H263" s="31" t="s">
        <v>453</v>
      </c>
    </row>
    <row r="264" spans="6:8" x14ac:dyDescent="0.25">
      <c r="F264" s="31" t="s">
        <v>85</v>
      </c>
      <c r="G264" s="31" t="s">
        <v>222</v>
      </c>
      <c r="H264" s="31" t="s">
        <v>450</v>
      </c>
    </row>
    <row r="265" spans="6:8" x14ac:dyDescent="0.25">
      <c r="F265" s="31" t="s">
        <v>372</v>
      </c>
      <c r="G265" s="31" t="s">
        <v>217</v>
      </c>
      <c r="H265" s="31" t="s">
        <v>452</v>
      </c>
    </row>
    <row r="266" spans="6:8" x14ac:dyDescent="0.25">
      <c r="F266" s="31" t="s">
        <v>153</v>
      </c>
      <c r="G266" s="31" t="s">
        <v>219</v>
      </c>
      <c r="H266" s="31" t="s">
        <v>452</v>
      </c>
    </row>
    <row r="267" spans="6:8" x14ac:dyDescent="0.25">
      <c r="F267" s="31" t="s">
        <v>78</v>
      </c>
      <c r="G267" s="31" t="s">
        <v>219</v>
      </c>
      <c r="H267" s="31" t="s">
        <v>453</v>
      </c>
    </row>
    <row r="268" spans="6:8" x14ac:dyDescent="0.25">
      <c r="F268" s="31" t="s">
        <v>330</v>
      </c>
      <c r="G268" s="31" t="s">
        <v>222</v>
      </c>
      <c r="H268" s="31" t="s">
        <v>454</v>
      </c>
    </row>
    <row r="269" spans="6:8" x14ac:dyDescent="0.25">
      <c r="F269" s="31" t="s">
        <v>362</v>
      </c>
      <c r="G269" s="31" t="s">
        <v>447</v>
      </c>
      <c r="H269" s="31" t="s">
        <v>450</v>
      </c>
    </row>
    <row r="270" spans="6:8" x14ac:dyDescent="0.25">
      <c r="F270" s="31" t="s">
        <v>399</v>
      </c>
      <c r="G270" s="31" t="s">
        <v>221</v>
      </c>
      <c r="H270" s="31" t="s">
        <v>452</v>
      </c>
    </row>
    <row r="271" spans="6:8" x14ac:dyDescent="0.25">
      <c r="F271" s="31" t="s">
        <v>430</v>
      </c>
      <c r="G271" s="31" t="s">
        <v>221</v>
      </c>
      <c r="H271" s="31" t="s">
        <v>454</v>
      </c>
    </row>
    <row r="272" spans="6:8" x14ac:dyDescent="0.25">
      <c r="F272" s="31" t="s">
        <v>306</v>
      </c>
      <c r="G272" s="31" t="s">
        <v>219</v>
      </c>
      <c r="H272" s="31" t="s">
        <v>452</v>
      </c>
    </row>
    <row r="273" spans="6:8" x14ac:dyDescent="0.25">
      <c r="F273" s="31" t="s">
        <v>307</v>
      </c>
      <c r="G273" s="31" t="s">
        <v>219</v>
      </c>
      <c r="H273" s="31" t="s">
        <v>452</v>
      </c>
    </row>
    <row r="274" spans="6:8" x14ac:dyDescent="0.25">
      <c r="F274" s="31" t="s">
        <v>363</v>
      </c>
      <c r="G274" s="31" t="s">
        <v>447</v>
      </c>
      <c r="H274" s="31" t="s">
        <v>450</v>
      </c>
    </row>
    <row r="275" spans="6:8" x14ac:dyDescent="0.25">
      <c r="F275" s="31" t="s">
        <v>379</v>
      </c>
      <c r="G275" s="31" t="s">
        <v>449</v>
      </c>
      <c r="H275" s="31" t="s">
        <v>450</v>
      </c>
    </row>
    <row r="276" spans="6:8" x14ac:dyDescent="0.25">
      <c r="F276" s="31" t="s">
        <v>364</v>
      </c>
      <c r="G276" s="31" t="s">
        <v>447</v>
      </c>
      <c r="H276" s="31" t="s">
        <v>450</v>
      </c>
    </row>
    <row r="277" spans="6:8" x14ac:dyDescent="0.25">
      <c r="F277" s="31" t="s">
        <v>204</v>
      </c>
      <c r="G277" s="31" t="s">
        <v>221</v>
      </c>
      <c r="H277" s="31" t="s">
        <v>452</v>
      </c>
    </row>
    <row r="278" spans="6:8" x14ac:dyDescent="0.25">
      <c r="F278" s="31" t="s">
        <v>46</v>
      </c>
      <c r="G278" s="31" t="s">
        <v>217</v>
      </c>
      <c r="H278" s="31" t="s">
        <v>450</v>
      </c>
    </row>
    <row r="279" spans="6:8" x14ac:dyDescent="0.25">
      <c r="F279" s="31" t="s">
        <v>370</v>
      </c>
      <c r="G279" s="31" t="s">
        <v>447</v>
      </c>
      <c r="H279" s="31" t="s">
        <v>451</v>
      </c>
    </row>
    <row r="280" spans="6:8" x14ac:dyDescent="0.25">
      <c r="F280" s="31" t="s">
        <v>54</v>
      </c>
      <c r="G280" s="31" t="s">
        <v>222</v>
      </c>
      <c r="H280" s="31" t="s">
        <v>450</v>
      </c>
    </row>
    <row r="281" spans="6:8" x14ac:dyDescent="0.25">
      <c r="F281" s="31" t="s">
        <v>284</v>
      </c>
      <c r="G281" s="31" t="s">
        <v>219</v>
      </c>
      <c r="H281" s="31" t="s">
        <v>450</v>
      </c>
    </row>
    <row r="282" spans="6:8" x14ac:dyDescent="0.25">
      <c r="F282" s="31" t="s">
        <v>201</v>
      </c>
      <c r="G282" s="31" t="s">
        <v>221</v>
      </c>
      <c r="H282" s="31" t="s">
        <v>450</v>
      </c>
    </row>
    <row r="283" spans="6:8" x14ac:dyDescent="0.25">
      <c r="F283" s="31" t="s">
        <v>308</v>
      </c>
      <c r="G283" s="31" t="s">
        <v>219</v>
      </c>
      <c r="H283" s="31" t="s">
        <v>452</v>
      </c>
    </row>
    <row r="284" spans="6:8" x14ac:dyDescent="0.25">
      <c r="F284" s="31" t="s">
        <v>309</v>
      </c>
      <c r="G284" s="31" t="s">
        <v>219</v>
      </c>
      <c r="H284" s="31" t="s">
        <v>452</v>
      </c>
    </row>
    <row r="285" spans="6:8" x14ac:dyDescent="0.25">
      <c r="F285" s="31" t="s">
        <v>112</v>
      </c>
      <c r="G285" s="31" t="s">
        <v>222</v>
      </c>
      <c r="H285" s="31" t="s">
        <v>453</v>
      </c>
    </row>
    <row r="286" spans="6:8" x14ac:dyDescent="0.25">
      <c r="F286" s="31" t="s">
        <v>431</v>
      </c>
      <c r="G286" s="31" t="s">
        <v>221</v>
      </c>
      <c r="H286" s="31" t="s">
        <v>454</v>
      </c>
    </row>
    <row r="287" spans="6:8" x14ac:dyDescent="0.25">
      <c r="F287" s="31" t="s">
        <v>328</v>
      </c>
      <c r="G287" s="31" t="s">
        <v>222</v>
      </c>
      <c r="H287" s="31" t="s">
        <v>455</v>
      </c>
    </row>
    <row r="288" spans="6:8" x14ac:dyDescent="0.25">
      <c r="F288" s="31" t="s">
        <v>377</v>
      </c>
      <c r="G288" s="31" t="s">
        <v>449</v>
      </c>
      <c r="H288" s="31" t="s">
        <v>454</v>
      </c>
    </row>
    <row r="289" spans="6:8" x14ac:dyDescent="0.25">
      <c r="F289" s="31" t="s">
        <v>93</v>
      </c>
      <c r="G289" s="31" t="s">
        <v>446</v>
      </c>
      <c r="H289" s="31" t="s">
        <v>452</v>
      </c>
    </row>
    <row r="290" spans="6:8" x14ac:dyDescent="0.25">
      <c r="F290" s="31" t="s">
        <v>265</v>
      </c>
      <c r="G290" s="31" t="s">
        <v>219</v>
      </c>
      <c r="H290" s="31" t="s">
        <v>451</v>
      </c>
    </row>
    <row r="291" spans="6:8" x14ac:dyDescent="0.25">
      <c r="F291" s="31" t="s">
        <v>367</v>
      </c>
      <c r="G291" s="31" t="s">
        <v>447</v>
      </c>
      <c r="H291" s="31" t="s">
        <v>452</v>
      </c>
    </row>
    <row r="292" spans="6:8" x14ac:dyDescent="0.25">
      <c r="F292" s="31" t="s">
        <v>86</v>
      </c>
      <c r="G292" s="31" t="s">
        <v>222</v>
      </c>
      <c r="H292" s="31" t="s">
        <v>450</v>
      </c>
    </row>
    <row r="293" spans="6:8" x14ac:dyDescent="0.25">
      <c r="F293" s="31" t="s">
        <v>100</v>
      </c>
      <c r="G293" s="31" t="s">
        <v>219</v>
      </c>
      <c r="H293" s="31" t="s">
        <v>451</v>
      </c>
    </row>
    <row r="294" spans="6:8" x14ac:dyDescent="0.25">
      <c r="F294" s="31" t="s">
        <v>136</v>
      </c>
      <c r="G294" s="31" t="s">
        <v>217</v>
      </c>
      <c r="H294" s="31" t="s">
        <v>454</v>
      </c>
    </row>
    <row r="295" spans="6:8" x14ac:dyDescent="0.25">
      <c r="F295" s="31" t="s">
        <v>310</v>
      </c>
      <c r="G295" s="31" t="s">
        <v>219</v>
      </c>
      <c r="H295" s="31" t="s">
        <v>452</v>
      </c>
    </row>
    <row r="296" spans="6:8" x14ac:dyDescent="0.25">
      <c r="F296" s="31" t="s">
        <v>113</v>
      </c>
      <c r="G296" s="31" t="s">
        <v>217</v>
      </c>
      <c r="H296" s="31" t="s">
        <v>453</v>
      </c>
    </row>
    <row r="297" spans="6:8" x14ac:dyDescent="0.25">
      <c r="F297" s="31" t="s">
        <v>365</v>
      </c>
      <c r="G297" s="31" t="s">
        <v>447</v>
      </c>
      <c r="H297" s="31" t="s">
        <v>450</v>
      </c>
    </row>
    <row r="298" spans="6:8" x14ac:dyDescent="0.25">
      <c r="F298" s="31" t="s">
        <v>190</v>
      </c>
      <c r="G298" s="31" t="s">
        <v>221</v>
      </c>
      <c r="H298" s="31" t="s">
        <v>450</v>
      </c>
    </row>
    <row r="299" spans="6:8" x14ac:dyDescent="0.25">
      <c r="F299" s="31" t="s">
        <v>129</v>
      </c>
      <c r="G299" s="31" t="s">
        <v>222</v>
      </c>
      <c r="H299" s="31" t="s">
        <v>454</v>
      </c>
    </row>
    <row r="300" spans="6:8" x14ac:dyDescent="0.25">
      <c r="F300" s="31" t="s">
        <v>432</v>
      </c>
      <c r="G300" s="31" t="s">
        <v>221</v>
      </c>
      <c r="H300" s="31" t="s">
        <v>454</v>
      </c>
    </row>
    <row r="301" spans="6:8" x14ac:dyDescent="0.25">
      <c r="F301" s="31" t="s">
        <v>191</v>
      </c>
      <c r="G301" s="31" t="s">
        <v>221</v>
      </c>
      <c r="H301" s="31" t="s">
        <v>452</v>
      </c>
    </row>
    <row r="302" spans="6:8" x14ac:dyDescent="0.25">
      <c r="F302" s="31" t="s">
        <v>119</v>
      </c>
      <c r="G302" s="31" t="s">
        <v>222</v>
      </c>
      <c r="H302" s="31" t="s">
        <v>455</v>
      </c>
    </row>
    <row r="303" spans="6:8" x14ac:dyDescent="0.25">
      <c r="F303" s="31" t="s">
        <v>213</v>
      </c>
      <c r="G303" s="31" t="s">
        <v>221</v>
      </c>
      <c r="H303" s="31" t="s">
        <v>450</v>
      </c>
    </row>
    <row r="304" spans="6:8" x14ac:dyDescent="0.25">
      <c r="F304" s="31" t="s">
        <v>83</v>
      </c>
      <c r="G304" s="31" t="s">
        <v>217</v>
      </c>
      <c r="H304" s="31" t="s">
        <v>454</v>
      </c>
    </row>
    <row r="305" spans="6:8" x14ac:dyDescent="0.25">
      <c r="F305" s="31" t="s">
        <v>368</v>
      </c>
      <c r="G305" s="31" t="s">
        <v>447</v>
      </c>
      <c r="H305" s="31" t="s">
        <v>452</v>
      </c>
    </row>
    <row r="306" spans="6:8" x14ac:dyDescent="0.25">
      <c r="F306" s="31" t="s">
        <v>94</v>
      </c>
      <c r="G306" s="31" t="s">
        <v>446</v>
      </c>
      <c r="H306" s="31" t="s">
        <v>452</v>
      </c>
    </row>
    <row r="307" spans="6:8" x14ac:dyDescent="0.25">
      <c r="F307" s="31" t="s">
        <v>94</v>
      </c>
      <c r="G307" s="31" t="s">
        <v>446</v>
      </c>
      <c r="H307" s="31" t="s">
        <v>452</v>
      </c>
    </row>
    <row r="308" spans="6:8" x14ac:dyDescent="0.25">
      <c r="F308" s="31" t="s">
        <v>95</v>
      </c>
      <c r="G308" s="31" t="s">
        <v>446</v>
      </c>
      <c r="H308" s="31" t="s">
        <v>452</v>
      </c>
    </row>
    <row r="309" spans="6:8" x14ac:dyDescent="0.25">
      <c r="F309" s="31" t="s">
        <v>347</v>
      </c>
      <c r="G309" s="31" t="s">
        <v>447</v>
      </c>
      <c r="H309" s="31" t="s">
        <v>454</v>
      </c>
    </row>
    <row r="310" spans="6:8" x14ac:dyDescent="0.25">
      <c r="F310" s="31" t="s">
        <v>110</v>
      </c>
      <c r="G310" s="31" t="s">
        <v>219</v>
      </c>
      <c r="H310" s="31" t="s">
        <v>453</v>
      </c>
    </row>
    <row r="311" spans="6:8" x14ac:dyDescent="0.25">
      <c r="F311" s="31" t="s">
        <v>65</v>
      </c>
      <c r="G311" s="31" t="s">
        <v>219</v>
      </c>
      <c r="H311" s="31" t="s">
        <v>451</v>
      </c>
    </row>
    <row r="312" spans="6:8" x14ac:dyDescent="0.25">
      <c r="F312" s="31" t="s">
        <v>80</v>
      </c>
      <c r="G312" s="31" t="s">
        <v>222</v>
      </c>
      <c r="H312" s="31" t="s">
        <v>453</v>
      </c>
    </row>
    <row r="313" spans="6:8" x14ac:dyDescent="0.25">
      <c r="F313" s="31" t="s">
        <v>285</v>
      </c>
      <c r="G313" s="31" t="s">
        <v>219</v>
      </c>
      <c r="H313" s="31" t="s">
        <v>450</v>
      </c>
    </row>
    <row r="314" spans="6:8" x14ac:dyDescent="0.25">
      <c r="F314" s="31" t="s">
        <v>433</v>
      </c>
      <c r="G314" s="31" t="s">
        <v>221</v>
      </c>
      <c r="H314" s="31" t="s">
        <v>454</v>
      </c>
    </row>
    <row r="315" spans="6:8" x14ac:dyDescent="0.25">
      <c r="F315" s="31" t="s">
        <v>348</v>
      </c>
      <c r="G315" s="31" t="s">
        <v>447</v>
      </c>
      <c r="H315" s="31" t="s">
        <v>454</v>
      </c>
    </row>
    <row r="316" spans="6:8" x14ac:dyDescent="0.25">
      <c r="F316" s="31" t="s">
        <v>137</v>
      </c>
      <c r="G316" s="31" t="s">
        <v>217</v>
      </c>
      <c r="H316" s="31" t="s">
        <v>454</v>
      </c>
    </row>
    <row r="317" spans="6:8" x14ac:dyDescent="0.25">
      <c r="F317" s="31" t="s">
        <v>194</v>
      </c>
      <c r="G317" s="31" t="s">
        <v>221</v>
      </c>
      <c r="H317" s="31" t="s">
        <v>450</v>
      </c>
    </row>
    <row r="318" spans="6:8" x14ac:dyDescent="0.25">
      <c r="F318" s="31" t="s">
        <v>349</v>
      </c>
      <c r="G318" s="31" t="s">
        <v>447</v>
      </c>
      <c r="H318" s="31" t="s">
        <v>454</v>
      </c>
    </row>
    <row r="319" spans="6:8" x14ac:dyDescent="0.25">
      <c r="F319" s="31" t="s">
        <v>434</v>
      </c>
      <c r="G319" s="31" t="s">
        <v>221</v>
      </c>
      <c r="H319" s="31" t="s">
        <v>454</v>
      </c>
    </row>
    <row r="320" spans="6:8" x14ac:dyDescent="0.25">
      <c r="F320" s="31" t="s">
        <v>205</v>
      </c>
      <c r="G320" s="31" t="s">
        <v>221</v>
      </c>
      <c r="H320" s="31" t="s">
        <v>452</v>
      </c>
    </row>
    <row r="321" spans="6:8" x14ac:dyDescent="0.25">
      <c r="F321" s="31" t="s">
        <v>154</v>
      </c>
      <c r="G321" s="31" t="s">
        <v>219</v>
      </c>
      <c r="H321" s="31" t="s">
        <v>452</v>
      </c>
    </row>
    <row r="322" spans="6:8" x14ac:dyDescent="0.25">
      <c r="F322" s="63" t="s">
        <v>331</v>
      </c>
      <c r="G322" s="31" t="s">
        <v>222</v>
      </c>
      <c r="H322" s="31" t="s">
        <v>454</v>
      </c>
    </row>
    <row r="323" spans="6:8" x14ac:dyDescent="0.25">
      <c r="F323" s="63" t="s">
        <v>174</v>
      </c>
      <c r="G323" s="31" t="s">
        <v>221</v>
      </c>
      <c r="H323" s="31" t="s">
        <v>454</v>
      </c>
    </row>
    <row r="324" spans="6:8" x14ac:dyDescent="0.25">
      <c r="F324" s="63" t="s">
        <v>311</v>
      </c>
      <c r="G324" s="31" t="s">
        <v>219</v>
      </c>
      <c r="H324" s="31" t="s">
        <v>452</v>
      </c>
    </row>
    <row r="325" spans="6:8" x14ac:dyDescent="0.25">
      <c r="F325" s="63" t="s">
        <v>202</v>
      </c>
      <c r="G325" s="31" t="s">
        <v>221</v>
      </c>
      <c r="H325" s="31" t="s">
        <v>450</v>
      </c>
    </row>
    <row r="326" spans="6:8" x14ac:dyDescent="0.25">
      <c r="F326" s="63" t="s">
        <v>319</v>
      </c>
      <c r="G326" s="31" t="s">
        <v>222</v>
      </c>
      <c r="H326" s="31" t="s">
        <v>451</v>
      </c>
    </row>
    <row r="327" spans="6:8" x14ac:dyDescent="0.25">
      <c r="F327" s="63" t="s">
        <v>200</v>
      </c>
      <c r="G327" s="63" t="s">
        <v>221</v>
      </c>
      <c r="H327" s="31" t="s">
        <v>450</v>
      </c>
    </row>
    <row r="328" spans="6:8" x14ac:dyDescent="0.25">
      <c r="F328" s="63" t="s">
        <v>60</v>
      </c>
      <c r="G328" s="31" t="s">
        <v>217</v>
      </c>
      <c r="H328" s="31" t="s">
        <v>450</v>
      </c>
    </row>
    <row r="329" spans="6:8" x14ac:dyDescent="0.25">
      <c r="F329" s="63" t="s">
        <v>419</v>
      </c>
      <c r="G329" s="63" t="s">
        <v>221</v>
      </c>
      <c r="H329" s="31" t="s">
        <v>455</v>
      </c>
    </row>
    <row r="330" spans="6:8" x14ac:dyDescent="0.25">
      <c r="F330" s="63" t="s">
        <v>163</v>
      </c>
      <c r="G330" s="63" t="s">
        <v>221</v>
      </c>
      <c r="H330" s="31" t="s">
        <v>455</v>
      </c>
    </row>
    <row r="331" spans="6:8" x14ac:dyDescent="0.25">
      <c r="F331" s="63" t="s">
        <v>62</v>
      </c>
      <c r="G331" s="63" t="s">
        <v>218</v>
      </c>
      <c r="H331" s="31" t="s">
        <v>452</v>
      </c>
    </row>
    <row r="332" spans="6:8" x14ac:dyDescent="0.25">
      <c r="F332" s="63" t="s">
        <v>49</v>
      </c>
      <c r="G332" s="63" t="s">
        <v>446</v>
      </c>
      <c r="H332" s="31" t="s">
        <v>452</v>
      </c>
    </row>
    <row r="333" spans="6:8" x14ac:dyDescent="0.25">
      <c r="F333" s="63" t="s">
        <v>104</v>
      </c>
      <c r="G333" s="63" t="s">
        <v>217</v>
      </c>
      <c r="H333" s="31" t="s">
        <v>450</v>
      </c>
    </row>
    <row r="334" spans="6:8" x14ac:dyDescent="0.25">
      <c r="F334" s="63" t="s">
        <v>312</v>
      </c>
      <c r="G334" s="63" t="s">
        <v>219</v>
      </c>
      <c r="H334" s="31" t="s">
        <v>452</v>
      </c>
    </row>
    <row r="335" spans="6:8" x14ac:dyDescent="0.25">
      <c r="F335" s="63" t="s">
        <v>435</v>
      </c>
      <c r="G335" s="63" t="s">
        <v>221</v>
      </c>
      <c r="H335" s="31" t="s">
        <v>454</v>
      </c>
    </row>
    <row r="336" spans="6:8" x14ac:dyDescent="0.25">
      <c r="F336" s="63" t="s">
        <v>155</v>
      </c>
      <c r="G336" s="63" t="s">
        <v>219</v>
      </c>
      <c r="H336" s="31" t="s">
        <v>452</v>
      </c>
    </row>
    <row r="337" spans="6:8" x14ac:dyDescent="0.25">
      <c r="F337" s="63" t="s">
        <v>208</v>
      </c>
      <c r="G337" s="63" t="s">
        <v>221</v>
      </c>
      <c r="H337" s="31" t="s">
        <v>450</v>
      </c>
    </row>
    <row r="338" spans="6:8" x14ac:dyDescent="0.25">
      <c r="F338" s="63" t="s">
        <v>445</v>
      </c>
      <c r="G338" s="63" t="s">
        <v>221</v>
      </c>
      <c r="H338" s="31" t="s">
        <v>452</v>
      </c>
    </row>
    <row r="339" spans="6:8" x14ac:dyDescent="0.25">
      <c r="F339" s="63" t="s">
        <v>196</v>
      </c>
      <c r="G339" s="63" t="s">
        <v>221</v>
      </c>
      <c r="H339" s="31" t="s">
        <v>454</v>
      </c>
    </row>
    <row r="340" spans="6:8" x14ac:dyDescent="0.25">
      <c r="F340" s="63" t="s">
        <v>436</v>
      </c>
      <c r="G340" s="63" t="s">
        <v>221</v>
      </c>
      <c r="H340" s="31" t="s">
        <v>454</v>
      </c>
    </row>
    <row r="341" spans="6:8" x14ac:dyDescent="0.25">
      <c r="F341" s="63" t="s">
        <v>151</v>
      </c>
      <c r="G341" s="63" t="s">
        <v>446</v>
      </c>
      <c r="H341" s="31" t="s">
        <v>450</v>
      </c>
    </row>
    <row r="342" spans="6:8" x14ac:dyDescent="0.25">
      <c r="F342" s="63" t="s">
        <v>199</v>
      </c>
      <c r="G342" s="63" t="s">
        <v>221</v>
      </c>
      <c r="H342" s="31" t="s">
        <v>450</v>
      </c>
    </row>
    <row r="343" spans="6:8" x14ac:dyDescent="0.25">
      <c r="F343" s="63" t="s">
        <v>164</v>
      </c>
      <c r="G343" s="63" t="s">
        <v>221</v>
      </c>
      <c r="H343" s="31" t="s">
        <v>455</v>
      </c>
    </row>
    <row r="344" spans="6:8" x14ac:dyDescent="0.25">
      <c r="F344" s="63" t="s">
        <v>105</v>
      </c>
      <c r="G344" s="63" t="s">
        <v>446</v>
      </c>
      <c r="H344" s="31" t="s">
        <v>451</v>
      </c>
    </row>
    <row r="345" spans="6:8" x14ac:dyDescent="0.25">
      <c r="F345" s="63" t="s">
        <v>313</v>
      </c>
      <c r="G345" s="63" t="s">
        <v>219</v>
      </c>
      <c r="H345" s="31" t="s">
        <v>452</v>
      </c>
    </row>
    <row r="346" spans="6:8" x14ac:dyDescent="0.25">
      <c r="F346" s="63" t="s">
        <v>96</v>
      </c>
      <c r="G346" s="63" t="s">
        <v>446</v>
      </c>
      <c r="H346" s="31" t="s">
        <v>452</v>
      </c>
    </row>
    <row r="347" spans="6:8" x14ac:dyDescent="0.25">
      <c r="F347" s="63" t="s">
        <v>369</v>
      </c>
      <c r="G347" s="63" t="s">
        <v>447</v>
      </c>
      <c r="H347" s="31" t="s">
        <v>452</v>
      </c>
    </row>
    <row r="348" spans="6:8" x14ac:dyDescent="0.25">
      <c r="F348" s="63" t="s">
        <v>211</v>
      </c>
      <c r="G348" s="63" t="s">
        <v>221</v>
      </c>
      <c r="H348" s="31" t="s">
        <v>450</v>
      </c>
    </row>
    <row r="349" spans="6:8" x14ac:dyDescent="0.25">
      <c r="F349" s="63" t="s">
        <v>317</v>
      </c>
      <c r="G349" s="63" t="s">
        <v>219</v>
      </c>
      <c r="H349" s="31" t="s">
        <v>453</v>
      </c>
    </row>
    <row r="350" spans="6:8" x14ac:dyDescent="0.25">
      <c r="F350" s="63" t="s">
        <v>270</v>
      </c>
      <c r="G350" s="63" t="s">
        <v>219</v>
      </c>
      <c r="H350" s="31" t="s">
        <v>454</v>
      </c>
    </row>
    <row r="351" spans="6:8" x14ac:dyDescent="0.25">
      <c r="F351" s="63" t="s">
        <v>437</v>
      </c>
      <c r="G351" s="63" t="s">
        <v>221</v>
      </c>
      <c r="H351" s="31" t="s">
        <v>454</v>
      </c>
    </row>
    <row r="352" spans="6:8" x14ac:dyDescent="0.25">
      <c r="F352" s="63" t="s">
        <v>192</v>
      </c>
      <c r="G352" s="63" t="s">
        <v>221</v>
      </c>
      <c r="H352" s="31" t="s">
        <v>452</v>
      </c>
    </row>
    <row r="353" spans="6:8" x14ac:dyDescent="0.25">
      <c r="F353" s="63" t="s">
        <v>314</v>
      </c>
      <c r="G353" s="63" t="s">
        <v>219</v>
      </c>
      <c r="H353" s="31" t="s">
        <v>452</v>
      </c>
    </row>
    <row r="354" spans="6:8" x14ac:dyDescent="0.25">
      <c r="F354" s="63" t="s">
        <v>271</v>
      </c>
      <c r="G354" s="63" t="s">
        <v>219</v>
      </c>
      <c r="H354" s="31" t="s">
        <v>454</v>
      </c>
    </row>
    <row r="355" spans="6:8" x14ac:dyDescent="0.25">
      <c r="F355" s="63" t="s">
        <v>178</v>
      </c>
      <c r="G355" s="63" t="s">
        <v>221</v>
      </c>
      <c r="H355" s="31" t="s">
        <v>450</v>
      </c>
    </row>
    <row r="356" spans="6:8" x14ac:dyDescent="0.25">
      <c r="F356" s="63" t="s">
        <v>329</v>
      </c>
      <c r="G356" s="63" t="s">
        <v>222</v>
      </c>
      <c r="H356" s="31" t="s">
        <v>455</v>
      </c>
    </row>
    <row r="357" spans="6:8" x14ac:dyDescent="0.25">
      <c r="F357" s="63" t="s">
        <v>152</v>
      </c>
      <c r="G357" s="63" t="s">
        <v>446</v>
      </c>
      <c r="H357" s="31" t="s">
        <v>450</v>
      </c>
    </row>
    <row r="358" spans="6:8" x14ac:dyDescent="0.25">
      <c r="F358" s="63" t="s">
        <v>126</v>
      </c>
      <c r="G358" s="63" t="s">
        <v>217</v>
      </c>
      <c r="H358" s="31" t="s">
        <v>455</v>
      </c>
    </row>
    <row r="359" spans="6:8" x14ac:dyDescent="0.25">
      <c r="F359" s="63" t="s">
        <v>337</v>
      </c>
      <c r="G359" s="63" t="s">
        <v>447</v>
      </c>
      <c r="H359" s="31" t="s">
        <v>451</v>
      </c>
    </row>
    <row r="360" spans="6:8" x14ac:dyDescent="0.25">
      <c r="F360" s="63" t="s">
        <v>138</v>
      </c>
      <c r="G360" s="63" t="s">
        <v>217</v>
      </c>
      <c r="H360" s="31" t="s">
        <v>454</v>
      </c>
    </row>
    <row r="361" spans="6:8" x14ac:dyDescent="0.25">
      <c r="F361" s="63" t="s">
        <v>79</v>
      </c>
      <c r="G361" s="63" t="s">
        <v>219</v>
      </c>
      <c r="H361" s="31" t="s">
        <v>453</v>
      </c>
    </row>
    <row r="362" spans="6:8" x14ac:dyDescent="0.25">
      <c r="F362" s="63" t="s">
        <v>207</v>
      </c>
      <c r="G362" s="63" t="s">
        <v>221</v>
      </c>
      <c r="H362" s="63" t="s">
        <v>451</v>
      </c>
    </row>
    <row r="363" spans="6:8" x14ac:dyDescent="0.25">
      <c r="F363" s="63" t="s">
        <v>161</v>
      </c>
      <c r="G363" s="63" t="s">
        <v>448</v>
      </c>
      <c r="H363" s="63" t="s">
        <v>451</v>
      </c>
    </row>
    <row r="364" spans="6:8" x14ac:dyDescent="0.25">
      <c r="F364" s="63" t="s">
        <v>459</v>
      </c>
      <c r="G364" s="63" t="s">
        <v>221</v>
      </c>
    </row>
    <row r="365" spans="6:8" x14ac:dyDescent="0.25">
      <c r="F365" s="63" t="s">
        <v>460</v>
      </c>
      <c r="G365" s="63" t="s">
        <v>447</v>
      </c>
    </row>
    <row r="366" spans="6:8" x14ac:dyDescent="0.25">
      <c r="F366" s="63" t="s">
        <v>461</v>
      </c>
      <c r="G366" s="63" t="s">
        <v>447</v>
      </c>
    </row>
    <row r="367" spans="6:8" x14ac:dyDescent="0.25">
      <c r="F367" s="63" t="s">
        <v>462</v>
      </c>
      <c r="G367" s="31" t="s">
        <v>463</v>
      </c>
    </row>
    <row r="368" spans="6:8" x14ac:dyDescent="0.25">
      <c r="F368" s="63" t="s">
        <v>467</v>
      </c>
      <c r="G368" s="63" t="s">
        <v>221</v>
      </c>
    </row>
    <row r="369" spans="6:7" x14ac:dyDescent="0.25">
      <c r="F369" s="63" t="s">
        <v>468</v>
      </c>
      <c r="G369" s="63" t="s">
        <v>221</v>
      </c>
    </row>
    <row r="370" spans="6:7" x14ac:dyDescent="0.25">
      <c r="F370" s="63" t="s">
        <v>469</v>
      </c>
      <c r="G370" s="63" t="s">
        <v>221</v>
      </c>
    </row>
    <row r="371" spans="6:7" x14ac:dyDescent="0.25">
      <c r="F371" s="63" t="s">
        <v>470</v>
      </c>
      <c r="G371" s="63" t="s">
        <v>219</v>
      </c>
    </row>
    <row r="372" spans="6:7" x14ac:dyDescent="0.25">
      <c r="F372" s="63" t="s">
        <v>471</v>
      </c>
      <c r="G372" s="63" t="s">
        <v>219</v>
      </c>
    </row>
    <row r="373" spans="6:7" x14ac:dyDescent="0.25">
      <c r="F373" s="63" t="s">
        <v>472</v>
      </c>
      <c r="G373" s="63" t="s">
        <v>221</v>
      </c>
    </row>
    <row r="374" spans="6:7" x14ac:dyDescent="0.25">
      <c r="F374" s="63" t="s">
        <v>198</v>
      </c>
      <c r="G374" s="63" t="s">
        <v>221</v>
      </c>
    </row>
    <row r="375" spans="6:7" x14ac:dyDescent="0.25">
      <c r="F375" s="63" t="s">
        <v>478</v>
      </c>
      <c r="G375" s="63" t="s">
        <v>219</v>
      </c>
    </row>
    <row r="376" spans="6:7" x14ac:dyDescent="0.25">
      <c r="F376" s="63" t="s">
        <v>479</v>
      </c>
      <c r="G376" s="63" t="s">
        <v>219</v>
      </c>
    </row>
    <row r="377" spans="6:7" x14ac:dyDescent="0.25">
      <c r="F377" s="63" t="s">
        <v>166</v>
      </c>
      <c r="G377" s="63" t="s">
        <v>221</v>
      </c>
    </row>
    <row r="378" spans="6:7" x14ac:dyDescent="0.25">
      <c r="F378" s="63" t="s">
        <v>481</v>
      </c>
      <c r="G378" s="63" t="s">
        <v>221</v>
      </c>
    </row>
    <row r="379" spans="6:7" x14ac:dyDescent="0.25">
      <c r="F379" s="63" t="s">
        <v>169</v>
      </c>
      <c r="G379" s="63" t="s">
        <v>221</v>
      </c>
    </row>
    <row r="380" spans="6:7" x14ac:dyDescent="0.25">
      <c r="F380" s="63" t="s">
        <v>482</v>
      </c>
      <c r="G380" s="63" t="s">
        <v>222</v>
      </c>
    </row>
    <row r="381" spans="6:7" x14ac:dyDescent="0.25">
      <c r="F381" s="63" t="s">
        <v>483</v>
      </c>
      <c r="G381" s="63" t="s">
        <v>222</v>
      </c>
    </row>
    <row r="382" spans="6:7" x14ac:dyDescent="0.25">
      <c r="F382" s="63" t="s">
        <v>142</v>
      </c>
      <c r="G382" s="63" t="s">
        <v>222</v>
      </c>
    </row>
    <row r="383" spans="6:7" x14ac:dyDescent="0.25">
      <c r="F383" s="63" t="s">
        <v>484</v>
      </c>
      <c r="G383" s="63" t="s">
        <v>217</v>
      </c>
    </row>
    <row r="384" spans="6:7" x14ac:dyDescent="0.25">
      <c r="F384" s="63" t="s">
        <v>485</v>
      </c>
      <c r="G384" s="63" t="s">
        <v>217</v>
      </c>
    </row>
    <row r="385" spans="6:7" x14ac:dyDescent="0.25">
      <c r="F385" s="63" t="s">
        <v>486</v>
      </c>
      <c r="G385" s="63" t="s">
        <v>217</v>
      </c>
    </row>
    <row r="386" spans="6:7" x14ac:dyDescent="0.25">
      <c r="F386" s="63" t="s">
        <v>487</v>
      </c>
      <c r="G386" s="63" t="s">
        <v>217</v>
      </c>
    </row>
    <row r="387" spans="6:7" x14ac:dyDescent="0.25">
      <c r="F387" s="63" t="s">
        <v>488</v>
      </c>
      <c r="G387" s="63" t="s">
        <v>219</v>
      </c>
    </row>
    <row r="388" spans="6:7" x14ac:dyDescent="0.25">
      <c r="F388" s="63" t="s">
        <v>270</v>
      </c>
      <c r="G388" s="63" t="s">
        <v>219</v>
      </c>
    </row>
    <row r="389" spans="6:7" x14ac:dyDescent="0.25">
      <c r="F389" s="63" t="s">
        <v>271</v>
      </c>
      <c r="G389" s="63" t="s">
        <v>219</v>
      </c>
    </row>
    <row r="390" spans="6:7" x14ac:dyDescent="0.25">
      <c r="F390" s="63" t="s">
        <v>489</v>
      </c>
      <c r="G390" s="63" t="s">
        <v>221</v>
      </c>
    </row>
    <row r="391" spans="6:7" x14ac:dyDescent="0.25">
      <c r="F391" s="63" t="s">
        <v>490</v>
      </c>
      <c r="G391" s="63" t="s">
        <v>221</v>
      </c>
    </row>
    <row r="392" spans="6:7" x14ac:dyDescent="0.25">
      <c r="F392" s="63" t="s">
        <v>491</v>
      </c>
      <c r="G392" s="63" t="s">
        <v>221</v>
      </c>
    </row>
    <row r="393" spans="6:7" x14ac:dyDescent="0.25">
      <c r="F393" s="63" t="s">
        <v>492</v>
      </c>
      <c r="G393" s="63" t="s">
        <v>221</v>
      </c>
    </row>
    <row r="394" spans="6:7" x14ac:dyDescent="0.25">
      <c r="F394" s="63" t="s">
        <v>493</v>
      </c>
      <c r="G394" s="63" t="s">
        <v>217</v>
      </c>
    </row>
    <row r="395" spans="6:7" x14ac:dyDescent="0.25">
      <c r="F395" s="63" t="s">
        <v>494</v>
      </c>
      <c r="G395" s="63" t="s">
        <v>217</v>
      </c>
    </row>
    <row r="396" spans="6:7" x14ac:dyDescent="0.25">
      <c r="F396" s="63" t="s">
        <v>145</v>
      </c>
      <c r="G396" s="63" t="s">
        <v>217</v>
      </c>
    </row>
    <row r="397" spans="6:7" x14ac:dyDescent="0.25">
      <c r="F397" s="63" t="s">
        <v>135</v>
      </c>
      <c r="G397" s="63" t="s">
        <v>217</v>
      </c>
    </row>
    <row r="398" spans="6:7" x14ac:dyDescent="0.25">
      <c r="F398" s="63" t="s">
        <v>495</v>
      </c>
      <c r="G398" s="63" t="s">
        <v>217</v>
      </c>
    </row>
    <row r="399" spans="6:7" x14ac:dyDescent="0.25">
      <c r="F399" s="63" t="s">
        <v>138</v>
      </c>
      <c r="G399" s="63" t="s">
        <v>217</v>
      </c>
    </row>
    <row r="400" spans="6:7" x14ac:dyDescent="0.25">
      <c r="F400" s="63" t="s">
        <v>496</v>
      </c>
      <c r="G400" s="63" t="s">
        <v>449</v>
      </c>
    </row>
    <row r="401" spans="6:7" x14ac:dyDescent="0.25">
      <c r="F401" s="63" t="s">
        <v>497</v>
      </c>
      <c r="G401" s="63" t="s">
        <v>449</v>
      </c>
    </row>
    <row r="403" spans="6:7" x14ac:dyDescent="0.25">
      <c r="F403" s="64" t="s">
        <v>165</v>
      </c>
      <c r="G403" s="63" t="s">
        <v>221</v>
      </c>
    </row>
    <row r="404" spans="6:7" x14ac:dyDescent="0.25">
      <c r="F404" s="64" t="s">
        <v>163</v>
      </c>
      <c r="G404" s="63" t="s">
        <v>221</v>
      </c>
    </row>
    <row r="405" spans="6:7" x14ac:dyDescent="0.25">
      <c r="F405" s="64" t="s">
        <v>498</v>
      </c>
      <c r="G405" s="63" t="s">
        <v>221</v>
      </c>
    </row>
    <row r="406" spans="6:7" x14ac:dyDescent="0.25">
      <c r="F406" s="64" t="s">
        <v>499</v>
      </c>
      <c r="G406" s="63" t="s">
        <v>217</v>
      </c>
    </row>
    <row r="407" spans="6:7" x14ac:dyDescent="0.25">
      <c r="F407" s="64" t="s">
        <v>250</v>
      </c>
      <c r="G407" s="63" t="s">
        <v>217</v>
      </c>
    </row>
    <row r="408" spans="6:7" x14ac:dyDescent="0.25">
      <c r="F408" s="64" t="s">
        <v>125</v>
      </c>
      <c r="G408" s="63" t="s">
        <v>217</v>
      </c>
    </row>
    <row r="410" spans="6:7" x14ac:dyDescent="0.25">
      <c r="F410" s="64" t="s">
        <v>500</v>
      </c>
      <c r="G410" s="63" t="s">
        <v>449</v>
      </c>
    </row>
    <row r="411" spans="6:7" x14ac:dyDescent="0.25">
      <c r="F411" s="64" t="s">
        <v>501</v>
      </c>
      <c r="G411" s="63" t="s">
        <v>449</v>
      </c>
    </row>
    <row r="412" spans="6:7" x14ac:dyDescent="0.25">
      <c r="F412" s="64" t="s">
        <v>502</v>
      </c>
      <c r="G412" s="63" t="s">
        <v>221</v>
      </c>
    </row>
    <row r="413" spans="6:7" x14ac:dyDescent="0.25">
      <c r="F413" s="64" t="s">
        <v>503</v>
      </c>
      <c r="G413" s="63" t="s">
        <v>221</v>
      </c>
    </row>
    <row r="414" spans="6:7" x14ac:dyDescent="0.25">
      <c r="F414" s="64" t="s">
        <v>504</v>
      </c>
      <c r="G414" s="63" t="s">
        <v>221</v>
      </c>
    </row>
    <row r="415" spans="6:7" x14ac:dyDescent="0.25">
      <c r="F415" s="64" t="s">
        <v>505</v>
      </c>
      <c r="G415" s="63" t="s">
        <v>221</v>
      </c>
    </row>
    <row r="416" spans="6:7" x14ac:dyDescent="0.25">
      <c r="F416" s="64" t="s">
        <v>506</v>
      </c>
      <c r="G416" s="63" t="s">
        <v>221</v>
      </c>
    </row>
    <row r="417" spans="6:7" x14ac:dyDescent="0.25">
      <c r="F417" s="64" t="s">
        <v>507</v>
      </c>
      <c r="G417" s="63" t="s">
        <v>221</v>
      </c>
    </row>
    <row r="418" spans="6:7" x14ac:dyDescent="0.25">
      <c r="F418" s="64" t="s">
        <v>508</v>
      </c>
      <c r="G418" s="63" t="s">
        <v>221</v>
      </c>
    </row>
    <row r="419" spans="6:7" x14ac:dyDescent="0.25">
      <c r="F419" s="64" t="s">
        <v>443</v>
      </c>
      <c r="G419" s="63" t="s">
        <v>221</v>
      </c>
    </row>
    <row r="420" spans="6:7" x14ac:dyDescent="0.25">
      <c r="F420" s="64" t="s">
        <v>509</v>
      </c>
      <c r="G420" s="63" t="s">
        <v>463</v>
      </c>
    </row>
    <row r="421" spans="6:7" x14ac:dyDescent="0.25">
      <c r="F421" s="64" t="s">
        <v>510</v>
      </c>
      <c r="G421" s="63" t="s">
        <v>463</v>
      </c>
    </row>
    <row r="422" spans="6:7" x14ac:dyDescent="0.25">
      <c r="F422" s="64" t="s">
        <v>511</v>
      </c>
      <c r="G422" s="63" t="s">
        <v>463</v>
      </c>
    </row>
    <row r="423" spans="6:7" x14ac:dyDescent="0.25">
      <c r="F423" s="64" t="s">
        <v>148</v>
      </c>
      <c r="G423" s="63" t="s">
        <v>446</v>
      </c>
    </row>
    <row r="424" spans="6:7" x14ac:dyDescent="0.25">
      <c r="F424" s="64" t="s">
        <v>512</v>
      </c>
      <c r="G424" s="63" t="s">
        <v>446</v>
      </c>
    </row>
    <row r="425" spans="6:7" x14ac:dyDescent="0.25">
      <c r="F425" s="64" t="s">
        <v>513</v>
      </c>
      <c r="G425" s="63" t="s">
        <v>222</v>
      </c>
    </row>
    <row r="427" spans="6:7" x14ac:dyDescent="0.25">
      <c r="F427" s="64" t="s">
        <v>514</v>
      </c>
      <c r="G427" s="64" t="s">
        <v>480</v>
      </c>
    </row>
    <row r="428" spans="6:7" x14ac:dyDescent="0.25">
      <c r="F428" s="64" t="s">
        <v>515</v>
      </c>
      <c r="G428" s="64" t="s">
        <v>480</v>
      </c>
    </row>
    <row r="429" spans="6:7" x14ac:dyDescent="0.25">
      <c r="F429" s="64" t="s">
        <v>516</v>
      </c>
      <c r="G429" s="64" t="s">
        <v>480</v>
      </c>
    </row>
    <row r="430" spans="6:7" x14ac:dyDescent="0.25">
      <c r="F430" s="64" t="s">
        <v>517</v>
      </c>
      <c r="G430" s="64" t="s">
        <v>480</v>
      </c>
    </row>
    <row r="431" spans="6:7" x14ac:dyDescent="0.25">
      <c r="F431" s="64" t="s">
        <v>518</v>
      </c>
      <c r="G431" s="64" t="s">
        <v>528</v>
      </c>
    </row>
    <row r="432" spans="6:7" x14ac:dyDescent="0.25">
      <c r="F432" s="64" t="s">
        <v>519</v>
      </c>
      <c r="G432" s="64" t="s">
        <v>528</v>
      </c>
    </row>
    <row r="433" spans="6:7" x14ac:dyDescent="0.25">
      <c r="F433" s="64" t="s">
        <v>520</v>
      </c>
      <c r="G433" s="64" t="s">
        <v>528</v>
      </c>
    </row>
    <row r="434" spans="6:7" x14ac:dyDescent="0.25">
      <c r="F434" s="64" t="s">
        <v>353</v>
      </c>
      <c r="G434" s="64" t="s">
        <v>528</v>
      </c>
    </row>
    <row r="435" spans="6:7" x14ac:dyDescent="0.25">
      <c r="F435" s="64" t="s">
        <v>521</v>
      </c>
      <c r="G435" s="64" t="s">
        <v>528</v>
      </c>
    </row>
    <row r="436" spans="6:7" x14ac:dyDescent="0.25">
      <c r="F436" s="64" t="s">
        <v>522</v>
      </c>
      <c r="G436" s="64" t="s">
        <v>528</v>
      </c>
    </row>
    <row r="437" spans="6:7" x14ac:dyDescent="0.25">
      <c r="F437" s="64" t="s">
        <v>356</v>
      </c>
      <c r="G437" s="64" t="s">
        <v>528</v>
      </c>
    </row>
    <row r="438" spans="6:7" x14ac:dyDescent="0.25">
      <c r="F438" s="64" t="s">
        <v>523</v>
      </c>
      <c r="G438" s="64" t="s">
        <v>528</v>
      </c>
    </row>
    <row r="439" spans="6:7" x14ac:dyDescent="0.25">
      <c r="F439" s="64" t="s">
        <v>279</v>
      </c>
      <c r="G439" s="64" t="s">
        <v>219</v>
      </c>
    </row>
    <row r="440" spans="6:7" x14ac:dyDescent="0.25">
      <c r="F440" s="64" t="s">
        <v>280</v>
      </c>
      <c r="G440" s="64" t="s">
        <v>219</v>
      </c>
    </row>
    <row r="441" spans="6:7" x14ac:dyDescent="0.25">
      <c r="F441" s="64" t="s">
        <v>524</v>
      </c>
      <c r="G441" s="64" t="s">
        <v>219</v>
      </c>
    </row>
    <row r="442" spans="6:7" x14ac:dyDescent="0.25">
      <c r="F442" s="64" t="s">
        <v>525</v>
      </c>
      <c r="G442" s="64" t="s">
        <v>219</v>
      </c>
    </row>
    <row r="443" spans="6:7" x14ac:dyDescent="0.25">
      <c r="F443" s="64" t="s">
        <v>526</v>
      </c>
      <c r="G443" s="64" t="s">
        <v>219</v>
      </c>
    </row>
    <row r="444" spans="6:7" x14ac:dyDescent="0.25">
      <c r="F444" s="64" t="s">
        <v>284</v>
      </c>
      <c r="G444" s="64" t="s">
        <v>219</v>
      </c>
    </row>
    <row r="445" spans="6:7" x14ac:dyDescent="0.25">
      <c r="F445" s="64" t="s">
        <v>527</v>
      </c>
      <c r="G445" s="64" t="s">
        <v>219</v>
      </c>
    </row>
    <row r="447" spans="6:7" x14ac:dyDescent="0.25">
      <c r="F447" s="64" t="s">
        <v>529</v>
      </c>
      <c r="G447" s="64" t="s">
        <v>219</v>
      </c>
    </row>
    <row r="448" spans="6:7" x14ac:dyDescent="0.25">
      <c r="F448" s="64" t="s">
        <v>273</v>
      </c>
      <c r="G448" s="64" t="s">
        <v>219</v>
      </c>
    </row>
    <row r="449" spans="6:7" x14ac:dyDescent="0.25">
      <c r="F449" s="64" t="s">
        <v>530</v>
      </c>
      <c r="G449" s="64" t="s">
        <v>219</v>
      </c>
    </row>
    <row r="450" spans="6:7" x14ac:dyDescent="0.25">
      <c r="F450" s="64" t="s">
        <v>531</v>
      </c>
      <c r="G450" s="64" t="s">
        <v>219</v>
      </c>
    </row>
    <row r="451" spans="6:7" x14ac:dyDescent="0.25">
      <c r="F451" s="64" t="s">
        <v>532</v>
      </c>
      <c r="G451" s="64" t="s">
        <v>219</v>
      </c>
    </row>
    <row r="452" spans="6:7" x14ac:dyDescent="0.25">
      <c r="F452" s="64" t="s">
        <v>277</v>
      </c>
      <c r="G452" s="64" t="s">
        <v>219</v>
      </c>
    </row>
    <row r="453" spans="6:7" x14ac:dyDescent="0.25">
      <c r="F453" s="64" t="s">
        <v>533</v>
      </c>
      <c r="G453" s="64" t="s">
        <v>219</v>
      </c>
    </row>
    <row r="454" spans="6:7" x14ac:dyDescent="0.25">
      <c r="F454" s="64" t="s">
        <v>534</v>
      </c>
      <c r="G454" s="64" t="s">
        <v>528</v>
      </c>
    </row>
    <row r="455" spans="6:7" x14ac:dyDescent="0.25">
      <c r="F455" s="64" t="s">
        <v>535</v>
      </c>
      <c r="G455" s="64" t="s">
        <v>528</v>
      </c>
    </row>
    <row r="456" spans="6:7" x14ac:dyDescent="0.25">
      <c r="F456" s="64" t="s">
        <v>536</v>
      </c>
      <c r="G456" s="64" t="s">
        <v>528</v>
      </c>
    </row>
    <row r="457" spans="6:7" x14ac:dyDescent="0.25">
      <c r="F457" s="64" t="s">
        <v>537</v>
      </c>
      <c r="G457" s="64" t="s">
        <v>528</v>
      </c>
    </row>
    <row r="458" spans="6:7" x14ac:dyDescent="0.25">
      <c r="F458" s="64" t="s">
        <v>538</v>
      </c>
      <c r="G458" s="64" t="s">
        <v>528</v>
      </c>
    </row>
    <row r="459" spans="6:7" x14ac:dyDescent="0.25">
      <c r="F459" s="64" t="s">
        <v>363</v>
      </c>
      <c r="G459" s="64" t="s">
        <v>528</v>
      </c>
    </row>
    <row r="460" spans="6:7" x14ac:dyDescent="0.25">
      <c r="F460" s="64" t="s">
        <v>539</v>
      </c>
      <c r="G460" s="64" t="s">
        <v>528</v>
      </c>
    </row>
    <row r="461" spans="6:7" x14ac:dyDescent="0.25">
      <c r="F461" s="64" t="s">
        <v>365</v>
      </c>
      <c r="G461" s="64" t="s">
        <v>528</v>
      </c>
    </row>
    <row r="462" spans="6:7" x14ac:dyDescent="0.25">
      <c r="F462" s="64" t="s">
        <v>215</v>
      </c>
      <c r="G462" s="64" t="s">
        <v>480</v>
      </c>
    </row>
    <row r="464" spans="6:7" x14ac:dyDescent="0.25">
      <c r="F464" s="64" t="s">
        <v>540</v>
      </c>
      <c r="G464" s="64" t="s">
        <v>219</v>
      </c>
    </row>
    <row r="465" spans="6:7" x14ac:dyDescent="0.25">
      <c r="F465" s="64" t="s">
        <v>301</v>
      </c>
      <c r="G465" s="64" t="s">
        <v>219</v>
      </c>
    </row>
    <row r="466" spans="6:7" x14ac:dyDescent="0.25">
      <c r="F466" s="64" t="s">
        <v>541</v>
      </c>
      <c r="G466" s="64" t="s">
        <v>219</v>
      </c>
    </row>
    <row r="467" spans="6:7" x14ac:dyDescent="0.25">
      <c r="F467" s="64" t="s">
        <v>303</v>
      </c>
      <c r="G467" s="64" t="s">
        <v>219</v>
      </c>
    </row>
    <row r="468" spans="6:7" x14ac:dyDescent="0.25">
      <c r="F468" s="64" t="s">
        <v>542</v>
      </c>
      <c r="G468" s="64" t="s">
        <v>219</v>
      </c>
    </row>
    <row r="469" spans="6:7" x14ac:dyDescent="0.25">
      <c r="F469" s="64" t="s">
        <v>305</v>
      </c>
      <c r="G469" s="64" t="s">
        <v>219</v>
      </c>
    </row>
    <row r="470" spans="6:7" x14ac:dyDescent="0.25">
      <c r="F470" s="64" t="s">
        <v>543</v>
      </c>
      <c r="G470" s="64" t="s">
        <v>219</v>
      </c>
    </row>
    <row r="471" spans="6:7" x14ac:dyDescent="0.25">
      <c r="F471" s="64" t="s">
        <v>307</v>
      </c>
      <c r="G471" s="64" t="s">
        <v>219</v>
      </c>
    </row>
    <row r="472" spans="6:7" x14ac:dyDescent="0.25">
      <c r="F472" s="64" t="s">
        <v>308</v>
      </c>
      <c r="G472" s="64" t="s">
        <v>219</v>
      </c>
    </row>
    <row r="473" spans="6:7" x14ac:dyDescent="0.25">
      <c r="F473" s="64" t="s">
        <v>544</v>
      </c>
      <c r="G473" s="64" t="s">
        <v>219</v>
      </c>
    </row>
    <row r="474" spans="6:7" x14ac:dyDescent="0.25">
      <c r="F474" s="64" t="s">
        <v>545</v>
      </c>
      <c r="G474" s="64" t="s">
        <v>480</v>
      </c>
    </row>
    <row r="475" spans="6:7" x14ac:dyDescent="0.25">
      <c r="F475" s="64" t="s">
        <v>546</v>
      </c>
      <c r="G475" s="64" t="s">
        <v>480</v>
      </c>
    </row>
    <row r="476" spans="6:7" x14ac:dyDescent="0.25">
      <c r="F476" s="64" t="s">
        <v>216</v>
      </c>
      <c r="G476" s="64" t="s">
        <v>480</v>
      </c>
    </row>
    <row r="477" spans="6:7" x14ac:dyDescent="0.25">
      <c r="F477" s="64" t="s">
        <v>547</v>
      </c>
      <c r="G477" s="64" t="s">
        <v>480</v>
      </c>
    </row>
    <row r="478" spans="6:7" x14ac:dyDescent="0.25">
      <c r="F478" s="64" t="s">
        <v>548</v>
      </c>
      <c r="G478" s="64" t="s">
        <v>480</v>
      </c>
    </row>
    <row r="479" spans="6:7" x14ac:dyDescent="0.25">
      <c r="F479" s="64" t="s">
        <v>549</v>
      </c>
      <c r="G479" s="64" t="s">
        <v>480</v>
      </c>
    </row>
    <row r="481" spans="6:7" x14ac:dyDescent="0.25">
      <c r="F481" s="64" t="s">
        <v>550</v>
      </c>
      <c r="G481" s="64" t="s">
        <v>219</v>
      </c>
    </row>
    <row r="482" spans="6:7" x14ac:dyDescent="0.25">
      <c r="F482" s="64" t="s">
        <v>287</v>
      </c>
      <c r="G482" s="64" t="s">
        <v>219</v>
      </c>
    </row>
    <row r="483" spans="6:7" x14ac:dyDescent="0.25">
      <c r="F483" s="64" t="s">
        <v>288</v>
      </c>
      <c r="G483" s="64" t="s">
        <v>219</v>
      </c>
    </row>
    <row r="484" spans="6:7" x14ac:dyDescent="0.25">
      <c r="F484" s="64" t="s">
        <v>551</v>
      </c>
      <c r="G484" s="64" t="s">
        <v>219</v>
      </c>
    </row>
    <row r="485" spans="6:7" x14ac:dyDescent="0.25">
      <c r="F485" s="64" t="s">
        <v>552</v>
      </c>
      <c r="G485" s="64" t="s">
        <v>219</v>
      </c>
    </row>
    <row r="486" spans="6:7" x14ac:dyDescent="0.25">
      <c r="F486" s="64" t="s">
        <v>553</v>
      </c>
      <c r="G486" s="64" t="s">
        <v>219</v>
      </c>
    </row>
    <row r="487" spans="6:7" x14ac:dyDescent="0.25">
      <c r="F487" s="64" t="s">
        <v>267</v>
      </c>
      <c r="G487" s="64" t="s">
        <v>219</v>
      </c>
    </row>
    <row r="488" spans="6:7" x14ac:dyDescent="0.25">
      <c r="F488" s="64" t="s">
        <v>554</v>
      </c>
      <c r="G488" s="64" t="s">
        <v>219</v>
      </c>
    </row>
    <row r="489" spans="6:7" x14ac:dyDescent="0.25">
      <c r="F489" s="64" t="s">
        <v>555</v>
      </c>
      <c r="G489" s="64" t="s">
        <v>219</v>
      </c>
    </row>
    <row r="490" spans="6:7" x14ac:dyDescent="0.25">
      <c r="F490" s="64" t="s">
        <v>556</v>
      </c>
      <c r="G490" s="64" t="s">
        <v>219</v>
      </c>
    </row>
    <row r="491" spans="6:7" x14ac:dyDescent="0.25">
      <c r="F491" s="64" t="s">
        <v>444</v>
      </c>
      <c r="G491" s="64" t="s">
        <v>221</v>
      </c>
    </row>
    <row r="492" spans="6:7" x14ac:dyDescent="0.25">
      <c r="F492" s="64" t="s">
        <v>445</v>
      </c>
      <c r="G492" s="64" t="s">
        <v>221</v>
      </c>
    </row>
    <row r="494" spans="6:7" x14ac:dyDescent="0.25">
      <c r="F494" s="64" t="s">
        <v>317</v>
      </c>
      <c r="G494" s="64" t="s">
        <v>219</v>
      </c>
    </row>
    <row r="495" spans="6:7" x14ac:dyDescent="0.25">
      <c r="F495" s="64" t="s">
        <v>557</v>
      </c>
      <c r="G495" s="64" t="s">
        <v>480</v>
      </c>
    </row>
    <row r="497" spans="6:7" x14ac:dyDescent="0.25">
      <c r="F497" s="64" t="s">
        <v>558</v>
      </c>
      <c r="G497" s="64" t="s">
        <v>219</v>
      </c>
    </row>
    <row r="498" spans="6:7" x14ac:dyDescent="0.25">
      <c r="F498" s="64" t="s">
        <v>316</v>
      </c>
      <c r="G498" s="64" t="s">
        <v>219</v>
      </c>
    </row>
    <row r="499" spans="6:7" x14ac:dyDescent="0.25">
      <c r="F499" s="64" t="s">
        <v>559</v>
      </c>
      <c r="G499" s="64" t="s">
        <v>528</v>
      </c>
    </row>
    <row r="500" spans="6:7" x14ac:dyDescent="0.25">
      <c r="F500" s="64" t="s">
        <v>560</v>
      </c>
      <c r="G500" s="64" t="s">
        <v>563</v>
      </c>
    </row>
    <row r="501" spans="6:7" x14ac:dyDescent="0.25">
      <c r="F501" s="64" t="s">
        <v>561</v>
      </c>
      <c r="G501" s="64" t="s">
        <v>563</v>
      </c>
    </row>
    <row r="502" spans="6:7" x14ac:dyDescent="0.25">
      <c r="F502" s="64" t="s">
        <v>562</v>
      </c>
      <c r="G502" s="64" t="s">
        <v>563</v>
      </c>
    </row>
    <row r="504" spans="6:7" x14ac:dyDescent="0.25">
      <c r="F504" s="64" t="s">
        <v>564</v>
      </c>
      <c r="G504" s="64" t="s">
        <v>219</v>
      </c>
    </row>
    <row r="505" spans="6:7" x14ac:dyDescent="0.25">
      <c r="F505" s="64" t="s">
        <v>565</v>
      </c>
      <c r="G505" s="64" t="s">
        <v>219</v>
      </c>
    </row>
    <row r="506" spans="6:7" x14ac:dyDescent="0.25">
      <c r="F506" s="64" t="s">
        <v>566</v>
      </c>
      <c r="G506" s="64" t="s">
        <v>219</v>
      </c>
    </row>
    <row r="507" spans="6:7" x14ac:dyDescent="0.25">
      <c r="F507" s="64" t="s">
        <v>567</v>
      </c>
      <c r="G507" s="64" t="s">
        <v>219</v>
      </c>
    </row>
    <row r="508" spans="6:7" x14ac:dyDescent="0.25">
      <c r="F508" s="64" t="s">
        <v>568</v>
      </c>
      <c r="G508" s="64" t="s">
        <v>219</v>
      </c>
    </row>
    <row r="509" spans="6:7" x14ac:dyDescent="0.25">
      <c r="F509" s="64" t="s">
        <v>569</v>
      </c>
      <c r="G509" s="64" t="s">
        <v>219</v>
      </c>
    </row>
    <row r="510" spans="6:7" x14ac:dyDescent="0.25">
      <c r="F510" s="64" t="s">
        <v>311</v>
      </c>
      <c r="G510" s="64" t="s">
        <v>219</v>
      </c>
    </row>
    <row r="511" spans="6:7" x14ac:dyDescent="0.25">
      <c r="F511" s="64" t="s">
        <v>570</v>
      </c>
      <c r="G511" s="64" t="s">
        <v>219</v>
      </c>
    </row>
    <row r="512" spans="6:7" x14ac:dyDescent="0.25">
      <c r="F512" s="64" t="s">
        <v>571</v>
      </c>
      <c r="G512" s="64" t="s">
        <v>219</v>
      </c>
    </row>
    <row r="513" spans="6:7" x14ac:dyDescent="0.25">
      <c r="F513" s="64" t="s">
        <v>572</v>
      </c>
      <c r="G513" s="64" t="s">
        <v>219</v>
      </c>
    </row>
    <row r="514" spans="6:7" x14ac:dyDescent="0.25">
      <c r="F514" s="64" t="s">
        <v>573</v>
      </c>
      <c r="G514" s="64" t="s">
        <v>528</v>
      </c>
    </row>
    <row r="515" spans="6:7" x14ac:dyDescent="0.25">
      <c r="F515" s="64" t="s">
        <v>574</v>
      </c>
      <c r="G515" s="64" t="s">
        <v>528</v>
      </c>
    </row>
    <row r="516" spans="6:7" x14ac:dyDescent="0.25">
      <c r="F516" s="64" t="s">
        <v>575</v>
      </c>
      <c r="G516" s="64" t="s">
        <v>528</v>
      </c>
    </row>
    <row r="517" spans="6:7" x14ac:dyDescent="0.25">
      <c r="F517" s="64" t="s">
        <v>576</v>
      </c>
      <c r="G517" s="64" t="s">
        <v>528</v>
      </c>
    </row>
    <row r="518" spans="6:7" x14ac:dyDescent="0.25">
      <c r="F518" s="64" t="s">
        <v>577</v>
      </c>
      <c r="G518" s="64" t="s">
        <v>528</v>
      </c>
    </row>
    <row r="519" spans="6:7" x14ac:dyDescent="0.25">
      <c r="F519" s="64" t="s">
        <v>578</v>
      </c>
      <c r="G519" s="64" t="s">
        <v>528</v>
      </c>
    </row>
    <row r="520" spans="6:7" x14ac:dyDescent="0.25">
      <c r="F520" s="64" t="s">
        <v>579</v>
      </c>
      <c r="G520" s="64" t="s">
        <v>221</v>
      </c>
    </row>
    <row r="521" spans="6:7" x14ac:dyDescent="0.25">
      <c r="F521" s="64" t="s">
        <v>216</v>
      </c>
      <c r="G521" s="64" t="s">
        <v>480</v>
      </c>
    </row>
    <row r="522" spans="6:7" x14ac:dyDescent="0.25">
      <c r="F522" s="64" t="s">
        <v>548</v>
      </c>
      <c r="G522" s="64" t="s">
        <v>480</v>
      </c>
    </row>
    <row r="523" spans="6:7" x14ac:dyDescent="0.25">
      <c r="F523" s="64" t="s">
        <v>514</v>
      </c>
      <c r="G523" s="64" t="s">
        <v>480</v>
      </c>
    </row>
  </sheetData>
  <sortState xmlns:xlrd2="http://schemas.microsoft.com/office/spreadsheetml/2017/richdata2" ref="F6:H363">
    <sortCondition ref="F3:F363"/>
  </sortState>
  <mergeCells count="7">
    <mergeCell ref="I3:I4"/>
    <mergeCell ref="H3:H4"/>
    <mergeCell ref="F2:H2"/>
    <mergeCell ref="B3:B4"/>
    <mergeCell ref="D3:D4"/>
    <mergeCell ref="F3:F4"/>
    <mergeCell ref="G3:G4"/>
  </mergeCells>
  <dataValidations disablePrompts="1" count="1">
    <dataValidation type="list" allowBlank="1" showInputMessage="1" showErrorMessage="1" sqref="B11:B12 G286:G287 B5:B9 G5:G204" xr:uid="{226B7734-B75C-4DF7-AD5A-BCFF17381F47}">
      <formula1>$B$5:$B$34</formula1>
    </dataValidation>
  </dataValidation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ARCO</vt:lpstr>
      <vt:lpstr>CORDA</vt:lpstr>
      <vt:lpstr>FITA</vt:lpstr>
      <vt:lpstr>BOLA</vt:lpstr>
      <vt:lpstr>MAÇAS</vt:lpstr>
      <vt:lpstr>MÃOS LIVRES</vt:lpstr>
      <vt:lpstr>EFICIÊNCIA 2ª ETAPA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Eduardo Zanata</cp:lastModifiedBy>
  <cp:lastPrinted>2022-06-06T22:52:59Z</cp:lastPrinted>
  <dcterms:created xsi:type="dcterms:W3CDTF">2022-05-29T11:52:07Z</dcterms:created>
  <dcterms:modified xsi:type="dcterms:W3CDTF">2026-09-29T17:24:36Z</dcterms:modified>
</cp:coreProperties>
</file>