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D:\bck\doc\Arrumar\Desktop Bkp\Made in\Pastas Clientes\Circuito Escolar\Novo Site\Arquivos de Ranking\2024\Basquete 3x3\"/>
    </mc:Choice>
  </mc:AlternateContent>
  <xr:revisionPtr revIDLastSave="0" documentId="13_ncr:1_{53D09A1B-9795-46C4-B139-CE968C49073D}" xr6:coauthVersionLast="47" xr6:coauthVersionMax="47" xr10:uidLastSave="{00000000-0000-0000-0000-000000000000}"/>
  <bookViews>
    <workbookView xWindow="-120" yWindow="-120" windowWidth="29040" windowHeight="15720" activeTab="9" xr2:uid="{00000000-000D-0000-FFFF-FFFF00000000}"/>
  </bookViews>
  <sheets>
    <sheet name="11F" sheetId="2" r:id="rId1"/>
    <sheet name="11M" sheetId="10" r:id="rId2"/>
    <sheet name="13F" sheetId="15" r:id="rId3"/>
    <sheet name="13M" sheetId="16" r:id="rId4"/>
    <sheet name="15F" sheetId="17" r:id="rId5"/>
    <sheet name="15M" sheetId="18" r:id="rId6"/>
    <sheet name="17F" sheetId="19" r:id="rId7"/>
    <sheet name="17M" sheetId="20" r:id="rId8"/>
    <sheet name="17M (FED)" sheetId="21" r:id="rId9"/>
    <sheet name="EFICIÊNCIA 1º ETAPA" sheetId="7" r:id="rId10"/>
    <sheet name="LISTAS" sheetId="9" r:id="rId11"/>
  </sheets>
  <definedNames>
    <definedName name="_xlnm._FilterDatabase" localSheetId="10" hidden="1">LISTAS!$F$3:$G$63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1" i="17" l="1"/>
  <c r="C91" i="19"/>
  <c r="X89" i="2" l="1"/>
  <c r="X106" i="2"/>
  <c r="X108" i="2"/>
  <c r="X110" i="2"/>
  <c r="X112" i="2"/>
  <c r="X114" i="2"/>
  <c r="X116" i="2"/>
  <c r="X118" i="2"/>
  <c r="X120" i="2"/>
  <c r="X122" i="2"/>
  <c r="X124" i="2"/>
  <c r="X126" i="2"/>
  <c r="X128" i="2"/>
  <c r="X130" i="2"/>
  <c r="X132" i="2"/>
  <c r="C48" i="2" l="1"/>
  <c r="C90" i="20"/>
  <c r="K27" i="7"/>
  <c r="K28" i="7"/>
  <c r="K29" i="7"/>
  <c r="K30" i="7"/>
  <c r="K31" i="7"/>
  <c r="K32" i="7"/>
  <c r="K33" i="7"/>
  <c r="K34" i="7"/>
  <c r="K35" i="7"/>
  <c r="K36" i="7"/>
  <c r="J27" i="7"/>
  <c r="J28" i="7"/>
  <c r="J29" i="7"/>
  <c r="J30" i="7"/>
  <c r="J31" i="7"/>
  <c r="J32" i="7"/>
  <c r="J33" i="7"/>
  <c r="J34" i="7"/>
  <c r="J35" i="7"/>
  <c r="J36" i="7"/>
  <c r="I27" i="7"/>
  <c r="I28" i="7"/>
  <c r="I29" i="7"/>
  <c r="I30" i="7"/>
  <c r="I31" i="7"/>
  <c r="I32" i="7"/>
  <c r="I33" i="7"/>
  <c r="I34" i="7"/>
  <c r="I35" i="7"/>
  <c r="I36" i="7"/>
  <c r="H27" i="7"/>
  <c r="H28" i="7"/>
  <c r="H29" i="7"/>
  <c r="H30" i="7"/>
  <c r="H31" i="7"/>
  <c r="H32" i="7"/>
  <c r="H33" i="7"/>
  <c r="H34" i="7"/>
  <c r="H35" i="7"/>
  <c r="H36" i="7"/>
  <c r="G27" i="7"/>
  <c r="G28" i="7"/>
  <c r="G29" i="7"/>
  <c r="G30" i="7"/>
  <c r="G31" i="7"/>
  <c r="G32" i="7"/>
  <c r="G33" i="7"/>
  <c r="G34" i="7"/>
  <c r="G35" i="7"/>
  <c r="G36" i="7"/>
  <c r="E27" i="7"/>
  <c r="E28" i="7"/>
  <c r="E29" i="7"/>
  <c r="E30" i="7"/>
  <c r="E31" i="7"/>
  <c r="E32" i="7"/>
  <c r="E33" i="7"/>
  <c r="E34" i="7"/>
  <c r="E35" i="7"/>
  <c r="E36" i="7"/>
  <c r="F27" i="7"/>
  <c r="F28" i="7"/>
  <c r="F29" i="7"/>
  <c r="F30" i="7"/>
  <c r="F31" i="7"/>
  <c r="F32" i="7"/>
  <c r="F33" i="7"/>
  <c r="F34" i="7"/>
  <c r="F35" i="7"/>
  <c r="F36" i="7"/>
  <c r="X133" i="21"/>
  <c r="W133" i="21"/>
  <c r="V133" i="21"/>
  <c r="C132" i="21"/>
  <c r="X131" i="21"/>
  <c r="W131" i="21"/>
  <c r="V131" i="21"/>
  <c r="F131" i="21"/>
  <c r="E131" i="21"/>
  <c r="C130" i="21"/>
  <c r="X129" i="21"/>
  <c r="W129" i="21"/>
  <c r="V129" i="21"/>
  <c r="F129" i="21"/>
  <c r="E129" i="21"/>
  <c r="X127" i="21"/>
  <c r="W127" i="21"/>
  <c r="V127" i="21"/>
  <c r="I127" i="21"/>
  <c r="G127" i="21"/>
  <c r="G128" i="21" s="1"/>
  <c r="X125" i="21"/>
  <c r="W125" i="21"/>
  <c r="V125" i="21"/>
  <c r="I125" i="21"/>
  <c r="G125" i="21"/>
  <c r="G126" i="21" s="1"/>
  <c r="C124" i="21"/>
  <c r="X123" i="21"/>
  <c r="W123" i="21"/>
  <c r="V123" i="21"/>
  <c r="F123" i="21"/>
  <c r="E123" i="21"/>
  <c r="C122" i="21"/>
  <c r="X121" i="21"/>
  <c r="W121" i="21"/>
  <c r="V121" i="21"/>
  <c r="F121" i="21"/>
  <c r="X119" i="21"/>
  <c r="W119" i="21"/>
  <c r="V119" i="21"/>
  <c r="M119" i="21"/>
  <c r="K119" i="21"/>
  <c r="N119" i="21" s="1"/>
  <c r="X117" i="21"/>
  <c r="W117" i="21"/>
  <c r="V117" i="21"/>
  <c r="M117" i="21"/>
  <c r="C116" i="21"/>
  <c r="X115" i="21"/>
  <c r="W115" i="21"/>
  <c r="V115" i="21"/>
  <c r="F115" i="21"/>
  <c r="E115" i="21"/>
  <c r="C114" i="21"/>
  <c r="X113" i="21"/>
  <c r="W113" i="21"/>
  <c r="V113" i="21"/>
  <c r="F113" i="21"/>
  <c r="E113" i="21"/>
  <c r="X111" i="21"/>
  <c r="W111" i="21"/>
  <c r="V111" i="21"/>
  <c r="I111" i="21"/>
  <c r="G111" i="21"/>
  <c r="J111" i="21" s="1"/>
  <c r="X109" i="21"/>
  <c r="W109" i="21"/>
  <c r="V109" i="21"/>
  <c r="I109" i="21"/>
  <c r="G109" i="21"/>
  <c r="J109" i="21" s="1"/>
  <c r="C108" i="21"/>
  <c r="X107" i="21"/>
  <c r="W107" i="21"/>
  <c r="V107" i="21"/>
  <c r="F107" i="21"/>
  <c r="E107" i="21"/>
  <c r="C106" i="21"/>
  <c r="X105" i="21"/>
  <c r="W105" i="21"/>
  <c r="V105" i="21"/>
  <c r="F105" i="21"/>
  <c r="E105" i="21"/>
  <c r="C100" i="21"/>
  <c r="F99" i="21"/>
  <c r="E99" i="21"/>
  <c r="C98" i="21"/>
  <c r="F97" i="21"/>
  <c r="E97" i="21"/>
  <c r="I95" i="21"/>
  <c r="G95" i="21"/>
  <c r="G96" i="21" s="1"/>
  <c r="I93" i="21"/>
  <c r="G93" i="21"/>
  <c r="K87" i="21" s="1"/>
  <c r="C92" i="21"/>
  <c r="F91" i="21"/>
  <c r="E91" i="21"/>
  <c r="C90" i="21"/>
  <c r="F89" i="21"/>
  <c r="E89" i="21"/>
  <c r="M87" i="21"/>
  <c r="M85" i="21"/>
  <c r="C84" i="21"/>
  <c r="F83" i="21"/>
  <c r="E83" i="21"/>
  <c r="C82" i="21"/>
  <c r="F81" i="21"/>
  <c r="E81" i="21"/>
  <c r="G81" i="21" s="1"/>
  <c r="G83" i="21" s="1"/>
  <c r="I79" i="21"/>
  <c r="G79" i="21"/>
  <c r="K85" i="21" s="1"/>
  <c r="I77" i="21"/>
  <c r="G77" i="21"/>
  <c r="G78" i="21" s="1"/>
  <c r="C76" i="21"/>
  <c r="F75" i="21"/>
  <c r="E75" i="21"/>
  <c r="C74" i="21"/>
  <c r="F73" i="21"/>
  <c r="E73" i="21"/>
  <c r="X68" i="21"/>
  <c r="W68" i="21"/>
  <c r="V68" i="21"/>
  <c r="C67" i="21"/>
  <c r="X66" i="21"/>
  <c r="W66" i="21"/>
  <c r="V66" i="21"/>
  <c r="F66" i="21"/>
  <c r="E66" i="21"/>
  <c r="C65" i="21"/>
  <c r="X64" i="21"/>
  <c r="W64" i="21"/>
  <c r="V64" i="21"/>
  <c r="F64" i="21"/>
  <c r="E64" i="21"/>
  <c r="X62" i="21"/>
  <c r="W62" i="21"/>
  <c r="V62" i="21"/>
  <c r="I62" i="21"/>
  <c r="G62" i="21"/>
  <c r="K54" i="21" s="1"/>
  <c r="X60" i="21"/>
  <c r="W60" i="21"/>
  <c r="V60" i="21"/>
  <c r="I60" i="21"/>
  <c r="G60" i="21"/>
  <c r="J60" i="21" s="1"/>
  <c r="C59" i="21"/>
  <c r="X58" i="21"/>
  <c r="W58" i="21"/>
  <c r="V58" i="21"/>
  <c r="F58" i="21"/>
  <c r="E58" i="21"/>
  <c r="C57" i="21"/>
  <c r="X56" i="21"/>
  <c r="W56" i="21"/>
  <c r="V56" i="21"/>
  <c r="G56" i="21"/>
  <c r="G58" i="21" s="1"/>
  <c r="F56" i="21"/>
  <c r="X54" i="21"/>
  <c r="W54" i="21"/>
  <c r="V54" i="21"/>
  <c r="M54" i="21"/>
  <c r="X52" i="21"/>
  <c r="W52" i="21"/>
  <c r="V52" i="21"/>
  <c r="M52" i="21"/>
  <c r="C51" i="21"/>
  <c r="X50" i="21"/>
  <c r="W50" i="21"/>
  <c r="V50" i="21"/>
  <c r="F50" i="21"/>
  <c r="E50" i="21"/>
  <c r="C49" i="21"/>
  <c r="X48" i="21"/>
  <c r="W48" i="21"/>
  <c r="V48" i="21"/>
  <c r="F48" i="21"/>
  <c r="E48" i="21"/>
  <c r="X46" i="21"/>
  <c r="W46" i="21"/>
  <c r="V46" i="21"/>
  <c r="I46" i="21"/>
  <c r="G46" i="21"/>
  <c r="G47" i="21" s="1"/>
  <c r="X44" i="21"/>
  <c r="W44" i="21"/>
  <c r="V44" i="21"/>
  <c r="I44" i="21"/>
  <c r="G44" i="21"/>
  <c r="G45" i="21" s="1"/>
  <c r="C43" i="21"/>
  <c r="X42" i="21"/>
  <c r="W42" i="21"/>
  <c r="V42" i="21"/>
  <c r="F42" i="21"/>
  <c r="E42" i="21"/>
  <c r="C41" i="21"/>
  <c r="X40" i="21"/>
  <c r="W40" i="21"/>
  <c r="V40" i="21"/>
  <c r="F40" i="21"/>
  <c r="E40" i="21"/>
  <c r="C35" i="21"/>
  <c r="F34" i="21"/>
  <c r="E34" i="21"/>
  <c r="C33" i="21"/>
  <c r="F32" i="21"/>
  <c r="E32" i="21"/>
  <c r="I30" i="21"/>
  <c r="G30" i="21"/>
  <c r="G31" i="21" s="1"/>
  <c r="I28" i="21"/>
  <c r="G28" i="21"/>
  <c r="G29" i="21" s="1"/>
  <c r="C27" i="21"/>
  <c r="F26" i="21"/>
  <c r="E26" i="21"/>
  <c r="C25" i="21"/>
  <c r="F24" i="21"/>
  <c r="E24" i="21"/>
  <c r="M22" i="21"/>
  <c r="K22" i="21"/>
  <c r="K23" i="21" s="1"/>
  <c r="M20" i="21"/>
  <c r="C19" i="21"/>
  <c r="F18" i="21"/>
  <c r="E18" i="21"/>
  <c r="C17" i="21"/>
  <c r="F16" i="21"/>
  <c r="E16" i="21"/>
  <c r="I14" i="21"/>
  <c r="G14" i="21"/>
  <c r="J14" i="21" s="1"/>
  <c r="I12" i="21"/>
  <c r="G12" i="21"/>
  <c r="J12" i="21" s="1"/>
  <c r="C11" i="21"/>
  <c r="F10" i="21"/>
  <c r="E10" i="21"/>
  <c r="C9" i="21"/>
  <c r="F8" i="21"/>
  <c r="E8" i="21"/>
  <c r="X133" i="20"/>
  <c r="W133" i="20"/>
  <c r="V133" i="20"/>
  <c r="C132" i="20"/>
  <c r="X131" i="20"/>
  <c r="W131" i="20"/>
  <c r="V131" i="20"/>
  <c r="F131" i="20"/>
  <c r="E131" i="20"/>
  <c r="C130" i="20"/>
  <c r="X129" i="20"/>
  <c r="W129" i="20"/>
  <c r="V129" i="20"/>
  <c r="F129" i="20"/>
  <c r="E129" i="20"/>
  <c r="X127" i="20"/>
  <c r="W127" i="20"/>
  <c r="V127" i="20"/>
  <c r="I127" i="20"/>
  <c r="G127" i="20"/>
  <c r="G128" i="20" s="1"/>
  <c r="X125" i="20"/>
  <c r="W125" i="20"/>
  <c r="V125" i="20"/>
  <c r="I125" i="20"/>
  <c r="G125" i="20"/>
  <c r="G126" i="20" s="1"/>
  <c r="C124" i="20"/>
  <c r="X123" i="20"/>
  <c r="W123" i="20"/>
  <c r="V123" i="20"/>
  <c r="F123" i="20"/>
  <c r="E123" i="20"/>
  <c r="C122" i="20"/>
  <c r="X121" i="20"/>
  <c r="W121" i="20"/>
  <c r="V121" i="20"/>
  <c r="F121" i="20"/>
  <c r="X119" i="20"/>
  <c r="W119" i="20"/>
  <c r="V119" i="20"/>
  <c r="M119" i="20"/>
  <c r="K119" i="20"/>
  <c r="N119" i="20" s="1"/>
  <c r="X117" i="20"/>
  <c r="W117" i="20"/>
  <c r="V117" i="20"/>
  <c r="M117" i="20"/>
  <c r="X115" i="20"/>
  <c r="W115" i="20"/>
  <c r="V115" i="20"/>
  <c r="F115" i="20"/>
  <c r="E115" i="20"/>
  <c r="C114" i="20"/>
  <c r="X113" i="20"/>
  <c r="W113" i="20"/>
  <c r="V113" i="20"/>
  <c r="F113" i="20"/>
  <c r="E113" i="20"/>
  <c r="X111" i="20"/>
  <c r="W111" i="20"/>
  <c r="V111" i="20"/>
  <c r="I111" i="20"/>
  <c r="G111" i="20"/>
  <c r="J111" i="20" s="1"/>
  <c r="X109" i="20"/>
  <c r="W109" i="20"/>
  <c r="V109" i="20"/>
  <c r="I109" i="20"/>
  <c r="G109" i="20"/>
  <c r="J109" i="20" s="1"/>
  <c r="C108" i="20"/>
  <c r="X107" i="20"/>
  <c r="W107" i="20"/>
  <c r="V107" i="20"/>
  <c r="F107" i="20"/>
  <c r="E107" i="20"/>
  <c r="C106" i="20"/>
  <c r="X105" i="20"/>
  <c r="W105" i="20"/>
  <c r="V105" i="20"/>
  <c r="F105" i="20"/>
  <c r="E105" i="20"/>
  <c r="C100" i="20"/>
  <c r="F99" i="20"/>
  <c r="E99" i="20"/>
  <c r="C98" i="20"/>
  <c r="F97" i="20"/>
  <c r="E97" i="20"/>
  <c r="I95" i="20"/>
  <c r="G95" i="20"/>
  <c r="J95" i="20" s="1"/>
  <c r="I93" i="20"/>
  <c r="G93" i="20"/>
  <c r="F91" i="20"/>
  <c r="E91" i="20"/>
  <c r="F89" i="20"/>
  <c r="E89" i="20"/>
  <c r="M87" i="20"/>
  <c r="M85" i="20"/>
  <c r="F83" i="20"/>
  <c r="E83" i="20"/>
  <c r="C82" i="20"/>
  <c r="F81" i="20"/>
  <c r="E81" i="20"/>
  <c r="I79" i="20"/>
  <c r="G79" i="20"/>
  <c r="G80" i="20" s="1"/>
  <c r="I77" i="20"/>
  <c r="G77" i="20"/>
  <c r="G78" i="20" s="1"/>
  <c r="C76" i="20"/>
  <c r="F75" i="20"/>
  <c r="E75" i="20"/>
  <c r="F73" i="20"/>
  <c r="E73" i="20"/>
  <c r="X68" i="20"/>
  <c r="W68" i="20"/>
  <c r="V68" i="20"/>
  <c r="C67" i="20"/>
  <c r="X66" i="20"/>
  <c r="W66" i="20"/>
  <c r="V66" i="20"/>
  <c r="F66" i="20"/>
  <c r="E66" i="20"/>
  <c r="C65" i="20"/>
  <c r="X64" i="20"/>
  <c r="W64" i="20"/>
  <c r="V64" i="20"/>
  <c r="F64" i="20"/>
  <c r="E64" i="20"/>
  <c r="X62" i="20"/>
  <c r="W62" i="20"/>
  <c r="V62" i="20"/>
  <c r="I62" i="20"/>
  <c r="G62" i="20"/>
  <c r="G63" i="20" s="1"/>
  <c r="X60" i="20"/>
  <c r="W60" i="20"/>
  <c r="V60" i="20"/>
  <c r="I60" i="20"/>
  <c r="G60" i="20"/>
  <c r="J60" i="20" s="1"/>
  <c r="C59" i="20"/>
  <c r="X58" i="20"/>
  <c r="W58" i="20"/>
  <c r="V58" i="20"/>
  <c r="F58" i="20"/>
  <c r="E58" i="20"/>
  <c r="C57" i="20"/>
  <c r="X56" i="20"/>
  <c r="W56" i="20"/>
  <c r="V56" i="20"/>
  <c r="F56" i="20"/>
  <c r="X54" i="20"/>
  <c r="W54" i="20"/>
  <c r="V54" i="20"/>
  <c r="M54" i="20"/>
  <c r="X52" i="20"/>
  <c r="W52" i="20"/>
  <c r="V52" i="20"/>
  <c r="M52" i="20"/>
  <c r="C51" i="20"/>
  <c r="X50" i="20"/>
  <c r="W50" i="20"/>
  <c r="V50" i="20"/>
  <c r="F50" i="20"/>
  <c r="E50" i="20"/>
  <c r="C49" i="20"/>
  <c r="X48" i="20"/>
  <c r="W48" i="20"/>
  <c r="V48" i="20"/>
  <c r="F48" i="20"/>
  <c r="E48" i="20"/>
  <c r="X46" i="20"/>
  <c r="W46" i="20"/>
  <c r="V46" i="20"/>
  <c r="I46" i="20"/>
  <c r="G46" i="20"/>
  <c r="G47" i="20" s="1"/>
  <c r="X44" i="20"/>
  <c r="W44" i="20"/>
  <c r="V44" i="20"/>
  <c r="I44" i="20"/>
  <c r="G44" i="20"/>
  <c r="C43" i="20"/>
  <c r="X42" i="20"/>
  <c r="W42" i="20"/>
  <c r="V42" i="20"/>
  <c r="F42" i="20"/>
  <c r="E42" i="20"/>
  <c r="C41" i="20"/>
  <c r="X40" i="20"/>
  <c r="W40" i="20"/>
  <c r="V40" i="20"/>
  <c r="F40" i="20"/>
  <c r="E40" i="20"/>
  <c r="C35" i="20"/>
  <c r="F34" i="20"/>
  <c r="E34" i="20"/>
  <c r="C33" i="20"/>
  <c r="F32" i="20"/>
  <c r="E32" i="20"/>
  <c r="I30" i="20"/>
  <c r="G30" i="20"/>
  <c r="G31" i="20" s="1"/>
  <c r="I28" i="20"/>
  <c r="G28" i="20"/>
  <c r="J28" i="20" s="1"/>
  <c r="C27" i="20"/>
  <c r="F26" i="20"/>
  <c r="E26" i="20"/>
  <c r="C25" i="20"/>
  <c r="F24" i="20"/>
  <c r="E24" i="20"/>
  <c r="M22" i="20"/>
  <c r="M20" i="20"/>
  <c r="C19" i="20"/>
  <c r="F18" i="20"/>
  <c r="E18" i="20"/>
  <c r="C17" i="20"/>
  <c r="F16" i="20"/>
  <c r="E16" i="20"/>
  <c r="I14" i="20"/>
  <c r="G14" i="20"/>
  <c r="J14" i="20" s="1"/>
  <c r="I12" i="20"/>
  <c r="G12" i="20"/>
  <c r="K20" i="20" s="1"/>
  <c r="C11" i="20"/>
  <c r="F10" i="20"/>
  <c r="E10" i="20"/>
  <c r="C9" i="20"/>
  <c r="F8" i="20"/>
  <c r="E8" i="20"/>
  <c r="X132" i="19"/>
  <c r="W132" i="19"/>
  <c r="V132" i="19"/>
  <c r="C131" i="19"/>
  <c r="X130" i="19"/>
  <c r="W130" i="19"/>
  <c r="V130" i="19"/>
  <c r="F130" i="19"/>
  <c r="E130" i="19"/>
  <c r="C129" i="19"/>
  <c r="X128" i="19"/>
  <c r="W128" i="19"/>
  <c r="V128" i="19"/>
  <c r="F128" i="19"/>
  <c r="E128" i="19"/>
  <c r="X126" i="19"/>
  <c r="W126" i="19"/>
  <c r="V126" i="19"/>
  <c r="I126" i="19"/>
  <c r="G126" i="19"/>
  <c r="G127" i="19" s="1"/>
  <c r="X124" i="19"/>
  <c r="W124" i="19"/>
  <c r="V124" i="19"/>
  <c r="I124" i="19"/>
  <c r="G124" i="19"/>
  <c r="G125" i="19" s="1"/>
  <c r="C123" i="19"/>
  <c r="X122" i="19"/>
  <c r="W122" i="19"/>
  <c r="V122" i="19"/>
  <c r="F122" i="19"/>
  <c r="E122" i="19"/>
  <c r="C121" i="19"/>
  <c r="X120" i="19"/>
  <c r="W120" i="19"/>
  <c r="V120" i="19"/>
  <c r="F120" i="19"/>
  <c r="E120" i="19"/>
  <c r="X118" i="19"/>
  <c r="W118" i="19"/>
  <c r="V118" i="19"/>
  <c r="M118" i="19"/>
  <c r="K118" i="19"/>
  <c r="N118" i="19" s="1"/>
  <c r="X116" i="19"/>
  <c r="W116" i="19"/>
  <c r="V116" i="19"/>
  <c r="M116" i="19"/>
  <c r="C115" i="19"/>
  <c r="X114" i="19"/>
  <c r="W114" i="19"/>
  <c r="V114" i="19"/>
  <c r="F114" i="19"/>
  <c r="E114" i="19"/>
  <c r="C113" i="19"/>
  <c r="X112" i="19"/>
  <c r="W112" i="19"/>
  <c r="V112" i="19"/>
  <c r="F112" i="19"/>
  <c r="E112" i="19"/>
  <c r="X110" i="19"/>
  <c r="W110" i="19"/>
  <c r="V110" i="19"/>
  <c r="I110" i="19"/>
  <c r="G110" i="19"/>
  <c r="J110" i="19" s="1"/>
  <c r="X108" i="19"/>
  <c r="W108" i="19"/>
  <c r="V108" i="19"/>
  <c r="I108" i="19"/>
  <c r="G108" i="19"/>
  <c r="J108" i="19" s="1"/>
  <c r="C107" i="19"/>
  <c r="X106" i="19"/>
  <c r="W106" i="19"/>
  <c r="V106" i="19"/>
  <c r="F106" i="19"/>
  <c r="E106" i="19"/>
  <c r="C105" i="19"/>
  <c r="F104" i="19"/>
  <c r="E104" i="19"/>
  <c r="C99" i="19"/>
  <c r="F98" i="19"/>
  <c r="E98" i="19"/>
  <c r="C97" i="19"/>
  <c r="F96" i="19"/>
  <c r="E96" i="19"/>
  <c r="I94" i="19"/>
  <c r="G94" i="19"/>
  <c r="G95" i="19" s="1"/>
  <c r="I92" i="19"/>
  <c r="G92" i="19"/>
  <c r="G93" i="19" s="1"/>
  <c r="F90" i="19"/>
  <c r="E90" i="19"/>
  <c r="X89" i="19"/>
  <c r="W89" i="19"/>
  <c r="V89" i="19"/>
  <c r="C89" i="19"/>
  <c r="F88" i="19"/>
  <c r="E88" i="19"/>
  <c r="M86" i="19"/>
  <c r="M84" i="19"/>
  <c r="C83" i="19"/>
  <c r="F82" i="19"/>
  <c r="E82" i="19"/>
  <c r="C81" i="19"/>
  <c r="F80" i="19"/>
  <c r="E80" i="19"/>
  <c r="I78" i="19"/>
  <c r="G78" i="19"/>
  <c r="J78" i="19" s="1"/>
  <c r="I76" i="19"/>
  <c r="G76" i="19"/>
  <c r="K84" i="19" s="1"/>
  <c r="C75" i="19"/>
  <c r="F74" i="19"/>
  <c r="E74" i="19"/>
  <c r="C73" i="19"/>
  <c r="F72" i="19"/>
  <c r="E72" i="19"/>
  <c r="X67" i="19"/>
  <c r="W67" i="19"/>
  <c r="V67" i="19"/>
  <c r="C66" i="19"/>
  <c r="X65" i="19"/>
  <c r="W65" i="19"/>
  <c r="V65" i="19"/>
  <c r="F65" i="19"/>
  <c r="E65" i="19"/>
  <c r="C64" i="19"/>
  <c r="X63" i="19"/>
  <c r="W63" i="19"/>
  <c r="V63" i="19"/>
  <c r="F63" i="19"/>
  <c r="E63" i="19"/>
  <c r="X61" i="19"/>
  <c r="W61" i="19"/>
  <c r="V61" i="19"/>
  <c r="I61" i="19"/>
  <c r="G61" i="19"/>
  <c r="J61" i="19" s="1"/>
  <c r="X59" i="19"/>
  <c r="W59" i="19"/>
  <c r="V59" i="19"/>
  <c r="I59" i="19"/>
  <c r="G59" i="19"/>
  <c r="K53" i="19" s="1"/>
  <c r="C58" i="19"/>
  <c r="X57" i="19"/>
  <c r="W57" i="19"/>
  <c r="V57" i="19"/>
  <c r="F57" i="19"/>
  <c r="E57" i="19"/>
  <c r="C56" i="19"/>
  <c r="X55" i="19"/>
  <c r="W55" i="19"/>
  <c r="V55" i="19"/>
  <c r="F55" i="19"/>
  <c r="X53" i="19"/>
  <c r="W53" i="19"/>
  <c r="V53" i="19"/>
  <c r="M53" i="19"/>
  <c r="X51" i="19"/>
  <c r="W51" i="19"/>
  <c r="V51" i="19"/>
  <c r="M51" i="19"/>
  <c r="C50" i="19"/>
  <c r="X49" i="19"/>
  <c r="W49" i="19"/>
  <c r="V49" i="19"/>
  <c r="F49" i="19"/>
  <c r="E49" i="19"/>
  <c r="C48" i="19"/>
  <c r="X47" i="19"/>
  <c r="W47" i="19"/>
  <c r="V47" i="19"/>
  <c r="F47" i="19"/>
  <c r="E47" i="19"/>
  <c r="X45" i="19"/>
  <c r="W45" i="19"/>
  <c r="V45" i="19"/>
  <c r="I45" i="19"/>
  <c r="G45" i="19"/>
  <c r="K51" i="19" s="1"/>
  <c r="X43" i="19"/>
  <c r="W43" i="19"/>
  <c r="V43" i="19"/>
  <c r="I43" i="19"/>
  <c r="G43" i="19"/>
  <c r="G44" i="19" s="1"/>
  <c r="C42" i="19"/>
  <c r="X41" i="19"/>
  <c r="W41" i="19"/>
  <c r="V41" i="19"/>
  <c r="F41" i="19"/>
  <c r="E41" i="19"/>
  <c r="C40" i="19"/>
  <c r="X39" i="19"/>
  <c r="W39" i="19"/>
  <c r="V39" i="19"/>
  <c r="F39" i="19"/>
  <c r="E39" i="19"/>
  <c r="X37" i="19"/>
  <c r="W37" i="19"/>
  <c r="V37" i="19"/>
  <c r="X35" i="19"/>
  <c r="W35" i="19"/>
  <c r="V35" i="19"/>
  <c r="C34" i="19"/>
  <c r="F33" i="19"/>
  <c r="E33" i="19"/>
  <c r="C32" i="19"/>
  <c r="F31" i="19"/>
  <c r="E31" i="19"/>
  <c r="I29" i="19"/>
  <c r="G29" i="19"/>
  <c r="G30" i="19" s="1"/>
  <c r="I27" i="19"/>
  <c r="G27" i="19"/>
  <c r="G28" i="19" s="1"/>
  <c r="C26" i="19"/>
  <c r="F25" i="19"/>
  <c r="E25" i="19"/>
  <c r="C24" i="19"/>
  <c r="F23" i="19"/>
  <c r="E23" i="19"/>
  <c r="M22" i="19"/>
  <c r="M20" i="19"/>
  <c r="C19" i="19"/>
  <c r="F18" i="19"/>
  <c r="E18" i="19"/>
  <c r="C17" i="19"/>
  <c r="F16" i="19"/>
  <c r="E16" i="19"/>
  <c r="I14" i="19"/>
  <c r="G14" i="19"/>
  <c r="G15" i="19" s="1"/>
  <c r="I12" i="19"/>
  <c r="G12" i="19"/>
  <c r="K20" i="19" s="1"/>
  <c r="C11" i="19"/>
  <c r="F10" i="19"/>
  <c r="E10" i="19"/>
  <c r="C9" i="19"/>
  <c r="F8" i="19"/>
  <c r="E8" i="19"/>
  <c r="X133" i="18"/>
  <c r="W133" i="18"/>
  <c r="V133" i="18"/>
  <c r="C132" i="18"/>
  <c r="X131" i="18"/>
  <c r="W131" i="18"/>
  <c r="V131" i="18"/>
  <c r="F131" i="18"/>
  <c r="E131" i="18"/>
  <c r="C130" i="18"/>
  <c r="X129" i="18"/>
  <c r="W129" i="18"/>
  <c r="V129" i="18"/>
  <c r="F129" i="18"/>
  <c r="E129" i="18"/>
  <c r="X127" i="18"/>
  <c r="W127" i="18"/>
  <c r="V127" i="18"/>
  <c r="I127" i="18"/>
  <c r="G127" i="18"/>
  <c r="G128" i="18" s="1"/>
  <c r="X125" i="18"/>
  <c r="W125" i="18"/>
  <c r="V125" i="18"/>
  <c r="I125" i="18"/>
  <c r="G125" i="18"/>
  <c r="G126" i="18" s="1"/>
  <c r="C124" i="18"/>
  <c r="X123" i="18"/>
  <c r="W123" i="18"/>
  <c r="V123" i="18"/>
  <c r="F123" i="18"/>
  <c r="E123" i="18"/>
  <c r="C122" i="18"/>
  <c r="X121" i="18"/>
  <c r="W121" i="18"/>
  <c r="V121" i="18"/>
  <c r="F121" i="18"/>
  <c r="X119" i="18"/>
  <c r="W119" i="18"/>
  <c r="V119" i="18"/>
  <c r="M119" i="18"/>
  <c r="X117" i="18"/>
  <c r="W117" i="18"/>
  <c r="V117" i="18"/>
  <c r="M117" i="18"/>
  <c r="C116" i="18"/>
  <c r="X115" i="18"/>
  <c r="W115" i="18"/>
  <c r="V115" i="18"/>
  <c r="F115" i="18"/>
  <c r="E115" i="18"/>
  <c r="C114" i="18"/>
  <c r="X113" i="18"/>
  <c r="W113" i="18"/>
  <c r="V113" i="18"/>
  <c r="F113" i="18"/>
  <c r="E113" i="18"/>
  <c r="X111" i="18"/>
  <c r="W111" i="18"/>
  <c r="V111" i="18"/>
  <c r="I111" i="18"/>
  <c r="G111" i="18"/>
  <c r="J111" i="18" s="1"/>
  <c r="X109" i="18"/>
  <c r="W109" i="18"/>
  <c r="V109" i="18"/>
  <c r="I109" i="18"/>
  <c r="G109" i="18"/>
  <c r="J109" i="18" s="1"/>
  <c r="C108" i="18"/>
  <c r="X107" i="18"/>
  <c r="W107" i="18"/>
  <c r="V107" i="18"/>
  <c r="F107" i="18"/>
  <c r="E107" i="18"/>
  <c r="C106" i="18"/>
  <c r="X105" i="18"/>
  <c r="W105" i="18"/>
  <c r="V105" i="18"/>
  <c r="F105" i="18"/>
  <c r="E105" i="18"/>
  <c r="C100" i="18"/>
  <c r="F99" i="18"/>
  <c r="E99" i="18"/>
  <c r="C98" i="18"/>
  <c r="F97" i="18"/>
  <c r="E97" i="18"/>
  <c r="I95" i="18"/>
  <c r="G95" i="18"/>
  <c r="J95" i="18" s="1"/>
  <c r="I93" i="18"/>
  <c r="G93" i="18"/>
  <c r="C92" i="18"/>
  <c r="F91" i="18"/>
  <c r="E91" i="18"/>
  <c r="C90" i="18"/>
  <c r="F89" i="18"/>
  <c r="E89" i="18"/>
  <c r="M87" i="18"/>
  <c r="M85" i="18"/>
  <c r="C84" i="18"/>
  <c r="F83" i="18"/>
  <c r="E83" i="18"/>
  <c r="C82" i="18"/>
  <c r="F81" i="18"/>
  <c r="E81" i="18"/>
  <c r="I79" i="18"/>
  <c r="G79" i="18"/>
  <c r="G80" i="18" s="1"/>
  <c r="I77" i="18"/>
  <c r="G77" i="18"/>
  <c r="G78" i="18" s="1"/>
  <c r="C76" i="18"/>
  <c r="F75" i="18"/>
  <c r="E75" i="18"/>
  <c r="C74" i="18"/>
  <c r="F73" i="18"/>
  <c r="E73" i="18"/>
  <c r="X68" i="18"/>
  <c r="W68" i="18"/>
  <c r="V68" i="18"/>
  <c r="C67" i="18"/>
  <c r="X66" i="18"/>
  <c r="W66" i="18"/>
  <c r="V66" i="18"/>
  <c r="F66" i="18"/>
  <c r="E66" i="18"/>
  <c r="C65" i="18"/>
  <c r="X64" i="18"/>
  <c r="W64" i="18"/>
  <c r="V64" i="18"/>
  <c r="F64" i="18"/>
  <c r="E64" i="18"/>
  <c r="X62" i="18"/>
  <c r="W62" i="18"/>
  <c r="V62" i="18"/>
  <c r="I62" i="18"/>
  <c r="G62" i="18"/>
  <c r="G63" i="18" s="1"/>
  <c r="X60" i="18"/>
  <c r="W60" i="18"/>
  <c r="V60" i="18"/>
  <c r="I60" i="18"/>
  <c r="G60" i="18"/>
  <c r="G61" i="18" s="1"/>
  <c r="C59" i="18"/>
  <c r="X58" i="18"/>
  <c r="W58" i="18"/>
  <c r="V58" i="18"/>
  <c r="F58" i="18"/>
  <c r="E58" i="18"/>
  <c r="C57" i="18"/>
  <c r="X56" i="18"/>
  <c r="W56" i="18"/>
  <c r="V56" i="18"/>
  <c r="F56" i="18"/>
  <c r="X54" i="18"/>
  <c r="W54" i="18"/>
  <c r="V54" i="18"/>
  <c r="M54" i="18"/>
  <c r="X52" i="18"/>
  <c r="W52" i="18"/>
  <c r="V52" i="18"/>
  <c r="M52" i="18"/>
  <c r="C51" i="18"/>
  <c r="X50" i="18"/>
  <c r="W50" i="18"/>
  <c r="V50" i="18"/>
  <c r="F50" i="18"/>
  <c r="E50" i="18"/>
  <c r="C49" i="18"/>
  <c r="X48" i="18"/>
  <c r="W48" i="18"/>
  <c r="V48" i="18"/>
  <c r="F48" i="18"/>
  <c r="E48" i="18"/>
  <c r="X46" i="18"/>
  <c r="W46" i="18"/>
  <c r="V46" i="18"/>
  <c r="I46" i="18"/>
  <c r="G46" i="18"/>
  <c r="X44" i="18"/>
  <c r="W44" i="18"/>
  <c r="V44" i="18"/>
  <c r="I44" i="18"/>
  <c r="G44" i="18"/>
  <c r="C43" i="18"/>
  <c r="X42" i="18"/>
  <c r="W42" i="18"/>
  <c r="V42" i="18"/>
  <c r="F42" i="18"/>
  <c r="E42" i="18"/>
  <c r="C41" i="18"/>
  <c r="X40" i="18"/>
  <c r="W40" i="18"/>
  <c r="V40" i="18"/>
  <c r="F40" i="18"/>
  <c r="E40" i="18"/>
  <c r="C35" i="18"/>
  <c r="F34" i="18"/>
  <c r="E34" i="18"/>
  <c r="C33" i="18"/>
  <c r="F32" i="18"/>
  <c r="E32" i="18"/>
  <c r="I30" i="18"/>
  <c r="G30" i="18"/>
  <c r="I28" i="18"/>
  <c r="G28" i="18"/>
  <c r="J28" i="18" s="1"/>
  <c r="C27" i="18"/>
  <c r="F26" i="18"/>
  <c r="E26" i="18"/>
  <c r="C25" i="18"/>
  <c r="F24" i="18"/>
  <c r="E24" i="18"/>
  <c r="M22" i="18"/>
  <c r="M20" i="18"/>
  <c r="C19" i="18"/>
  <c r="F18" i="18"/>
  <c r="E18" i="18"/>
  <c r="C17" i="18"/>
  <c r="F16" i="18"/>
  <c r="E16" i="18"/>
  <c r="I14" i="18"/>
  <c r="G14" i="18"/>
  <c r="I12" i="18"/>
  <c r="G12" i="18"/>
  <c r="C11" i="18"/>
  <c r="F10" i="18"/>
  <c r="E10" i="18"/>
  <c r="C9" i="18"/>
  <c r="F8" i="18"/>
  <c r="E8" i="18"/>
  <c r="X132" i="17"/>
  <c r="W132" i="17"/>
  <c r="V132" i="17"/>
  <c r="C131" i="17"/>
  <c r="X130" i="17"/>
  <c r="W130" i="17"/>
  <c r="V130" i="17"/>
  <c r="F130" i="17"/>
  <c r="E130" i="17"/>
  <c r="C129" i="17"/>
  <c r="X128" i="17"/>
  <c r="W128" i="17"/>
  <c r="V128" i="17"/>
  <c r="F128" i="17"/>
  <c r="E128" i="17"/>
  <c r="X126" i="17"/>
  <c r="W126" i="17"/>
  <c r="V126" i="17"/>
  <c r="I126" i="17"/>
  <c r="G126" i="17"/>
  <c r="G127" i="17" s="1"/>
  <c r="X124" i="17"/>
  <c r="W124" i="17"/>
  <c r="V124" i="17"/>
  <c r="I124" i="17"/>
  <c r="G124" i="17"/>
  <c r="G125" i="17" s="1"/>
  <c r="C123" i="17"/>
  <c r="X122" i="17"/>
  <c r="W122" i="17"/>
  <c r="V122" i="17"/>
  <c r="F122" i="17"/>
  <c r="E122" i="17"/>
  <c r="C121" i="17"/>
  <c r="X120" i="17"/>
  <c r="W120" i="17"/>
  <c r="V120" i="17"/>
  <c r="F120" i="17"/>
  <c r="E120" i="17"/>
  <c r="X118" i="17"/>
  <c r="W118" i="17"/>
  <c r="V118" i="17"/>
  <c r="M118" i="17"/>
  <c r="K118" i="17"/>
  <c r="N118" i="17" s="1"/>
  <c r="X116" i="17"/>
  <c r="W116" i="17"/>
  <c r="V116" i="17"/>
  <c r="M116" i="17"/>
  <c r="K116" i="17"/>
  <c r="O102" i="17" s="1"/>
  <c r="C115" i="17"/>
  <c r="X114" i="17"/>
  <c r="W114" i="17"/>
  <c r="V114" i="17"/>
  <c r="F114" i="17"/>
  <c r="E114" i="17"/>
  <c r="C113" i="17"/>
  <c r="X112" i="17"/>
  <c r="W112" i="17"/>
  <c r="V112" i="17"/>
  <c r="F112" i="17"/>
  <c r="E112" i="17"/>
  <c r="X110" i="17"/>
  <c r="W110" i="17"/>
  <c r="V110" i="17"/>
  <c r="I110" i="17"/>
  <c r="G110" i="17"/>
  <c r="G111" i="17" s="1"/>
  <c r="X108" i="17"/>
  <c r="W108" i="17"/>
  <c r="V108" i="17"/>
  <c r="I108" i="17"/>
  <c r="G108" i="17"/>
  <c r="G109" i="17" s="1"/>
  <c r="C107" i="17"/>
  <c r="X106" i="17"/>
  <c r="W106" i="17"/>
  <c r="V106" i="17"/>
  <c r="F106" i="17"/>
  <c r="E106" i="17"/>
  <c r="C105" i="17"/>
  <c r="F104" i="17"/>
  <c r="E104" i="17"/>
  <c r="C99" i="17"/>
  <c r="F98" i="17"/>
  <c r="E98" i="17"/>
  <c r="C97" i="17"/>
  <c r="F96" i="17"/>
  <c r="E96" i="17"/>
  <c r="I94" i="17"/>
  <c r="G94" i="17"/>
  <c r="G95" i="17" s="1"/>
  <c r="I92" i="17"/>
  <c r="G92" i="17"/>
  <c r="G93" i="17" s="1"/>
  <c r="F90" i="17"/>
  <c r="E90" i="17"/>
  <c r="X89" i="17"/>
  <c r="W89" i="17"/>
  <c r="V89" i="17"/>
  <c r="C89" i="17"/>
  <c r="F88" i="17"/>
  <c r="E88" i="17"/>
  <c r="M86" i="17"/>
  <c r="M84" i="17"/>
  <c r="C83" i="17"/>
  <c r="F82" i="17"/>
  <c r="E82" i="17"/>
  <c r="C81" i="17"/>
  <c r="F80" i="17"/>
  <c r="E80" i="17"/>
  <c r="I78" i="17"/>
  <c r="G78" i="17"/>
  <c r="G79" i="17" s="1"/>
  <c r="I76" i="17"/>
  <c r="G76" i="17"/>
  <c r="K84" i="17" s="1"/>
  <c r="C75" i="17"/>
  <c r="F74" i="17"/>
  <c r="E74" i="17"/>
  <c r="C73" i="17"/>
  <c r="F72" i="17"/>
  <c r="E72" i="17"/>
  <c r="X67" i="17"/>
  <c r="W67" i="17"/>
  <c r="V67" i="17"/>
  <c r="C66" i="17"/>
  <c r="X65" i="17"/>
  <c r="W65" i="17"/>
  <c r="V65" i="17"/>
  <c r="F65" i="17"/>
  <c r="E65" i="17"/>
  <c r="C64" i="17"/>
  <c r="X63" i="17"/>
  <c r="W63" i="17"/>
  <c r="V63" i="17"/>
  <c r="F63" i="17"/>
  <c r="E63" i="17"/>
  <c r="X61" i="17"/>
  <c r="W61" i="17"/>
  <c r="V61" i="17"/>
  <c r="I61" i="17"/>
  <c r="G61" i="17"/>
  <c r="J61" i="17" s="1"/>
  <c r="X59" i="17"/>
  <c r="W59" i="17"/>
  <c r="V59" i="17"/>
  <c r="I59" i="17"/>
  <c r="G59" i="17"/>
  <c r="J59" i="17" s="1"/>
  <c r="C58" i="17"/>
  <c r="X57" i="17"/>
  <c r="W57" i="17"/>
  <c r="V57" i="17"/>
  <c r="F57" i="17"/>
  <c r="E57" i="17"/>
  <c r="C56" i="17"/>
  <c r="X55" i="17"/>
  <c r="W55" i="17"/>
  <c r="V55" i="17"/>
  <c r="F55" i="17"/>
  <c r="X53" i="17"/>
  <c r="W53" i="17"/>
  <c r="V53" i="17"/>
  <c r="M53" i="17"/>
  <c r="X51" i="17"/>
  <c r="W51" i="17"/>
  <c r="V51" i="17"/>
  <c r="M51" i="17"/>
  <c r="C50" i="17"/>
  <c r="X49" i="17"/>
  <c r="W49" i="17"/>
  <c r="V49" i="17"/>
  <c r="F49" i="17"/>
  <c r="E49" i="17"/>
  <c r="C48" i="17"/>
  <c r="X47" i="17"/>
  <c r="W47" i="17"/>
  <c r="V47" i="17"/>
  <c r="F47" i="17"/>
  <c r="E47" i="17"/>
  <c r="X45" i="17"/>
  <c r="W45" i="17"/>
  <c r="V45" i="17"/>
  <c r="I45" i="17"/>
  <c r="G45" i="17"/>
  <c r="G46" i="17" s="1"/>
  <c r="G44" i="17"/>
  <c r="X43" i="17"/>
  <c r="W43" i="17"/>
  <c r="V43" i="17"/>
  <c r="I43" i="17"/>
  <c r="G43" i="17"/>
  <c r="J43" i="17" s="1"/>
  <c r="C42" i="17"/>
  <c r="X41" i="17"/>
  <c r="W41" i="17"/>
  <c r="V41" i="17"/>
  <c r="F41" i="17"/>
  <c r="E41" i="17"/>
  <c r="C40" i="17"/>
  <c r="X39" i="17"/>
  <c r="W39" i="17"/>
  <c r="V39" i="17"/>
  <c r="F39" i="17"/>
  <c r="E39" i="17"/>
  <c r="X37" i="17"/>
  <c r="W37" i="17"/>
  <c r="V37" i="17"/>
  <c r="X35" i="17"/>
  <c r="W35" i="17"/>
  <c r="V35" i="17"/>
  <c r="C34" i="17"/>
  <c r="F33" i="17"/>
  <c r="E33" i="17"/>
  <c r="C32" i="17"/>
  <c r="F31" i="17"/>
  <c r="E31" i="17"/>
  <c r="I29" i="17"/>
  <c r="G29" i="17"/>
  <c r="K22" i="17" s="1"/>
  <c r="I27" i="17"/>
  <c r="G27" i="17"/>
  <c r="J27" i="17" s="1"/>
  <c r="C26" i="17"/>
  <c r="F25" i="17"/>
  <c r="E25" i="17"/>
  <c r="C24" i="17"/>
  <c r="F23" i="17"/>
  <c r="E23" i="17"/>
  <c r="M22" i="17"/>
  <c r="M20" i="17"/>
  <c r="C19" i="17"/>
  <c r="F18" i="17"/>
  <c r="E18" i="17"/>
  <c r="C17" i="17"/>
  <c r="F16" i="17"/>
  <c r="E16" i="17"/>
  <c r="I14" i="17"/>
  <c r="G14" i="17"/>
  <c r="G15" i="17" s="1"/>
  <c r="I12" i="17"/>
  <c r="G12" i="17"/>
  <c r="K20" i="17" s="1"/>
  <c r="C11" i="17"/>
  <c r="F10" i="17"/>
  <c r="E10" i="17"/>
  <c r="C9" i="17"/>
  <c r="F8" i="17"/>
  <c r="E8" i="17"/>
  <c r="X133" i="16"/>
  <c r="W133" i="16"/>
  <c r="V133" i="16"/>
  <c r="C132" i="16"/>
  <c r="X131" i="16"/>
  <c r="W131" i="16"/>
  <c r="V131" i="16"/>
  <c r="F131" i="16"/>
  <c r="E131" i="16"/>
  <c r="C130" i="16"/>
  <c r="X129" i="16"/>
  <c r="W129" i="16"/>
  <c r="V129" i="16"/>
  <c r="F129" i="16"/>
  <c r="E129" i="16"/>
  <c r="X127" i="16"/>
  <c r="W127" i="16"/>
  <c r="V127" i="16"/>
  <c r="I127" i="16"/>
  <c r="G127" i="16"/>
  <c r="G128" i="16" s="1"/>
  <c r="X125" i="16"/>
  <c r="W125" i="16"/>
  <c r="V125" i="16"/>
  <c r="I125" i="16"/>
  <c r="G125" i="16"/>
  <c r="G126" i="16" s="1"/>
  <c r="C124" i="16"/>
  <c r="X123" i="16"/>
  <c r="W123" i="16"/>
  <c r="V123" i="16"/>
  <c r="F123" i="16"/>
  <c r="E123" i="16"/>
  <c r="C122" i="16"/>
  <c r="X121" i="16"/>
  <c r="W121" i="16"/>
  <c r="V121" i="16"/>
  <c r="F121" i="16"/>
  <c r="X119" i="16"/>
  <c r="W119" i="16"/>
  <c r="V119" i="16"/>
  <c r="M119" i="16"/>
  <c r="K119" i="16"/>
  <c r="N119" i="16" s="1"/>
  <c r="X117" i="16"/>
  <c r="W117" i="16"/>
  <c r="V117" i="16"/>
  <c r="M117" i="16"/>
  <c r="C116" i="16"/>
  <c r="X115" i="16"/>
  <c r="W115" i="16"/>
  <c r="V115" i="16"/>
  <c r="F115" i="16"/>
  <c r="E115" i="16"/>
  <c r="C114" i="16"/>
  <c r="X113" i="16"/>
  <c r="W113" i="16"/>
  <c r="V113" i="16"/>
  <c r="F113" i="16"/>
  <c r="E113" i="16"/>
  <c r="X111" i="16"/>
  <c r="W111" i="16"/>
  <c r="V111" i="16"/>
  <c r="I111" i="16"/>
  <c r="G111" i="16"/>
  <c r="J111" i="16" s="1"/>
  <c r="X109" i="16"/>
  <c r="W109" i="16"/>
  <c r="V109" i="16"/>
  <c r="I109" i="16"/>
  <c r="G109" i="16"/>
  <c r="J109" i="16" s="1"/>
  <c r="C108" i="16"/>
  <c r="X107" i="16"/>
  <c r="W107" i="16"/>
  <c r="V107" i="16"/>
  <c r="F107" i="16"/>
  <c r="E107" i="16"/>
  <c r="C106" i="16"/>
  <c r="X105" i="16"/>
  <c r="W105" i="16"/>
  <c r="V105" i="16"/>
  <c r="F105" i="16"/>
  <c r="E105" i="16"/>
  <c r="C100" i="16"/>
  <c r="F99" i="16"/>
  <c r="E99" i="16"/>
  <c r="C98" i="16"/>
  <c r="F97" i="16"/>
  <c r="E97" i="16"/>
  <c r="I95" i="16"/>
  <c r="G95" i="16"/>
  <c r="J95" i="16" s="1"/>
  <c r="I93" i="16"/>
  <c r="G93" i="16"/>
  <c r="C92" i="16"/>
  <c r="F91" i="16"/>
  <c r="E91" i="16"/>
  <c r="C90" i="16"/>
  <c r="F89" i="16"/>
  <c r="E89" i="16"/>
  <c r="M87" i="16"/>
  <c r="M85" i="16"/>
  <c r="C84" i="16"/>
  <c r="F83" i="16"/>
  <c r="E83" i="16"/>
  <c r="C82" i="16"/>
  <c r="F81" i="16"/>
  <c r="E81" i="16"/>
  <c r="I79" i="16"/>
  <c r="G79" i="16"/>
  <c r="G80" i="16" s="1"/>
  <c r="I77" i="16"/>
  <c r="G77" i="16"/>
  <c r="G78" i="16" s="1"/>
  <c r="C76" i="16"/>
  <c r="F75" i="16"/>
  <c r="E75" i="16"/>
  <c r="C74" i="16"/>
  <c r="F73" i="16"/>
  <c r="E73" i="16"/>
  <c r="X68" i="16"/>
  <c r="W68" i="16"/>
  <c r="V68" i="16"/>
  <c r="C67" i="16"/>
  <c r="X66" i="16"/>
  <c r="W66" i="16"/>
  <c r="V66" i="16"/>
  <c r="F66" i="16"/>
  <c r="E66" i="16"/>
  <c r="C65" i="16"/>
  <c r="X64" i="16"/>
  <c r="W64" i="16"/>
  <c r="V64" i="16"/>
  <c r="F64" i="16"/>
  <c r="E64" i="16"/>
  <c r="X62" i="16"/>
  <c r="W62" i="16"/>
  <c r="V62" i="16"/>
  <c r="I62" i="16"/>
  <c r="G62" i="16"/>
  <c r="G63" i="16" s="1"/>
  <c r="X60" i="16"/>
  <c r="W60" i="16"/>
  <c r="V60" i="16"/>
  <c r="I60" i="16"/>
  <c r="G60" i="16"/>
  <c r="J60" i="16" s="1"/>
  <c r="C59" i="16"/>
  <c r="X58" i="16"/>
  <c r="W58" i="16"/>
  <c r="V58" i="16"/>
  <c r="F58" i="16"/>
  <c r="E58" i="16"/>
  <c r="C57" i="16"/>
  <c r="X56" i="16"/>
  <c r="W56" i="16"/>
  <c r="V56" i="16"/>
  <c r="F56" i="16"/>
  <c r="X54" i="16"/>
  <c r="W54" i="16"/>
  <c r="V54" i="16"/>
  <c r="M54" i="16"/>
  <c r="X52" i="16"/>
  <c r="W52" i="16"/>
  <c r="V52" i="16"/>
  <c r="M52" i="16"/>
  <c r="C51" i="16"/>
  <c r="X50" i="16"/>
  <c r="W50" i="16"/>
  <c r="V50" i="16"/>
  <c r="F50" i="16"/>
  <c r="E50" i="16"/>
  <c r="C49" i="16"/>
  <c r="X48" i="16"/>
  <c r="W48" i="16"/>
  <c r="V48" i="16"/>
  <c r="F48" i="16"/>
  <c r="E48" i="16"/>
  <c r="X46" i="16"/>
  <c r="W46" i="16"/>
  <c r="V46" i="16"/>
  <c r="I46" i="16"/>
  <c r="G46" i="16"/>
  <c r="G47" i="16" s="1"/>
  <c r="X44" i="16"/>
  <c r="W44" i="16"/>
  <c r="V44" i="16"/>
  <c r="I44" i="16"/>
  <c r="G44" i="16"/>
  <c r="J44" i="16" s="1"/>
  <c r="C43" i="16"/>
  <c r="X42" i="16"/>
  <c r="W42" i="16"/>
  <c r="V42" i="16"/>
  <c r="F42" i="16"/>
  <c r="E42" i="16"/>
  <c r="C41" i="16"/>
  <c r="X40" i="16"/>
  <c r="W40" i="16"/>
  <c r="V40" i="16"/>
  <c r="F40" i="16"/>
  <c r="E40" i="16"/>
  <c r="C35" i="16"/>
  <c r="F34" i="16"/>
  <c r="E34" i="16"/>
  <c r="C33" i="16"/>
  <c r="F32" i="16"/>
  <c r="E32" i="16"/>
  <c r="G30" i="16"/>
  <c r="G31" i="16" s="1"/>
  <c r="I28" i="16"/>
  <c r="G28" i="16"/>
  <c r="J28" i="16" s="1"/>
  <c r="C27" i="16"/>
  <c r="F26" i="16"/>
  <c r="E26" i="16"/>
  <c r="C25" i="16"/>
  <c r="F24" i="16"/>
  <c r="E24" i="16"/>
  <c r="M22" i="16"/>
  <c r="M20" i="16"/>
  <c r="C19" i="16"/>
  <c r="F18" i="16"/>
  <c r="E18" i="16"/>
  <c r="C17" i="16"/>
  <c r="F16" i="16"/>
  <c r="E16" i="16"/>
  <c r="I14" i="16"/>
  <c r="G14" i="16"/>
  <c r="G15" i="16" s="1"/>
  <c r="I12" i="16"/>
  <c r="G12" i="16"/>
  <c r="G13" i="16" s="1"/>
  <c r="C11" i="16"/>
  <c r="F10" i="16"/>
  <c r="E10" i="16"/>
  <c r="C9" i="16"/>
  <c r="F8" i="16"/>
  <c r="E8" i="16"/>
  <c r="X132" i="15"/>
  <c r="W132" i="15"/>
  <c r="V132" i="15"/>
  <c r="C131" i="15"/>
  <c r="X130" i="15"/>
  <c r="W130" i="15"/>
  <c r="V130" i="15"/>
  <c r="F130" i="15"/>
  <c r="E130" i="15"/>
  <c r="C129" i="15"/>
  <c r="X128" i="15"/>
  <c r="W128" i="15"/>
  <c r="V128" i="15"/>
  <c r="F128" i="15"/>
  <c r="E128" i="15"/>
  <c r="X126" i="15"/>
  <c r="W126" i="15"/>
  <c r="V126" i="15"/>
  <c r="I126" i="15"/>
  <c r="G126" i="15"/>
  <c r="G127" i="15" s="1"/>
  <c r="X124" i="15"/>
  <c r="W124" i="15"/>
  <c r="V124" i="15"/>
  <c r="I124" i="15"/>
  <c r="G124" i="15"/>
  <c r="G125" i="15" s="1"/>
  <c r="C123" i="15"/>
  <c r="X122" i="15"/>
  <c r="W122" i="15"/>
  <c r="V122" i="15"/>
  <c r="F122" i="15"/>
  <c r="E122" i="15"/>
  <c r="C121" i="15"/>
  <c r="X120" i="15"/>
  <c r="W120" i="15"/>
  <c r="V120" i="15"/>
  <c r="F120" i="15"/>
  <c r="E120" i="15"/>
  <c r="X118" i="15"/>
  <c r="W118" i="15"/>
  <c r="V118" i="15"/>
  <c r="M118" i="15"/>
  <c r="K118" i="15"/>
  <c r="N118" i="15" s="1"/>
  <c r="X116" i="15"/>
  <c r="W116" i="15"/>
  <c r="V116" i="15"/>
  <c r="M116" i="15"/>
  <c r="C115" i="15"/>
  <c r="X114" i="15"/>
  <c r="W114" i="15"/>
  <c r="V114" i="15"/>
  <c r="F114" i="15"/>
  <c r="E114" i="15"/>
  <c r="C113" i="15"/>
  <c r="X112" i="15"/>
  <c r="W112" i="15"/>
  <c r="V112" i="15"/>
  <c r="F112" i="15"/>
  <c r="E112" i="15"/>
  <c r="X110" i="15"/>
  <c r="W110" i="15"/>
  <c r="V110" i="15"/>
  <c r="I110" i="15"/>
  <c r="G110" i="15"/>
  <c r="J110" i="15" s="1"/>
  <c r="X108" i="15"/>
  <c r="W108" i="15"/>
  <c r="V108" i="15"/>
  <c r="I108" i="15"/>
  <c r="G108" i="15"/>
  <c r="J108" i="15" s="1"/>
  <c r="C107" i="15"/>
  <c r="X106" i="15"/>
  <c r="W106" i="15"/>
  <c r="V106" i="15"/>
  <c r="F106" i="15"/>
  <c r="E106" i="15"/>
  <c r="C105" i="15"/>
  <c r="F104" i="15"/>
  <c r="E104" i="15"/>
  <c r="C99" i="15"/>
  <c r="F98" i="15"/>
  <c r="E98" i="15"/>
  <c r="C97" i="15"/>
  <c r="F96" i="15"/>
  <c r="E96" i="15"/>
  <c r="I94" i="15"/>
  <c r="G94" i="15"/>
  <c r="G95" i="15" s="1"/>
  <c r="I92" i="15"/>
  <c r="G92" i="15"/>
  <c r="C91" i="15"/>
  <c r="F90" i="15"/>
  <c r="E90" i="15"/>
  <c r="X89" i="15"/>
  <c r="W89" i="15"/>
  <c r="V89" i="15"/>
  <c r="C89" i="15"/>
  <c r="F88" i="15"/>
  <c r="E88" i="15"/>
  <c r="M86" i="15"/>
  <c r="M84" i="15"/>
  <c r="C83" i="15"/>
  <c r="F82" i="15"/>
  <c r="E82" i="15"/>
  <c r="C81" i="15"/>
  <c r="F80" i="15"/>
  <c r="E80" i="15"/>
  <c r="I78" i="15"/>
  <c r="G78" i="15"/>
  <c r="G79" i="15" s="1"/>
  <c r="I76" i="15"/>
  <c r="G76" i="15"/>
  <c r="C75" i="15"/>
  <c r="F74" i="15"/>
  <c r="E74" i="15"/>
  <c r="C73" i="15"/>
  <c r="F72" i="15"/>
  <c r="E72" i="15"/>
  <c r="X67" i="15"/>
  <c r="W67" i="15"/>
  <c r="V67" i="15"/>
  <c r="C66" i="15"/>
  <c r="X65" i="15"/>
  <c r="W65" i="15"/>
  <c r="V65" i="15"/>
  <c r="F65" i="15"/>
  <c r="E65" i="15"/>
  <c r="C64" i="15"/>
  <c r="X63" i="15"/>
  <c r="W63" i="15"/>
  <c r="V63" i="15"/>
  <c r="F63" i="15"/>
  <c r="E63" i="15"/>
  <c r="X61" i="15"/>
  <c r="W61" i="15"/>
  <c r="V61" i="15"/>
  <c r="I61" i="15"/>
  <c r="G61" i="15"/>
  <c r="J61" i="15" s="1"/>
  <c r="X59" i="15"/>
  <c r="W59" i="15"/>
  <c r="V59" i="15"/>
  <c r="I59" i="15"/>
  <c r="G59" i="15"/>
  <c r="G60" i="15" s="1"/>
  <c r="C58" i="15"/>
  <c r="X57" i="15"/>
  <c r="W57" i="15"/>
  <c r="V57" i="15"/>
  <c r="F57" i="15"/>
  <c r="E57" i="15"/>
  <c r="C56" i="15"/>
  <c r="X55" i="15"/>
  <c r="W55" i="15"/>
  <c r="V55" i="15"/>
  <c r="F55" i="15"/>
  <c r="X53" i="15"/>
  <c r="W53" i="15"/>
  <c r="V53" i="15"/>
  <c r="M53" i="15"/>
  <c r="X51" i="15"/>
  <c r="W51" i="15"/>
  <c r="V51" i="15"/>
  <c r="M51" i="15"/>
  <c r="C50" i="15"/>
  <c r="X49" i="15"/>
  <c r="W49" i="15"/>
  <c r="V49" i="15"/>
  <c r="F49" i="15"/>
  <c r="E49" i="15"/>
  <c r="C48" i="15"/>
  <c r="X47" i="15"/>
  <c r="W47" i="15"/>
  <c r="V47" i="15"/>
  <c r="F47" i="15"/>
  <c r="E47" i="15"/>
  <c r="X45" i="15"/>
  <c r="W45" i="15"/>
  <c r="V45" i="15"/>
  <c r="I45" i="15"/>
  <c r="G45" i="15"/>
  <c r="G46" i="15" s="1"/>
  <c r="X43" i="15"/>
  <c r="W43" i="15"/>
  <c r="V43" i="15"/>
  <c r="I43" i="15"/>
  <c r="G43" i="15"/>
  <c r="G44" i="15" s="1"/>
  <c r="C42" i="15"/>
  <c r="X41" i="15"/>
  <c r="W41" i="15"/>
  <c r="V41" i="15"/>
  <c r="F41" i="15"/>
  <c r="E41" i="15"/>
  <c r="C40" i="15"/>
  <c r="X39" i="15"/>
  <c r="W39" i="15"/>
  <c r="V39" i="15"/>
  <c r="F39" i="15"/>
  <c r="E39" i="15"/>
  <c r="X37" i="15"/>
  <c r="W37" i="15"/>
  <c r="V37" i="15"/>
  <c r="X35" i="15"/>
  <c r="W35" i="15"/>
  <c r="V35" i="15"/>
  <c r="C34" i="15"/>
  <c r="F33" i="15"/>
  <c r="E33" i="15"/>
  <c r="C32" i="15"/>
  <c r="F31" i="15"/>
  <c r="E31" i="15"/>
  <c r="I29" i="15"/>
  <c r="G29" i="15"/>
  <c r="I27" i="15"/>
  <c r="G27" i="15"/>
  <c r="J27" i="15" s="1"/>
  <c r="C26" i="15"/>
  <c r="F25" i="15"/>
  <c r="E25" i="15"/>
  <c r="C24" i="15"/>
  <c r="F23" i="15"/>
  <c r="E23" i="15"/>
  <c r="M22" i="15"/>
  <c r="M20" i="15"/>
  <c r="C19" i="15"/>
  <c r="F18" i="15"/>
  <c r="E18" i="15"/>
  <c r="C17" i="15"/>
  <c r="F16" i="15"/>
  <c r="E16" i="15"/>
  <c r="I14" i="15"/>
  <c r="G14" i="15"/>
  <c r="I12" i="15"/>
  <c r="G12" i="15"/>
  <c r="K20" i="15" s="1"/>
  <c r="C11" i="15"/>
  <c r="F10" i="15"/>
  <c r="E10" i="15"/>
  <c r="C9" i="15"/>
  <c r="F8" i="15"/>
  <c r="E8" i="15"/>
  <c r="J110" i="17" l="1"/>
  <c r="G97" i="21"/>
  <c r="G99" i="21" s="1"/>
  <c r="G73" i="21"/>
  <c r="G75" i="21" s="1"/>
  <c r="G128" i="19"/>
  <c r="G130" i="19" s="1"/>
  <c r="G104" i="19"/>
  <c r="G106" i="19" s="1"/>
  <c r="G16" i="21"/>
  <c r="G18" i="21" s="1"/>
  <c r="G113" i="21"/>
  <c r="G115" i="21" s="1"/>
  <c r="G88" i="15"/>
  <c r="G90" i="15" s="1"/>
  <c r="G77" i="17"/>
  <c r="J108" i="17"/>
  <c r="K108" i="17" s="1"/>
  <c r="K110" i="17" s="1"/>
  <c r="G96" i="19"/>
  <c r="G98" i="19" s="1"/>
  <c r="G109" i="19"/>
  <c r="G97" i="20"/>
  <c r="G99" i="20" s="1"/>
  <c r="G8" i="21"/>
  <c r="G10" i="21" s="1"/>
  <c r="G81" i="16"/>
  <c r="G83" i="16" s="1"/>
  <c r="G31" i="17"/>
  <c r="G33" i="17" s="1"/>
  <c r="G24" i="18"/>
  <c r="G26" i="18" s="1"/>
  <c r="G16" i="19"/>
  <c r="G18" i="19" s="1"/>
  <c r="J43" i="19"/>
  <c r="G32" i="21"/>
  <c r="G34" i="21" s="1"/>
  <c r="G105" i="21"/>
  <c r="G107" i="21" s="1"/>
  <c r="J127" i="21"/>
  <c r="G73" i="18"/>
  <c r="G75" i="18" s="1"/>
  <c r="G113" i="18"/>
  <c r="G115" i="18" s="1"/>
  <c r="G40" i="21"/>
  <c r="G42" i="21" s="1"/>
  <c r="J127" i="16"/>
  <c r="G73" i="16"/>
  <c r="G75" i="16" s="1"/>
  <c r="J126" i="17"/>
  <c r="G120" i="17"/>
  <c r="G122" i="17" s="1"/>
  <c r="J76" i="17"/>
  <c r="K119" i="18"/>
  <c r="N119" i="18" s="1"/>
  <c r="K54" i="18"/>
  <c r="K55" i="18" s="1"/>
  <c r="J124" i="19"/>
  <c r="G111" i="19"/>
  <c r="G112" i="19"/>
  <c r="G114" i="19" s="1"/>
  <c r="G79" i="19"/>
  <c r="G105" i="20"/>
  <c r="G107" i="20" s="1"/>
  <c r="K22" i="20"/>
  <c r="N22" i="20" s="1"/>
  <c r="G129" i="21"/>
  <c r="G131" i="21" s="1"/>
  <c r="G89" i="21"/>
  <c r="G91" i="21" s="1"/>
  <c r="J79" i="21"/>
  <c r="K120" i="21"/>
  <c r="G121" i="21"/>
  <c r="G123" i="21" s="1"/>
  <c r="J125" i="21"/>
  <c r="K109" i="21"/>
  <c r="K111" i="21" s="1"/>
  <c r="G112" i="21"/>
  <c r="K117" i="21"/>
  <c r="G110" i="21"/>
  <c r="J95" i="21"/>
  <c r="G80" i="21"/>
  <c r="G64" i="21"/>
  <c r="G66" i="21" s="1"/>
  <c r="G63" i="21"/>
  <c r="G61" i="21"/>
  <c r="G48" i="21"/>
  <c r="G50" i="21" s="1"/>
  <c r="G24" i="21"/>
  <c r="G26" i="21" s="1"/>
  <c r="J28" i="21"/>
  <c r="G128" i="15"/>
  <c r="G130" i="15" s="1"/>
  <c r="J126" i="15"/>
  <c r="G104" i="15"/>
  <c r="G106" i="15" s="1"/>
  <c r="J94" i="15"/>
  <c r="K51" i="15"/>
  <c r="N51" i="15" s="1"/>
  <c r="K20" i="16"/>
  <c r="K21" i="16" s="1"/>
  <c r="G32" i="16"/>
  <c r="G34" i="16" s="1"/>
  <c r="G23" i="17"/>
  <c r="G25" i="17" s="1"/>
  <c r="G8" i="17"/>
  <c r="G10" i="17" s="1"/>
  <c r="G8" i="19"/>
  <c r="G10" i="19" s="1"/>
  <c r="G63" i="19"/>
  <c r="G65" i="19" s="1"/>
  <c r="G47" i="19"/>
  <c r="G49" i="19" s="1"/>
  <c r="G55" i="19"/>
  <c r="G57" i="19" s="1"/>
  <c r="G23" i="19"/>
  <c r="G25" i="19" s="1"/>
  <c r="J27" i="19"/>
  <c r="G105" i="16"/>
  <c r="G107" i="16" s="1"/>
  <c r="G113" i="16"/>
  <c r="G115" i="16" s="1"/>
  <c r="G110" i="16"/>
  <c r="G89" i="16"/>
  <c r="G91" i="16" s="1"/>
  <c r="J125" i="18"/>
  <c r="G81" i="18"/>
  <c r="G83" i="18" s="1"/>
  <c r="G121" i="18"/>
  <c r="G123" i="18" s="1"/>
  <c r="G105" i="18"/>
  <c r="G107" i="18" s="1"/>
  <c r="G89" i="18"/>
  <c r="G91" i="18" s="1"/>
  <c r="K117" i="20"/>
  <c r="K118" i="20" s="1"/>
  <c r="G110" i="20"/>
  <c r="G89" i="20"/>
  <c r="G91" i="20" s="1"/>
  <c r="G81" i="20"/>
  <c r="G83" i="20" s="1"/>
  <c r="J127" i="20"/>
  <c r="G24" i="20"/>
  <c r="G26" i="20" s="1"/>
  <c r="G32" i="20"/>
  <c r="G34" i="20" s="1"/>
  <c r="G8" i="20"/>
  <c r="G10" i="20" s="1"/>
  <c r="G29" i="20"/>
  <c r="G29" i="18"/>
  <c r="G16" i="18"/>
  <c r="G18" i="18" s="1"/>
  <c r="J60" i="18"/>
  <c r="G32" i="18"/>
  <c r="G34" i="18" s="1"/>
  <c r="J62" i="18"/>
  <c r="G31" i="15"/>
  <c r="G33" i="15" s="1"/>
  <c r="G55" i="15"/>
  <c r="G57" i="15" s="1"/>
  <c r="G39" i="15"/>
  <c r="G41" i="15" s="1"/>
  <c r="G23" i="15"/>
  <c r="G25" i="15" s="1"/>
  <c r="G16" i="15"/>
  <c r="G18" i="15" s="1"/>
  <c r="G13" i="15"/>
  <c r="G8" i="15"/>
  <c r="G10" i="15" s="1"/>
  <c r="G56" i="16"/>
  <c r="G58" i="16" s="1"/>
  <c r="G48" i="16"/>
  <c r="G50" i="16" s="1"/>
  <c r="G8" i="16"/>
  <c r="G10" i="16" s="1"/>
  <c r="J12" i="16"/>
  <c r="G129" i="20"/>
  <c r="G131" i="20" s="1"/>
  <c r="K120" i="20"/>
  <c r="G121" i="20"/>
  <c r="G123" i="20" s="1"/>
  <c r="J125" i="20"/>
  <c r="K125" i="20" s="1"/>
  <c r="K127" i="20" s="1"/>
  <c r="G112" i="20"/>
  <c r="G96" i="20"/>
  <c r="G73" i="20"/>
  <c r="G75" i="20" s="1"/>
  <c r="G56" i="20"/>
  <c r="G58" i="20" s="1"/>
  <c r="G61" i="20"/>
  <c r="G48" i="20"/>
  <c r="G50" i="20" s="1"/>
  <c r="G15" i="20"/>
  <c r="G16" i="20"/>
  <c r="G18" i="20" s="1"/>
  <c r="G13" i="20"/>
  <c r="J126" i="19"/>
  <c r="K124" i="19" s="1"/>
  <c r="K126" i="19" s="1"/>
  <c r="K119" i="19"/>
  <c r="G120" i="19"/>
  <c r="G122" i="19" s="1"/>
  <c r="K116" i="19"/>
  <c r="N116" i="19" s="1"/>
  <c r="O116" i="19" s="1"/>
  <c r="O118" i="19" s="1"/>
  <c r="J94" i="19"/>
  <c r="G88" i="19"/>
  <c r="G90" i="19" s="1"/>
  <c r="G80" i="19"/>
  <c r="G82" i="19" s="1"/>
  <c r="G72" i="19"/>
  <c r="G74" i="19" s="1"/>
  <c r="G62" i="19"/>
  <c r="G60" i="19"/>
  <c r="J45" i="19"/>
  <c r="K43" i="19" s="1"/>
  <c r="K45" i="19" s="1"/>
  <c r="G46" i="19"/>
  <c r="G39" i="19"/>
  <c r="G41" i="19" s="1"/>
  <c r="G31" i="19"/>
  <c r="G33" i="19" s="1"/>
  <c r="J127" i="18"/>
  <c r="G129" i="18"/>
  <c r="G131" i="18" s="1"/>
  <c r="G96" i="18"/>
  <c r="G97" i="18"/>
  <c r="G99" i="18" s="1"/>
  <c r="G64" i="18"/>
  <c r="G66" i="18" s="1"/>
  <c r="G56" i="18"/>
  <c r="G58" i="18" s="1"/>
  <c r="G48" i="18"/>
  <c r="G50" i="18" s="1"/>
  <c r="G128" i="17"/>
  <c r="G130" i="17" s="1"/>
  <c r="J124" i="17"/>
  <c r="K124" i="17" s="1"/>
  <c r="K126" i="17" s="1"/>
  <c r="K119" i="17"/>
  <c r="G112" i="17"/>
  <c r="G114" i="17" s="1"/>
  <c r="G104" i="17"/>
  <c r="G106" i="17" s="1"/>
  <c r="K117" i="17"/>
  <c r="J94" i="17"/>
  <c r="G96" i="17"/>
  <c r="G98" i="17" s="1"/>
  <c r="G88" i="17"/>
  <c r="G90" i="17" s="1"/>
  <c r="G80" i="17"/>
  <c r="G82" i="17" s="1"/>
  <c r="G72" i="17"/>
  <c r="G74" i="17" s="1"/>
  <c r="G62" i="17"/>
  <c r="G63" i="17"/>
  <c r="G65" i="17" s="1"/>
  <c r="K59" i="17"/>
  <c r="K61" i="17" s="1"/>
  <c r="G55" i="17"/>
  <c r="G57" i="17" s="1"/>
  <c r="G60" i="17"/>
  <c r="K51" i="17"/>
  <c r="G47" i="17"/>
  <c r="G49" i="17" s="1"/>
  <c r="J45" i="17"/>
  <c r="K43" i="17" s="1"/>
  <c r="K45" i="17" s="1"/>
  <c r="G28" i="17"/>
  <c r="G16" i="17"/>
  <c r="G18" i="17" s="1"/>
  <c r="G129" i="16"/>
  <c r="G131" i="16" s="1"/>
  <c r="K120" i="16"/>
  <c r="G121" i="16"/>
  <c r="G123" i="16" s="1"/>
  <c r="J125" i="16"/>
  <c r="G112" i="16"/>
  <c r="K117" i="16"/>
  <c r="N117" i="16" s="1"/>
  <c r="O117" i="16" s="1"/>
  <c r="O119" i="16" s="1"/>
  <c r="G96" i="16"/>
  <c r="G97" i="16"/>
  <c r="G99" i="16" s="1"/>
  <c r="G24" i="16"/>
  <c r="G26" i="16" s="1"/>
  <c r="G29" i="16"/>
  <c r="K22" i="16"/>
  <c r="N22" i="16" s="1"/>
  <c r="J14" i="16"/>
  <c r="G16" i="16"/>
  <c r="G18" i="16" s="1"/>
  <c r="K119" i="15"/>
  <c r="J124" i="15"/>
  <c r="G111" i="15"/>
  <c r="K116" i="15"/>
  <c r="K117" i="15" s="1"/>
  <c r="G109" i="15"/>
  <c r="G80" i="15"/>
  <c r="G82" i="15" s="1"/>
  <c r="G72" i="15"/>
  <c r="G74" i="15" s="1"/>
  <c r="G62" i="15"/>
  <c r="J45" i="15"/>
  <c r="G47" i="15"/>
  <c r="G49" i="15" s="1"/>
  <c r="J43" i="15"/>
  <c r="G28" i="15"/>
  <c r="J12" i="15"/>
  <c r="K86" i="21"/>
  <c r="N85" i="21"/>
  <c r="O101" i="21"/>
  <c r="K55" i="21"/>
  <c r="N54" i="21"/>
  <c r="K88" i="21"/>
  <c r="N87" i="21"/>
  <c r="K12" i="21"/>
  <c r="K14" i="21" s="1"/>
  <c r="K20" i="21"/>
  <c r="J46" i="21"/>
  <c r="G94" i="21"/>
  <c r="O103" i="21"/>
  <c r="J44" i="21"/>
  <c r="J30" i="21"/>
  <c r="K28" i="21" s="1"/>
  <c r="K30" i="21" s="1"/>
  <c r="N22" i="21"/>
  <c r="J62" i="21"/>
  <c r="K60" i="21" s="1"/>
  <c r="K62" i="21" s="1"/>
  <c r="G13" i="21"/>
  <c r="J93" i="21"/>
  <c r="K93" i="21" s="1"/>
  <c r="K95" i="21" s="1"/>
  <c r="G15" i="21"/>
  <c r="K52" i="21"/>
  <c r="J77" i="21"/>
  <c r="K77" i="21" s="1"/>
  <c r="K79" i="21" s="1"/>
  <c r="K21" i="20"/>
  <c r="N20" i="20"/>
  <c r="O36" i="20"/>
  <c r="G64" i="20"/>
  <c r="G66" i="20" s="1"/>
  <c r="G113" i="20"/>
  <c r="G115" i="20" s="1"/>
  <c r="J30" i="20"/>
  <c r="K28" i="20" s="1"/>
  <c r="K30" i="20" s="1"/>
  <c r="J62" i="20"/>
  <c r="K60" i="20" s="1"/>
  <c r="K62" i="20" s="1"/>
  <c r="K54" i="20"/>
  <c r="J12" i="20"/>
  <c r="K12" i="20" s="1"/>
  <c r="K14" i="20" s="1"/>
  <c r="K109" i="20"/>
  <c r="K111" i="20" s="1"/>
  <c r="K87" i="20"/>
  <c r="G94" i="20"/>
  <c r="G45" i="20"/>
  <c r="K52" i="20"/>
  <c r="J93" i="20"/>
  <c r="K93" i="20" s="1"/>
  <c r="K95" i="20" s="1"/>
  <c r="J46" i="20"/>
  <c r="J44" i="20"/>
  <c r="G40" i="20"/>
  <c r="G42" i="20" s="1"/>
  <c r="J77" i="20"/>
  <c r="K85" i="20"/>
  <c r="J79" i="20"/>
  <c r="N53" i="19"/>
  <c r="K54" i="19"/>
  <c r="O37" i="19"/>
  <c r="N51" i="19"/>
  <c r="K52" i="19"/>
  <c r="K108" i="19"/>
  <c r="K110" i="19" s="1"/>
  <c r="K85" i="19"/>
  <c r="N84" i="19"/>
  <c r="O100" i="19"/>
  <c r="O35" i="19"/>
  <c r="K21" i="19"/>
  <c r="N20" i="19"/>
  <c r="J14" i="19"/>
  <c r="K22" i="19"/>
  <c r="J29" i="19"/>
  <c r="J59" i="19"/>
  <c r="K59" i="19" s="1"/>
  <c r="K61" i="19" s="1"/>
  <c r="J92" i="19"/>
  <c r="J12" i="19"/>
  <c r="J76" i="19"/>
  <c r="K76" i="19" s="1"/>
  <c r="K78" i="19" s="1"/>
  <c r="G77" i="19"/>
  <c r="K86" i="19"/>
  <c r="G13" i="19"/>
  <c r="G45" i="18"/>
  <c r="K52" i="18"/>
  <c r="J44" i="18"/>
  <c r="K109" i="18"/>
  <c r="K111" i="18" s="1"/>
  <c r="G31" i="18"/>
  <c r="J30" i="18"/>
  <c r="K28" i="18" s="1"/>
  <c r="K30" i="18" s="1"/>
  <c r="G40" i="18"/>
  <c r="G42" i="18" s="1"/>
  <c r="G15" i="18"/>
  <c r="J14" i="18"/>
  <c r="G8" i="18"/>
  <c r="G10" i="18" s="1"/>
  <c r="K20" i="18"/>
  <c r="G13" i="18"/>
  <c r="J12" i="18"/>
  <c r="G47" i="18"/>
  <c r="J46" i="18"/>
  <c r="K87" i="18"/>
  <c r="G94" i="18"/>
  <c r="J93" i="18"/>
  <c r="K93" i="18" s="1"/>
  <c r="K95" i="18" s="1"/>
  <c r="K117" i="18"/>
  <c r="K22" i="18"/>
  <c r="G110" i="18"/>
  <c r="G112" i="18"/>
  <c r="J77" i="18"/>
  <c r="K85" i="18"/>
  <c r="J79" i="18"/>
  <c r="O35" i="17"/>
  <c r="K21" i="17"/>
  <c r="N20" i="17"/>
  <c r="G39" i="17"/>
  <c r="G41" i="17" s="1"/>
  <c r="K23" i="17"/>
  <c r="N22" i="17"/>
  <c r="K85" i="17"/>
  <c r="N84" i="17"/>
  <c r="O100" i="17"/>
  <c r="O103" i="17"/>
  <c r="U73" i="17"/>
  <c r="J12" i="17"/>
  <c r="G13" i="17"/>
  <c r="N116" i="17"/>
  <c r="O116" i="17" s="1"/>
  <c r="O118" i="17" s="1"/>
  <c r="J14" i="17"/>
  <c r="J29" i="17"/>
  <c r="K27" i="17" s="1"/>
  <c r="K29" i="17" s="1"/>
  <c r="K53" i="17"/>
  <c r="J92" i="17"/>
  <c r="K92" i="17" s="1"/>
  <c r="K94" i="17" s="1"/>
  <c r="G30" i="17"/>
  <c r="J78" i="17"/>
  <c r="K76" i="17" s="1"/>
  <c r="K78" i="17" s="1"/>
  <c r="K86" i="17"/>
  <c r="O103" i="16"/>
  <c r="K109" i="16"/>
  <c r="K111" i="16" s="1"/>
  <c r="G64" i="16"/>
  <c r="G66" i="16" s="1"/>
  <c r="K87" i="16"/>
  <c r="G94" i="16"/>
  <c r="G45" i="16"/>
  <c r="K52" i="16"/>
  <c r="G61" i="16"/>
  <c r="G40" i="16"/>
  <c r="G42" i="16" s="1"/>
  <c r="J30" i="16"/>
  <c r="K28" i="16" s="1"/>
  <c r="K30" i="16" s="1"/>
  <c r="J46" i="16"/>
  <c r="K44" i="16" s="1"/>
  <c r="K46" i="16" s="1"/>
  <c r="K54" i="16"/>
  <c r="J62" i="16"/>
  <c r="K60" i="16" s="1"/>
  <c r="K62" i="16" s="1"/>
  <c r="J93" i="16"/>
  <c r="K93" i="16" s="1"/>
  <c r="K95" i="16" s="1"/>
  <c r="J77" i="16"/>
  <c r="K85" i="16"/>
  <c r="J79" i="16"/>
  <c r="G15" i="15"/>
  <c r="J14" i="15"/>
  <c r="G93" i="15"/>
  <c r="K86" i="15"/>
  <c r="J92" i="15"/>
  <c r="K92" i="15" s="1"/>
  <c r="K94" i="15" s="1"/>
  <c r="J29" i="15"/>
  <c r="K27" i="15" s="1"/>
  <c r="K29" i="15" s="1"/>
  <c r="K22" i="15"/>
  <c r="G30" i="15"/>
  <c r="O102" i="15"/>
  <c r="G63" i="15"/>
  <c r="G65" i="15" s="1"/>
  <c r="K108" i="15"/>
  <c r="K110" i="15" s="1"/>
  <c r="G112" i="15"/>
  <c r="G114" i="15" s="1"/>
  <c r="G120" i="15"/>
  <c r="G122" i="15" s="1"/>
  <c r="O35" i="15"/>
  <c r="N20" i="15"/>
  <c r="K21" i="15"/>
  <c r="K53" i="15"/>
  <c r="J59" i="15"/>
  <c r="K59" i="15" s="1"/>
  <c r="K61" i="15" s="1"/>
  <c r="K84" i="15"/>
  <c r="G77" i="15"/>
  <c r="J76" i="15"/>
  <c r="G96" i="15"/>
  <c r="G98" i="15" s="1"/>
  <c r="J78" i="15"/>
  <c r="K125" i="16" l="1"/>
  <c r="K127" i="16" s="1"/>
  <c r="K125" i="18"/>
  <c r="K127" i="18" s="1"/>
  <c r="N116" i="15"/>
  <c r="O116" i="15" s="1"/>
  <c r="O118" i="15" s="1"/>
  <c r="K23" i="20"/>
  <c r="K124" i="15"/>
  <c r="K126" i="15" s="1"/>
  <c r="K27" i="19"/>
  <c r="K29" i="19" s="1"/>
  <c r="K125" i="21"/>
  <c r="K127" i="21" s="1"/>
  <c r="N20" i="16"/>
  <c r="O20" i="16" s="1"/>
  <c r="O22" i="16" s="1"/>
  <c r="K120" i="18"/>
  <c r="N54" i="18"/>
  <c r="K92" i="19"/>
  <c r="K94" i="19" s="1"/>
  <c r="N117" i="20"/>
  <c r="O117" i="20" s="1"/>
  <c r="O119" i="20" s="1"/>
  <c r="O103" i="20"/>
  <c r="O85" i="21"/>
  <c r="O87" i="21" s="1"/>
  <c r="K44" i="21"/>
  <c r="K46" i="21" s="1"/>
  <c r="N117" i="21"/>
  <c r="O117" i="21" s="1"/>
  <c r="O119" i="21" s="1"/>
  <c r="K118" i="21"/>
  <c r="K52" i="15"/>
  <c r="O36" i="16"/>
  <c r="O37" i="16" s="1"/>
  <c r="K12" i="16"/>
  <c r="K14" i="16" s="1"/>
  <c r="K12" i="19"/>
  <c r="K14" i="19" s="1"/>
  <c r="K118" i="16"/>
  <c r="K77" i="18"/>
  <c r="K79" i="18" s="1"/>
  <c r="K77" i="20"/>
  <c r="K79" i="20" s="1"/>
  <c r="O20" i="20"/>
  <c r="O22" i="20" s="1"/>
  <c r="K60" i="18"/>
  <c r="K62" i="18" s="1"/>
  <c r="K44" i="18"/>
  <c r="K46" i="18" s="1"/>
  <c r="K12" i="18"/>
  <c r="K14" i="18" s="1"/>
  <c r="K43" i="15"/>
  <c r="K45" i="15" s="1"/>
  <c r="K23" i="16"/>
  <c r="K44" i="20"/>
  <c r="K46" i="20" s="1"/>
  <c r="O102" i="19"/>
  <c r="K117" i="19"/>
  <c r="O51" i="19"/>
  <c r="O53" i="19" s="1"/>
  <c r="N51" i="17"/>
  <c r="K52" i="17"/>
  <c r="O20" i="17"/>
  <c r="O22" i="17" s="1"/>
  <c r="K12" i="17"/>
  <c r="K14" i="17" s="1"/>
  <c r="K77" i="16"/>
  <c r="K79" i="16" s="1"/>
  <c r="K76" i="15"/>
  <c r="K78" i="15" s="1"/>
  <c r="K12" i="15"/>
  <c r="K14" i="15" s="1"/>
  <c r="O36" i="21"/>
  <c r="K21" i="21"/>
  <c r="N20" i="21"/>
  <c r="O20" i="21" s="1"/>
  <c r="O22" i="21" s="1"/>
  <c r="O102" i="21"/>
  <c r="U73" i="21"/>
  <c r="O38" i="21"/>
  <c r="N52" i="21"/>
  <c r="O52" i="21" s="1"/>
  <c r="O54" i="21" s="1"/>
  <c r="K53" i="21"/>
  <c r="O104" i="21"/>
  <c r="U74" i="21"/>
  <c r="K53" i="20"/>
  <c r="O38" i="20"/>
  <c r="N52" i="20"/>
  <c r="N87" i="20"/>
  <c r="K88" i="20"/>
  <c r="O37" i="20"/>
  <c r="U9" i="20"/>
  <c r="K55" i="20"/>
  <c r="N54" i="20"/>
  <c r="K86" i="20"/>
  <c r="N85" i="20"/>
  <c r="O101" i="20"/>
  <c r="U74" i="20" s="1"/>
  <c r="O104" i="20"/>
  <c r="O36" i="19"/>
  <c r="U8" i="19"/>
  <c r="U72" i="19"/>
  <c r="O101" i="19"/>
  <c r="N86" i="19"/>
  <c r="O84" i="19" s="1"/>
  <c r="O86" i="19" s="1"/>
  <c r="K87" i="19"/>
  <c r="O38" i="19"/>
  <c r="U9" i="19"/>
  <c r="K23" i="19"/>
  <c r="N22" i="19"/>
  <c r="O20" i="19" s="1"/>
  <c r="O22" i="19" s="1"/>
  <c r="K23" i="18"/>
  <c r="N22" i="18"/>
  <c r="O101" i="18"/>
  <c r="K86" i="18"/>
  <c r="N85" i="18"/>
  <c r="N117" i="18"/>
  <c r="O117" i="18" s="1"/>
  <c r="O119" i="18" s="1"/>
  <c r="O103" i="18"/>
  <c r="K118" i="18"/>
  <c r="N87" i="18"/>
  <c r="K88" i="18"/>
  <c r="N20" i="18"/>
  <c r="O36" i="18"/>
  <c r="K21" i="18"/>
  <c r="K53" i="18"/>
  <c r="O38" i="18"/>
  <c r="N52" i="18"/>
  <c r="O101" i="17"/>
  <c r="U72" i="17"/>
  <c r="N53" i="17"/>
  <c r="O51" i="17" s="1"/>
  <c r="O53" i="17" s="1"/>
  <c r="K54" i="17"/>
  <c r="O37" i="17"/>
  <c r="N86" i="17"/>
  <c r="O84" i="17" s="1"/>
  <c r="O86" i="17" s="1"/>
  <c r="K87" i="17"/>
  <c r="U8" i="17"/>
  <c r="O36" i="17"/>
  <c r="U75" i="17"/>
  <c r="U81" i="17"/>
  <c r="V73" i="17"/>
  <c r="U77" i="17"/>
  <c r="O104" i="16"/>
  <c r="U74" i="16"/>
  <c r="N85" i="16"/>
  <c r="K86" i="16"/>
  <c r="O101" i="16"/>
  <c r="K88" i="16"/>
  <c r="N87" i="16"/>
  <c r="K55" i="16"/>
  <c r="N54" i="16"/>
  <c r="K53" i="16"/>
  <c r="O38" i="16"/>
  <c r="U9" i="16" s="1"/>
  <c r="N52" i="16"/>
  <c r="K85" i="15"/>
  <c r="N84" i="15"/>
  <c r="O100" i="15"/>
  <c r="N22" i="15"/>
  <c r="O20" i="15" s="1"/>
  <c r="O22" i="15" s="1"/>
  <c r="K23" i="15"/>
  <c r="N86" i="15"/>
  <c r="K87" i="15"/>
  <c r="U8" i="15"/>
  <c r="O36" i="15"/>
  <c r="N53" i="15"/>
  <c r="O51" i="15" s="1"/>
  <c r="O53" i="15" s="1"/>
  <c r="K54" i="15"/>
  <c r="O37" i="15"/>
  <c r="O103" i="15"/>
  <c r="U73" i="15"/>
  <c r="O52" i="18" l="1"/>
  <c r="O54" i="18" s="1"/>
  <c r="O85" i="16"/>
  <c r="O87" i="16" s="1"/>
  <c r="O20" i="18"/>
  <c r="O22" i="18" s="1"/>
  <c r="O52" i="20"/>
  <c r="O54" i="20" s="1"/>
  <c r="O103" i="19"/>
  <c r="U73" i="19"/>
  <c r="O85" i="18"/>
  <c r="O87" i="18" s="1"/>
  <c r="O52" i="16"/>
  <c r="O54" i="16" s="1"/>
  <c r="U8" i="21"/>
  <c r="O39" i="21"/>
  <c r="S73" i="21"/>
  <c r="U77" i="21"/>
  <c r="V73" i="21"/>
  <c r="U75" i="21"/>
  <c r="U81" i="21"/>
  <c r="U78" i="21"/>
  <c r="U76" i="21"/>
  <c r="S74" i="21"/>
  <c r="U82" i="21"/>
  <c r="V74" i="21"/>
  <c r="O37" i="21"/>
  <c r="U9" i="21"/>
  <c r="U13" i="20"/>
  <c r="U11" i="20"/>
  <c r="U17" i="20"/>
  <c r="V9" i="20"/>
  <c r="U78" i="20"/>
  <c r="U82" i="20"/>
  <c r="U76" i="20"/>
  <c r="V74" i="20"/>
  <c r="U8" i="20"/>
  <c r="O39" i="20"/>
  <c r="U73" i="20"/>
  <c r="O102" i="20"/>
  <c r="O85" i="20"/>
  <c r="O87" i="20" s="1"/>
  <c r="U17" i="19"/>
  <c r="U13" i="19"/>
  <c r="V9" i="19"/>
  <c r="U11" i="19"/>
  <c r="U12" i="19"/>
  <c r="V8" i="19"/>
  <c r="U10" i="19"/>
  <c r="U16" i="19"/>
  <c r="S8" i="19"/>
  <c r="U76" i="19"/>
  <c r="U74" i="19"/>
  <c r="S72" i="19"/>
  <c r="V72" i="19"/>
  <c r="U80" i="19"/>
  <c r="U73" i="18"/>
  <c r="O102" i="18"/>
  <c r="O104" i="18"/>
  <c r="U74" i="18"/>
  <c r="U8" i="18"/>
  <c r="O39" i="18"/>
  <c r="O37" i="18"/>
  <c r="U9" i="18"/>
  <c r="U12" i="17"/>
  <c r="V8" i="17"/>
  <c r="U10" i="17"/>
  <c r="S8" i="17"/>
  <c r="U16" i="17"/>
  <c r="V77" i="17"/>
  <c r="U85" i="17"/>
  <c r="U9" i="17"/>
  <c r="O38" i="17"/>
  <c r="V81" i="17"/>
  <c r="U83" i="17"/>
  <c r="U79" i="17"/>
  <c r="V75" i="17"/>
  <c r="S72" i="17"/>
  <c r="U76" i="17"/>
  <c r="V72" i="17"/>
  <c r="U80" i="17"/>
  <c r="U74" i="17"/>
  <c r="O102" i="16"/>
  <c r="U73" i="16"/>
  <c r="U8" i="16"/>
  <c r="O39" i="16"/>
  <c r="V74" i="16"/>
  <c r="U78" i="16"/>
  <c r="U82" i="16"/>
  <c r="U76" i="16"/>
  <c r="U13" i="16"/>
  <c r="U11" i="16"/>
  <c r="V9" i="16"/>
  <c r="U9" i="15"/>
  <c r="O38" i="15"/>
  <c r="O84" i="15"/>
  <c r="O86" i="15" s="1"/>
  <c r="U12" i="15"/>
  <c r="V8" i="15"/>
  <c r="S8" i="15"/>
  <c r="U10" i="15"/>
  <c r="U16" i="15"/>
  <c r="U75" i="15"/>
  <c r="U77" i="15"/>
  <c r="U81" i="15"/>
  <c r="V73" i="15"/>
  <c r="O101" i="15"/>
  <c r="U72" i="15"/>
  <c r="U77" i="19" l="1"/>
  <c r="U81" i="19"/>
  <c r="V81" i="19" s="1"/>
  <c r="U75" i="19"/>
  <c r="V73" i="19"/>
  <c r="V78" i="21"/>
  <c r="U86" i="21"/>
  <c r="S75" i="21"/>
  <c r="U83" i="21"/>
  <c r="U79" i="21"/>
  <c r="V75" i="21"/>
  <c r="V77" i="21"/>
  <c r="U85" i="21"/>
  <c r="U17" i="21"/>
  <c r="U13" i="21"/>
  <c r="V9" i="21"/>
  <c r="U11" i="21"/>
  <c r="V82" i="21"/>
  <c r="W73" i="21"/>
  <c r="T73" i="21"/>
  <c r="X73" i="21"/>
  <c r="T74" i="21"/>
  <c r="X74" i="21"/>
  <c r="W74" i="21"/>
  <c r="V81" i="21"/>
  <c r="U80" i="21"/>
  <c r="U84" i="21"/>
  <c r="V76" i="21"/>
  <c r="U16" i="21"/>
  <c r="U12" i="21"/>
  <c r="V8" i="21"/>
  <c r="U10" i="21"/>
  <c r="S8" i="21"/>
  <c r="S9" i="21" s="1"/>
  <c r="V82" i="20"/>
  <c r="U86" i="20"/>
  <c r="V78" i="20"/>
  <c r="S73" i="20"/>
  <c r="X73" i="20" s="1"/>
  <c r="V73" i="20"/>
  <c r="U77" i="20"/>
  <c r="U81" i="20"/>
  <c r="U75" i="20"/>
  <c r="U16" i="20"/>
  <c r="U10" i="20"/>
  <c r="U12" i="20"/>
  <c r="V8" i="20"/>
  <c r="S8" i="20"/>
  <c r="V17" i="20"/>
  <c r="U19" i="20"/>
  <c r="U15" i="20"/>
  <c r="V11" i="20"/>
  <c r="V76" i="20"/>
  <c r="U80" i="20"/>
  <c r="U84" i="20"/>
  <c r="U21" i="20"/>
  <c r="V13" i="20"/>
  <c r="U20" i="19"/>
  <c r="V12" i="19"/>
  <c r="U19" i="19"/>
  <c r="U15" i="19"/>
  <c r="V11" i="19"/>
  <c r="V10" i="19"/>
  <c r="U18" i="19"/>
  <c r="U14" i="19"/>
  <c r="S10" i="19"/>
  <c r="V13" i="19"/>
  <c r="U21" i="19"/>
  <c r="T72" i="19"/>
  <c r="W72" i="19"/>
  <c r="X72" i="19"/>
  <c r="S73" i="19"/>
  <c r="S74" i="19" s="1"/>
  <c r="W8" i="19"/>
  <c r="T8" i="19"/>
  <c r="S9" i="19"/>
  <c r="U84" i="19"/>
  <c r="V76" i="19"/>
  <c r="V80" i="19"/>
  <c r="U78" i="19"/>
  <c r="V74" i="19"/>
  <c r="U82" i="19"/>
  <c r="V16" i="19"/>
  <c r="V17" i="19"/>
  <c r="U16" i="18"/>
  <c r="U12" i="18"/>
  <c r="V8" i="18"/>
  <c r="U10" i="18"/>
  <c r="S8" i="18"/>
  <c r="U78" i="18"/>
  <c r="U82" i="18"/>
  <c r="V74" i="18"/>
  <c r="U76" i="18"/>
  <c r="U17" i="18"/>
  <c r="U11" i="18"/>
  <c r="U13" i="18"/>
  <c r="V9" i="18"/>
  <c r="S9" i="18"/>
  <c r="S73" i="18"/>
  <c r="U75" i="18"/>
  <c r="U81" i="18"/>
  <c r="U77" i="18"/>
  <c r="V73" i="18"/>
  <c r="V74" i="17"/>
  <c r="U82" i="17"/>
  <c r="U78" i="17"/>
  <c r="V16" i="17"/>
  <c r="V85" i="17"/>
  <c r="V83" i="17"/>
  <c r="V10" i="17"/>
  <c r="U14" i="17"/>
  <c r="U18" i="17"/>
  <c r="V80" i="17"/>
  <c r="T8" i="17"/>
  <c r="X8" i="17"/>
  <c r="W8" i="17"/>
  <c r="U84" i="17"/>
  <c r="V76" i="17"/>
  <c r="U87" i="17"/>
  <c r="V79" i="17"/>
  <c r="T72" i="17"/>
  <c r="X72" i="17"/>
  <c r="W72" i="17"/>
  <c r="S73" i="17"/>
  <c r="S74" i="17" s="1"/>
  <c r="U17" i="17"/>
  <c r="U13" i="17"/>
  <c r="V9" i="17"/>
  <c r="U11" i="17"/>
  <c r="S9" i="17"/>
  <c r="S10" i="17" s="1"/>
  <c r="U20" i="17"/>
  <c r="V12" i="17"/>
  <c r="V78" i="16"/>
  <c r="U16" i="16"/>
  <c r="U10" i="16"/>
  <c r="U12" i="16"/>
  <c r="V8" i="16"/>
  <c r="S8" i="16"/>
  <c r="U21" i="16"/>
  <c r="V13" i="16"/>
  <c r="S73" i="16"/>
  <c r="X73" i="16" s="1"/>
  <c r="U81" i="16"/>
  <c r="V73" i="16"/>
  <c r="U77" i="16"/>
  <c r="U75" i="16"/>
  <c r="V82" i="16"/>
  <c r="V17" i="16"/>
  <c r="U19" i="16"/>
  <c r="U15" i="16"/>
  <c r="V11" i="16"/>
  <c r="V76" i="16"/>
  <c r="V16" i="15"/>
  <c r="V10" i="15"/>
  <c r="U18" i="15"/>
  <c r="U14" i="15"/>
  <c r="T8" i="15"/>
  <c r="X8" i="15"/>
  <c r="W8" i="15"/>
  <c r="S72" i="15"/>
  <c r="U80" i="15"/>
  <c r="U74" i="15"/>
  <c r="V72" i="15"/>
  <c r="U76" i="15"/>
  <c r="V81" i="15"/>
  <c r="V12" i="15"/>
  <c r="U20" i="15"/>
  <c r="U85" i="15"/>
  <c r="V77" i="15"/>
  <c r="U79" i="15"/>
  <c r="V75" i="15"/>
  <c r="U83" i="15"/>
  <c r="U17" i="15"/>
  <c r="U11" i="15"/>
  <c r="U13" i="15"/>
  <c r="V9" i="15"/>
  <c r="S9" i="15"/>
  <c r="S74" i="18" l="1"/>
  <c r="X74" i="18" s="1"/>
  <c r="X73" i="18"/>
  <c r="U83" i="19"/>
  <c r="V83" i="19" s="1"/>
  <c r="U79" i="19"/>
  <c r="V75" i="19"/>
  <c r="V77" i="19"/>
  <c r="U85" i="19"/>
  <c r="V85" i="19" s="1"/>
  <c r="S11" i="19"/>
  <c r="T11" i="19" s="1"/>
  <c r="V83" i="21"/>
  <c r="V84" i="21"/>
  <c r="X9" i="21"/>
  <c r="W9" i="21"/>
  <c r="T9" i="21"/>
  <c r="W75" i="21"/>
  <c r="T75" i="21"/>
  <c r="X75" i="21"/>
  <c r="U19" i="21"/>
  <c r="U15" i="21"/>
  <c r="V11" i="21"/>
  <c r="U21" i="21"/>
  <c r="V13" i="21"/>
  <c r="U88" i="21"/>
  <c r="V80" i="21"/>
  <c r="V17" i="21"/>
  <c r="V86" i="21"/>
  <c r="V12" i="21"/>
  <c r="U20" i="21"/>
  <c r="U87" i="21"/>
  <c r="V79" i="21"/>
  <c r="W8" i="21"/>
  <c r="X8" i="21"/>
  <c r="T8" i="21"/>
  <c r="S76" i="21"/>
  <c r="S77" i="21" s="1"/>
  <c r="S78" i="21" s="1"/>
  <c r="V16" i="21"/>
  <c r="U18" i="21"/>
  <c r="U14" i="21"/>
  <c r="V10" i="21"/>
  <c r="S10" i="21"/>
  <c r="V85" i="21"/>
  <c r="U88" i="20"/>
  <c r="V80" i="20"/>
  <c r="U85" i="20"/>
  <c r="V77" i="20"/>
  <c r="W8" i="20"/>
  <c r="X8" i="20"/>
  <c r="T8" i="20"/>
  <c r="S9" i="20"/>
  <c r="S10" i="20" s="1"/>
  <c r="W73" i="20"/>
  <c r="T73" i="20"/>
  <c r="S74" i="20"/>
  <c r="X74" i="20" s="1"/>
  <c r="V12" i="20"/>
  <c r="U20" i="20"/>
  <c r="U18" i="20"/>
  <c r="U14" i="20"/>
  <c r="V10" i="20"/>
  <c r="V86" i="20"/>
  <c r="V15" i="20"/>
  <c r="U23" i="20"/>
  <c r="V16" i="20"/>
  <c r="V21" i="20"/>
  <c r="V19" i="20"/>
  <c r="U79" i="20"/>
  <c r="U83" i="20"/>
  <c r="V75" i="20"/>
  <c r="V84" i="20"/>
  <c r="V81" i="20"/>
  <c r="T74" i="19"/>
  <c r="W74" i="19"/>
  <c r="X74" i="19"/>
  <c r="V78" i="19"/>
  <c r="U86" i="19"/>
  <c r="V20" i="19"/>
  <c r="V14" i="19"/>
  <c r="U22" i="19"/>
  <c r="V18" i="19"/>
  <c r="W9" i="19"/>
  <c r="X9" i="19"/>
  <c r="T9" i="19"/>
  <c r="V21" i="19"/>
  <c r="V15" i="19"/>
  <c r="U23" i="19"/>
  <c r="X10" i="19"/>
  <c r="W10" i="19"/>
  <c r="T10" i="19"/>
  <c r="W73" i="19"/>
  <c r="T73" i="19"/>
  <c r="X73" i="19"/>
  <c r="S75" i="19"/>
  <c r="V82" i="19"/>
  <c r="S12" i="19"/>
  <c r="S13" i="19" s="1"/>
  <c r="V84" i="19"/>
  <c r="V19" i="19"/>
  <c r="U21" i="18"/>
  <c r="V13" i="18"/>
  <c r="W8" i="18"/>
  <c r="T8" i="18"/>
  <c r="X8" i="18"/>
  <c r="U19" i="18"/>
  <c r="U15" i="18"/>
  <c r="V11" i="18"/>
  <c r="U18" i="18"/>
  <c r="U14" i="18"/>
  <c r="V10" i="18"/>
  <c r="S10" i="18"/>
  <c r="S11" i="18" s="1"/>
  <c r="S12" i="18" s="1"/>
  <c r="V82" i="18"/>
  <c r="V17" i="18"/>
  <c r="X9" i="18"/>
  <c r="W9" i="18"/>
  <c r="T9" i="18"/>
  <c r="U86" i="18"/>
  <c r="V78" i="18"/>
  <c r="U85" i="18"/>
  <c r="V77" i="18"/>
  <c r="V81" i="18"/>
  <c r="V76" i="18"/>
  <c r="U84" i="18"/>
  <c r="U80" i="18"/>
  <c r="V12" i="18"/>
  <c r="U20" i="18"/>
  <c r="W73" i="18"/>
  <c r="T73" i="18"/>
  <c r="S75" i="18"/>
  <c r="X75" i="18" s="1"/>
  <c r="U83" i="18"/>
  <c r="U79" i="18"/>
  <c r="V75" i="18"/>
  <c r="V16" i="18"/>
  <c r="T74" i="17"/>
  <c r="X74" i="17"/>
  <c r="W74" i="17"/>
  <c r="V18" i="17"/>
  <c r="U86" i="17"/>
  <c r="V78" i="17"/>
  <c r="V20" i="17"/>
  <c r="V82" i="17"/>
  <c r="V13" i="17"/>
  <c r="U21" i="17"/>
  <c r="V17" i="17"/>
  <c r="V14" i="17"/>
  <c r="U22" i="17"/>
  <c r="X10" i="17"/>
  <c r="T10" i="17"/>
  <c r="W10" i="17"/>
  <c r="W9" i="17"/>
  <c r="T9" i="17"/>
  <c r="X9" i="17"/>
  <c r="V87" i="17"/>
  <c r="T73" i="17"/>
  <c r="W73" i="17"/>
  <c r="X73" i="17"/>
  <c r="S75" i="17"/>
  <c r="V84" i="17"/>
  <c r="S76" i="17"/>
  <c r="U19" i="17"/>
  <c r="U15" i="17"/>
  <c r="V11" i="17"/>
  <c r="S11" i="17"/>
  <c r="U83" i="16"/>
  <c r="V75" i="16"/>
  <c r="U79" i="16"/>
  <c r="V77" i="16"/>
  <c r="V15" i="16"/>
  <c r="U23" i="16"/>
  <c r="V81" i="16"/>
  <c r="V84" i="16"/>
  <c r="V16" i="16"/>
  <c r="V86" i="16"/>
  <c r="W8" i="16"/>
  <c r="T8" i="16"/>
  <c r="X8" i="16"/>
  <c r="S9" i="16"/>
  <c r="S10" i="16" s="1"/>
  <c r="V12" i="16"/>
  <c r="U20" i="16"/>
  <c r="V19" i="16"/>
  <c r="U18" i="16"/>
  <c r="U14" i="16"/>
  <c r="V10" i="16"/>
  <c r="W73" i="16"/>
  <c r="T73" i="16"/>
  <c r="S74" i="16"/>
  <c r="X74" i="16" s="1"/>
  <c r="U88" i="16"/>
  <c r="V80" i="16"/>
  <c r="V21" i="16"/>
  <c r="U87" i="15"/>
  <c r="V79" i="15"/>
  <c r="W9" i="15"/>
  <c r="T9" i="15"/>
  <c r="X9" i="15"/>
  <c r="U84" i="15"/>
  <c r="V76" i="15"/>
  <c r="V14" i="15"/>
  <c r="U22" i="15"/>
  <c r="V13" i="15"/>
  <c r="U21" i="15"/>
  <c r="V85" i="15"/>
  <c r="V18" i="15"/>
  <c r="U19" i="15"/>
  <c r="U15" i="15"/>
  <c r="V11" i="15"/>
  <c r="V74" i="15"/>
  <c r="U78" i="15"/>
  <c r="U82" i="15"/>
  <c r="S10" i="15"/>
  <c r="S11" i="15" s="1"/>
  <c r="V17" i="15"/>
  <c r="V83" i="15"/>
  <c r="T72" i="15"/>
  <c r="X72" i="15"/>
  <c r="W72" i="15"/>
  <c r="S73" i="15"/>
  <c r="S74" i="15" s="1"/>
  <c r="V20" i="15"/>
  <c r="V80" i="15"/>
  <c r="T74" i="18" l="1"/>
  <c r="W74" i="18"/>
  <c r="W11" i="19"/>
  <c r="S11" i="21"/>
  <c r="S12" i="21" s="1"/>
  <c r="X11" i="19"/>
  <c r="V79" i="19"/>
  <c r="U87" i="19"/>
  <c r="V87" i="19" s="1"/>
  <c r="T78" i="21"/>
  <c r="X78" i="21"/>
  <c r="W78" i="21"/>
  <c r="S79" i="21"/>
  <c r="V21" i="21"/>
  <c r="V87" i="21"/>
  <c r="V15" i="21"/>
  <c r="U23" i="21"/>
  <c r="U22" i="21"/>
  <c r="V14" i="21"/>
  <c r="X77" i="21"/>
  <c r="T77" i="21"/>
  <c r="W77" i="21"/>
  <c r="V20" i="21"/>
  <c r="V19" i="21"/>
  <c r="V18" i="21"/>
  <c r="T76" i="21"/>
  <c r="X76" i="21"/>
  <c r="W76" i="21"/>
  <c r="V88" i="21"/>
  <c r="X11" i="21"/>
  <c r="W10" i="21"/>
  <c r="X10" i="21"/>
  <c r="T10" i="21"/>
  <c r="W10" i="20"/>
  <c r="T10" i="20"/>
  <c r="X10" i="20"/>
  <c r="S11" i="20"/>
  <c r="S12" i="20" s="1"/>
  <c r="V83" i="20"/>
  <c r="T74" i="20"/>
  <c r="W74" i="20"/>
  <c r="U87" i="20"/>
  <c r="V79" i="20"/>
  <c r="V14" i="20"/>
  <c r="U22" i="20"/>
  <c r="S75" i="20"/>
  <c r="V23" i="20"/>
  <c r="V18" i="20"/>
  <c r="V85" i="20"/>
  <c r="V20" i="20"/>
  <c r="X9" i="20"/>
  <c r="W9" i="20"/>
  <c r="T9" i="20"/>
  <c r="V88" i="20"/>
  <c r="X13" i="19"/>
  <c r="W13" i="19"/>
  <c r="T13" i="19"/>
  <c r="V23" i="19"/>
  <c r="S76" i="19"/>
  <c r="S14" i="19"/>
  <c r="X12" i="19"/>
  <c r="W12" i="19"/>
  <c r="T12" i="19"/>
  <c r="V86" i="19"/>
  <c r="T75" i="19"/>
  <c r="W75" i="19"/>
  <c r="X75" i="19"/>
  <c r="S77" i="19"/>
  <c r="V22" i="19"/>
  <c r="V20" i="18"/>
  <c r="V18" i="18"/>
  <c r="S13" i="18"/>
  <c r="V79" i="18"/>
  <c r="U87" i="18"/>
  <c r="X11" i="18"/>
  <c r="W11" i="18"/>
  <c r="T11" i="18"/>
  <c r="U22" i="18"/>
  <c r="V14" i="18"/>
  <c r="T12" i="18"/>
  <c r="W12" i="18"/>
  <c r="X12" i="18"/>
  <c r="U88" i="18"/>
  <c r="V80" i="18"/>
  <c r="V85" i="18"/>
  <c r="V21" i="18"/>
  <c r="W75" i="18"/>
  <c r="T75" i="18"/>
  <c r="S76" i="18"/>
  <c r="X76" i="18" s="1"/>
  <c r="V86" i="18"/>
  <c r="V19" i="18"/>
  <c r="V83" i="18"/>
  <c r="V84" i="18"/>
  <c r="V15" i="18"/>
  <c r="U23" i="18"/>
  <c r="W10" i="18"/>
  <c r="T10" i="18"/>
  <c r="X10" i="18"/>
  <c r="T75" i="17"/>
  <c r="X75" i="17"/>
  <c r="W75" i="17"/>
  <c r="V22" i="17"/>
  <c r="V21" i="17"/>
  <c r="X76" i="17"/>
  <c r="W76" i="17"/>
  <c r="T76" i="17"/>
  <c r="W11" i="17"/>
  <c r="T11" i="17"/>
  <c r="X11" i="17"/>
  <c r="S12" i="17"/>
  <c r="S77" i="17"/>
  <c r="U23" i="17"/>
  <c r="V15" i="17"/>
  <c r="V19" i="17"/>
  <c r="V86" i="17"/>
  <c r="W10" i="16"/>
  <c r="T10" i="16"/>
  <c r="X10" i="16"/>
  <c r="X9" i="16"/>
  <c r="W9" i="16"/>
  <c r="T9" i="16"/>
  <c r="S11" i="16"/>
  <c r="V88" i="16"/>
  <c r="U22" i="16"/>
  <c r="V14" i="16"/>
  <c r="V85" i="16"/>
  <c r="T74" i="16"/>
  <c r="W74" i="16"/>
  <c r="V18" i="16"/>
  <c r="U87" i="16"/>
  <c r="V79" i="16"/>
  <c r="V23" i="16"/>
  <c r="V83" i="16"/>
  <c r="V20" i="16"/>
  <c r="S75" i="16"/>
  <c r="V82" i="15"/>
  <c r="U86" i="15"/>
  <c r="V78" i="15"/>
  <c r="V87" i="15"/>
  <c r="T74" i="15"/>
  <c r="W74" i="15"/>
  <c r="X74" i="15"/>
  <c r="V84" i="15"/>
  <c r="W11" i="15"/>
  <c r="T11" i="15"/>
  <c r="X11" i="15"/>
  <c r="V21" i="15"/>
  <c r="S76" i="15"/>
  <c r="U23" i="15"/>
  <c r="V15" i="15"/>
  <c r="T73" i="15"/>
  <c r="X73" i="15"/>
  <c r="W73" i="15"/>
  <c r="S75" i="15"/>
  <c r="S77" i="15" s="1"/>
  <c r="T10" i="15"/>
  <c r="W10" i="15"/>
  <c r="X10" i="15"/>
  <c r="V19" i="15"/>
  <c r="V22" i="15"/>
  <c r="S12" i="15"/>
  <c r="S13" i="15" s="1"/>
  <c r="S76" i="16" l="1"/>
  <c r="X76" i="16" s="1"/>
  <c r="X75" i="16"/>
  <c r="S76" i="20"/>
  <c r="X76" i="20" s="1"/>
  <c r="X75" i="20"/>
  <c r="W11" i="21"/>
  <c r="T11" i="21"/>
  <c r="X12" i="21"/>
  <c r="T12" i="21"/>
  <c r="S13" i="21"/>
  <c r="S14" i="21" s="1"/>
  <c r="T14" i="21" s="1"/>
  <c r="W12" i="21"/>
  <c r="J21" i="7"/>
  <c r="J18" i="7"/>
  <c r="J10" i="7"/>
  <c r="J14" i="7"/>
  <c r="J7" i="7"/>
  <c r="J22" i="7"/>
  <c r="J15" i="7"/>
  <c r="J13" i="7"/>
  <c r="J12" i="7"/>
  <c r="J25" i="7"/>
  <c r="J8" i="7"/>
  <c r="J11" i="7"/>
  <c r="J17" i="7"/>
  <c r="J26" i="7"/>
  <c r="J23" i="7"/>
  <c r="J24" i="7"/>
  <c r="J19" i="7"/>
  <c r="J20" i="7"/>
  <c r="J16" i="7"/>
  <c r="V23" i="21"/>
  <c r="X79" i="21"/>
  <c r="W79" i="21"/>
  <c r="T79" i="21"/>
  <c r="V22" i="21"/>
  <c r="S80" i="21"/>
  <c r="S81" i="21" s="1"/>
  <c r="S13" i="20"/>
  <c r="S15" i="20" s="1"/>
  <c r="V87" i="20"/>
  <c r="T12" i="20"/>
  <c r="W12" i="20"/>
  <c r="X12" i="20"/>
  <c r="T75" i="20"/>
  <c r="W75" i="20"/>
  <c r="X11" i="20"/>
  <c r="W11" i="20"/>
  <c r="T11" i="20"/>
  <c r="V22" i="20"/>
  <c r="S77" i="20"/>
  <c r="X77" i="20" s="1"/>
  <c r="S14" i="20"/>
  <c r="T77" i="19"/>
  <c r="X77" i="19"/>
  <c r="W77" i="19"/>
  <c r="T76" i="19"/>
  <c r="X76" i="19"/>
  <c r="W76" i="19"/>
  <c r="T14" i="19"/>
  <c r="W14" i="19"/>
  <c r="X14" i="19"/>
  <c r="S15" i="19"/>
  <c r="S78" i="19"/>
  <c r="W13" i="18"/>
  <c r="T13" i="18"/>
  <c r="X13" i="18"/>
  <c r="T76" i="18"/>
  <c r="W76" i="18"/>
  <c r="S77" i="18"/>
  <c r="X77" i="18" s="1"/>
  <c r="S14" i="18"/>
  <c r="V22" i="18"/>
  <c r="V88" i="18"/>
  <c r="V23" i="18"/>
  <c r="V87" i="18"/>
  <c r="V23" i="17"/>
  <c r="H16" i="7" s="1"/>
  <c r="W12" i="17"/>
  <c r="T12" i="17"/>
  <c r="X12" i="17"/>
  <c r="T77" i="17"/>
  <c r="X77" i="17"/>
  <c r="W77" i="17"/>
  <c r="S13" i="17"/>
  <c r="S79" i="17"/>
  <c r="S78" i="17"/>
  <c r="S12" i="16"/>
  <c r="V22" i="16"/>
  <c r="X11" i="16"/>
  <c r="W11" i="16"/>
  <c r="T11" i="16"/>
  <c r="V87" i="16"/>
  <c r="W75" i="16"/>
  <c r="T75" i="16"/>
  <c r="S77" i="16"/>
  <c r="X77" i="16" s="1"/>
  <c r="T77" i="15"/>
  <c r="X77" i="15"/>
  <c r="W77" i="15"/>
  <c r="T13" i="15"/>
  <c r="X13" i="15"/>
  <c r="W13" i="15"/>
  <c r="S78" i="15"/>
  <c r="X76" i="15"/>
  <c r="T76" i="15"/>
  <c r="W76" i="15"/>
  <c r="V86" i="15"/>
  <c r="S79" i="15"/>
  <c r="V23" i="15"/>
  <c r="T12" i="15"/>
  <c r="X12" i="15"/>
  <c r="W12" i="15"/>
  <c r="T75" i="15"/>
  <c r="X75" i="15"/>
  <c r="W75" i="15"/>
  <c r="S14" i="15"/>
  <c r="S15" i="15" s="1"/>
  <c r="W76" i="20" l="1"/>
  <c r="W76" i="16"/>
  <c r="T76" i="16"/>
  <c r="S78" i="18"/>
  <c r="T76" i="20"/>
  <c r="W13" i="21"/>
  <c r="X14" i="21"/>
  <c r="T13" i="21"/>
  <c r="W14" i="21"/>
  <c r="S15" i="21"/>
  <c r="S16" i="21" s="1"/>
  <c r="W16" i="21" s="1"/>
  <c r="X13" i="21"/>
  <c r="F26" i="7"/>
  <c r="S80" i="18"/>
  <c r="K9" i="7"/>
  <c r="I11" i="7"/>
  <c r="I7" i="7"/>
  <c r="K13" i="7"/>
  <c r="F19" i="7"/>
  <c r="H26" i="7"/>
  <c r="F25" i="7"/>
  <c r="H9" i="7"/>
  <c r="I19" i="7"/>
  <c r="G24" i="7"/>
  <c r="F20" i="7"/>
  <c r="H17" i="7"/>
  <c r="I15" i="7"/>
  <c r="K26" i="7"/>
  <c r="F24" i="7"/>
  <c r="F9" i="7"/>
  <c r="F8" i="7"/>
  <c r="I16" i="7"/>
  <c r="K10" i="7"/>
  <c r="H25" i="7"/>
  <c r="H23" i="7"/>
  <c r="F22" i="7"/>
  <c r="G15" i="7"/>
  <c r="F18" i="7"/>
  <c r="F15" i="7"/>
  <c r="G20" i="7"/>
  <c r="K15" i="7"/>
  <c r="K16" i="7"/>
  <c r="K17" i="7"/>
  <c r="G21" i="7"/>
  <c r="K20" i="7"/>
  <c r="H8" i="7"/>
  <c r="I18" i="7"/>
  <c r="H21" i="7"/>
  <c r="H24" i="7"/>
  <c r="K23" i="7"/>
  <c r="H13" i="7"/>
  <c r="I24" i="7"/>
  <c r="I23" i="7"/>
  <c r="K7" i="7"/>
  <c r="H19" i="7"/>
  <c r="H18" i="7"/>
  <c r="E16" i="7"/>
  <c r="K22" i="7"/>
  <c r="H7" i="7"/>
  <c r="I8" i="7"/>
  <c r="F12" i="7"/>
  <c r="I26" i="7"/>
  <c r="E24" i="7"/>
  <c r="I10" i="7"/>
  <c r="K25" i="7"/>
  <c r="K19" i="7"/>
  <c r="I21" i="7"/>
  <c r="G12" i="7"/>
  <c r="K11" i="7"/>
  <c r="K18" i="7"/>
  <c r="E26" i="7"/>
  <c r="K14" i="7"/>
  <c r="H22" i="7"/>
  <c r="K24" i="7"/>
  <c r="K21" i="7"/>
  <c r="I12" i="7"/>
  <c r="E19" i="7"/>
  <c r="H10" i="7"/>
  <c r="I20" i="7"/>
  <c r="I14" i="7"/>
  <c r="I13" i="7"/>
  <c r="G22" i="7"/>
  <c r="I25" i="7"/>
  <c r="E23" i="7"/>
  <c r="E20" i="7"/>
  <c r="E25" i="7"/>
  <c r="H15" i="7"/>
  <c r="I22" i="7"/>
  <c r="F16" i="7"/>
  <c r="G19" i="7"/>
  <c r="F23" i="7"/>
  <c r="F21" i="7"/>
  <c r="F17" i="7"/>
  <c r="G23" i="7"/>
  <c r="H20" i="7"/>
  <c r="E22" i="7"/>
  <c r="G25" i="7"/>
  <c r="G17" i="7"/>
  <c r="G26" i="7"/>
  <c r="G18" i="7"/>
  <c r="G16" i="7"/>
  <c r="E21" i="7"/>
  <c r="X81" i="21"/>
  <c r="W81" i="21"/>
  <c r="T81" i="21"/>
  <c r="S82" i="21"/>
  <c r="X80" i="21"/>
  <c r="W80" i="21"/>
  <c r="T80" i="21"/>
  <c r="T15" i="20"/>
  <c r="W15" i="20"/>
  <c r="X15" i="20"/>
  <c r="T14" i="20"/>
  <c r="X14" i="20"/>
  <c r="I17" i="7" s="1"/>
  <c r="W14" i="20"/>
  <c r="W77" i="20"/>
  <c r="T77" i="20"/>
  <c r="S78" i="20"/>
  <c r="W13" i="20"/>
  <c r="T13" i="20"/>
  <c r="X13" i="20"/>
  <c r="S16" i="20"/>
  <c r="S17" i="20"/>
  <c r="W15" i="19"/>
  <c r="T15" i="19"/>
  <c r="X15" i="19"/>
  <c r="T78" i="19"/>
  <c r="X78" i="19"/>
  <c r="W78" i="19"/>
  <c r="S79" i="19"/>
  <c r="S16" i="19"/>
  <c r="S81" i="18"/>
  <c r="X81" i="18" s="1"/>
  <c r="T14" i="18"/>
  <c r="X14" i="18"/>
  <c r="W14" i="18"/>
  <c r="S15" i="18"/>
  <c r="W77" i="18"/>
  <c r="T77" i="18"/>
  <c r="X79" i="17"/>
  <c r="W79" i="17"/>
  <c r="T79" i="17"/>
  <c r="S80" i="17"/>
  <c r="S81" i="17" s="1"/>
  <c r="S14" i="17"/>
  <c r="W78" i="17"/>
  <c r="T78" i="17"/>
  <c r="X78" i="17"/>
  <c r="T13" i="17"/>
  <c r="X13" i="17"/>
  <c r="W13" i="17"/>
  <c r="W77" i="16"/>
  <c r="T77" i="16"/>
  <c r="T12" i="16"/>
  <c r="X12" i="16"/>
  <c r="W12" i="16"/>
  <c r="S13" i="16"/>
  <c r="S78" i="16"/>
  <c r="X78" i="16" s="1"/>
  <c r="S16" i="15"/>
  <c r="X79" i="15"/>
  <c r="T79" i="15"/>
  <c r="W79" i="15"/>
  <c r="T15" i="15"/>
  <c r="W15" i="15"/>
  <c r="X15" i="15"/>
  <c r="S80" i="15"/>
  <c r="S82" i="15" s="1"/>
  <c r="T14" i="15"/>
  <c r="X14" i="15"/>
  <c r="W14" i="15"/>
  <c r="S81" i="15"/>
  <c r="X78" i="15"/>
  <c r="W78" i="15"/>
  <c r="T78" i="15"/>
  <c r="X78" i="18" l="1"/>
  <c r="S79" i="18"/>
  <c r="T78" i="18"/>
  <c r="W78" i="18"/>
  <c r="W80" i="18"/>
  <c r="X80" i="18"/>
  <c r="S79" i="20"/>
  <c r="X79" i="20" s="1"/>
  <c r="X78" i="20"/>
  <c r="X15" i="21"/>
  <c r="T15" i="21"/>
  <c r="X16" i="21"/>
  <c r="T16" i="21"/>
  <c r="W15" i="21"/>
  <c r="S17" i="21"/>
  <c r="W17" i="21" s="1"/>
  <c r="T80" i="18"/>
  <c r="X82" i="21"/>
  <c r="T82" i="21"/>
  <c r="W82" i="21"/>
  <c r="S83" i="21"/>
  <c r="I9" i="7"/>
  <c r="S80" i="20"/>
  <c r="X80" i="20" s="1"/>
  <c r="T17" i="20"/>
  <c r="X17" i="20"/>
  <c r="W17" i="20"/>
  <c r="S18" i="20"/>
  <c r="T78" i="20"/>
  <c r="W78" i="20"/>
  <c r="T16" i="20"/>
  <c r="X16" i="20"/>
  <c r="W16" i="20"/>
  <c r="W79" i="19"/>
  <c r="T79" i="19"/>
  <c r="X79" i="19"/>
  <c r="S17" i="19"/>
  <c r="T16" i="19"/>
  <c r="W16" i="19"/>
  <c r="X16" i="19"/>
  <c r="S80" i="19"/>
  <c r="W81" i="18"/>
  <c r="T81" i="18"/>
  <c r="S82" i="18"/>
  <c r="X82" i="18" s="1"/>
  <c r="T15" i="18"/>
  <c r="X15" i="18"/>
  <c r="W15" i="18"/>
  <c r="S16" i="18"/>
  <c r="X81" i="17"/>
  <c r="T81" i="17"/>
  <c r="W81" i="17"/>
  <c r="W80" i="17"/>
  <c r="T80" i="17"/>
  <c r="X80" i="17"/>
  <c r="S82" i="17"/>
  <c r="T14" i="17"/>
  <c r="X14" i="17"/>
  <c r="W14" i="17"/>
  <c r="S15" i="17"/>
  <c r="W78" i="16"/>
  <c r="T78" i="16"/>
  <c r="S79" i="16"/>
  <c r="X79" i="16" s="1"/>
  <c r="W13" i="16"/>
  <c r="T13" i="16"/>
  <c r="X13" i="16"/>
  <c r="S14" i="16"/>
  <c r="X82" i="15"/>
  <c r="W82" i="15"/>
  <c r="T82" i="15"/>
  <c r="X81" i="15"/>
  <c r="W81" i="15"/>
  <c r="T81" i="15"/>
  <c r="T16" i="15"/>
  <c r="X16" i="15"/>
  <c r="W16" i="15"/>
  <c r="S83" i="15"/>
  <c r="S84" i="15" s="1"/>
  <c r="S17" i="15"/>
  <c r="X80" i="15"/>
  <c r="W80" i="15"/>
  <c r="T80" i="15"/>
  <c r="X79" i="18" l="1"/>
  <c r="T79" i="18"/>
  <c r="W79" i="18"/>
  <c r="T79" i="20"/>
  <c r="W79" i="20"/>
  <c r="S18" i="21"/>
  <c r="S19" i="21" s="1"/>
  <c r="X17" i="21"/>
  <c r="T17" i="21"/>
  <c r="X83" i="21"/>
  <c r="W83" i="21"/>
  <c r="T83" i="21"/>
  <c r="S84" i="21"/>
  <c r="T18" i="20"/>
  <c r="X18" i="20"/>
  <c r="W18" i="20"/>
  <c r="S19" i="20"/>
  <c r="W80" i="20"/>
  <c r="T80" i="20"/>
  <c r="S81" i="20"/>
  <c r="X81" i="20" s="1"/>
  <c r="S81" i="19"/>
  <c r="S18" i="19"/>
  <c r="T80" i="19"/>
  <c r="X80" i="19"/>
  <c r="W80" i="19"/>
  <c r="W17" i="19"/>
  <c r="T17" i="19"/>
  <c r="X17" i="19"/>
  <c r="W82" i="18"/>
  <c r="T82" i="18"/>
  <c r="S83" i="18"/>
  <c r="X83" i="18" s="1"/>
  <c r="S17" i="18"/>
  <c r="T16" i="18"/>
  <c r="X16" i="18"/>
  <c r="W16" i="18"/>
  <c r="W82" i="17"/>
  <c r="X82" i="17"/>
  <c r="T82" i="17"/>
  <c r="S83" i="17"/>
  <c r="W15" i="17"/>
  <c r="T15" i="17"/>
  <c r="X15" i="17"/>
  <c r="S16" i="17"/>
  <c r="W79" i="16"/>
  <c r="T79" i="16"/>
  <c r="S80" i="16"/>
  <c r="X80" i="16" s="1"/>
  <c r="T14" i="16"/>
  <c r="X14" i="16"/>
  <c r="W14" i="16"/>
  <c r="S15" i="16"/>
  <c r="X84" i="15"/>
  <c r="W84" i="15"/>
  <c r="T84" i="15"/>
  <c r="S85" i="15"/>
  <c r="S87" i="15" s="1"/>
  <c r="S86" i="15"/>
  <c r="T17" i="15"/>
  <c r="X17" i="15"/>
  <c r="W17" i="15"/>
  <c r="S18" i="15"/>
  <c r="X83" i="15"/>
  <c r="W83" i="15"/>
  <c r="T83" i="15"/>
  <c r="E7" i="7" l="1"/>
  <c r="E15" i="7"/>
  <c r="X18" i="21"/>
  <c r="W18" i="21"/>
  <c r="T18" i="21"/>
  <c r="X19" i="21"/>
  <c r="W19" i="21"/>
  <c r="T19" i="21"/>
  <c r="X84" i="21"/>
  <c r="T84" i="21"/>
  <c r="W84" i="21"/>
  <c r="S85" i="21"/>
  <c r="S20" i="21"/>
  <c r="T19" i="20"/>
  <c r="X19" i="20"/>
  <c r="W19" i="20"/>
  <c r="S20" i="20"/>
  <c r="W81" i="20"/>
  <c r="T81" i="20"/>
  <c r="S82" i="20"/>
  <c r="X82" i="20" s="1"/>
  <c r="T18" i="19"/>
  <c r="X18" i="19"/>
  <c r="W18" i="19"/>
  <c r="S19" i="19"/>
  <c r="W81" i="19"/>
  <c r="T81" i="19"/>
  <c r="X81" i="19"/>
  <c r="S82" i="19"/>
  <c r="T17" i="18"/>
  <c r="W17" i="18"/>
  <c r="X17" i="18"/>
  <c r="W83" i="18"/>
  <c r="T83" i="18"/>
  <c r="S84" i="18"/>
  <c r="X84" i="18" s="1"/>
  <c r="S18" i="18"/>
  <c r="X83" i="17"/>
  <c r="W83" i="17"/>
  <c r="T83" i="17"/>
  <c r="S84" i="17"/>
  <c r="T16" i="17"/>
  <c r="X16" i="17"/>
  <c r="W16" i="17"/>
  <c r="S17" i="17"/>
  <c r="W80" i="16"/>
  <c r="T80" i="16"/>
  <c r="S81" i="16"/>
  <c r="X81" i="16" s="1"/>
  <c r="T15" i="16"/>
  <c r="X15" i="16"/>
  <c r="E17" i="7" s="1"/>
  <c r="W15" i="16"/>
  <c r="S16" i="16"/>
  <c r="X87" i="15"/>
  <c r="W87" i="15"/>
  <c r="T87" i="15"/>
  <c r="X86" i="15"/>
  <c r="T86" i="15"/>
  <c r="W86" i="15"/>
  <c r="X85" i="15"/>
  <c r="W85" i="15"/>
  <c r="T85" i="15"/>
  <c r="T18" i="15"/>
  <c r="W18" i="15"/>
  <c r="X18" i="15"/>
  <c r="S19" i="15"/>
  <c r="X85" i="21" l="1"/>
  <c r="W85" i="21"/>
  <c r="T85" i="21"/>
  <c r="S86" i="21"/>
  <c r="T20" i="21"/>
  <c r="X20" i="21"/>
  <c r="W20" i="21"/>
  <c r="S21" i="21"/>
  <c r="T20" i="20"/>
  <c r="X20" i="20"/>
  <c r="W20" i="20"/>
  <c r="S21" i="20"/>
  <c r="W82" i="20"/>
  <c r="T82" i="20"/>
  <c r="S83" i="20"/>
  <c r="X83" i="20" s="1"/>
  <c r="X19" i="19"/>
  <c r="W19" i="19"/>
  <c r="T19" i="19"/>
  <c r="S20" i="19"/>
  <c r="X82" i="19"/>
  <c r="T82" i="19"/>
  <c r="W82" i="19"/>
  <c r="S83" i="19"/>
  <c r="T84" i="18"/>
  <c r="W84" i="18"/>
  <c r="T18" i="18"/>
  <c r="X18" i="18"/>
  <c r="W18" i="18"/>
  <c r="S19" i="18"/>
  <c r="S85" i="18"/>
  <c r="X85" i="18" s="1"/>
  <c r="T17" i="17"/>
  <c r="W17" i="17"/>
  <c r="X17" i="17"/>
  <c r="S18" i="17"/>
  <c r="X84" i="17"/>
  <c r="W84" i="17"/>
  <c r="T84" i="17"/>
  <c r="S85" i="17"/>
  <c r="W81" i="16"/>
  <c r="T81" i="16"/>
  <c r="S82" i="16"/>
  <c r="X82" i="16" s="1"/>
  <c r="T16" i="16"/>
  <c r="X16" i="16"/>
  <c r="W16" i="16"/>
  <c r="S17" i="16"/>
  <c r="T19" i="15"/>
  <c r="X19" i="15"/>
  <c r="W19" i="15"/>
  <c r="S20" i="15"/>
  <c r="X86" i="21" l="1"/>
  <c r="T86" i="21"/>
  <c r="W86" i="21"/>
  <c r="S87" i="21"/>
  <c r="T21" i="21"/>
  <c r="W21" i="21"/>
  <c r="X21" i="21"/>
  <c r="S22" i="21"/>
  <c r="T21" i="20"/>
  <c r="X21" i="20"/>
  <c r="W21" i="20"/>
  <c r="S22" i="20"/>
  <c r="W83" i="20"/>
  <c r="T83" i="20"/>
  <c r="S84" i="20"/>
  <c r="X84" i="20" s="1"/>
  <c r="W83" i="19"/>
  <c r="T83" i="19"/>
  <c r="X83" i="19"/>
  <c r="S84" i="19"/>
  <c r="T20" i="19"/>
  <c r="X20" i="19"/>
  <c r="W20" i="19"/>
  <c r="S21" i="19"/>
  <c r="W85" i="18"/>
  <c r="T85" i="18"/>
  <c r="S86" i="18"/>
  <c r="X86" i="18" s="1"/>
  <c r="T19" i="18"/>
  <c r="X19" i="18"/>
  <c r="G11" i="7" s="1"/>
  <c r="W19" i="18"/>
  <c r="S20" i="18"/>
  <c r="T18" i="17"/>
  <c r="X18" i="17"/>
  <c r="W18" i="17"/>
  <c r="S19" i="17"/>
  <c r="W85" i="17"/>
  <c r="T85" i="17"/>
  <c r="X85" i="17"/>
  <c r="S86" i="17"/>
  <c r="W82" i="16"/>
  <c r="T82" i="16"/>
  <c r="S83" i="16"/>
  <c r="X83" i="16" s="1"/>
  <c r="T17" i="16"/>
  <c r="X17" i="16"/>
  <c r="W17" i="16"/>
  <c r="S18" i="16"/>
  <c r="X20" i="15"/>
  <c r="T20" i="15"/>
  <c r="W20" i="15"/>
  <c r="S21" i="15"/>
  <c r="W22" i="21" l="1"/>
  <c r="T22" i="21"/>
  <c r="X22" i="21"/>
  <c r="S23" i="21"/>
  <c r="W87" i="21"/>
  <c r="X87" i="21"/>
  <c r="T87" i="21"/>
  <c r="S88" i="21"/>
  <c r="W84" i="20"/>
  <c r="T84" i="20"/>
  <c r="S85" i="20"/>
  <c r="X85" i="20" s="1"/>
  <c r="X22" i="20"/>
  <c r="W22" i="20"/>
  <c r="T22" i="20"/>
  <c r="S23" i="20"/>
  <c r="T21" i="19"/>
  <c r="W21" i="19"/>
  <c r="X21" i="19"/>
  <c r="S22" i="19"/>
  <c r="X84" i="19"/>
  <c r="W84" i="19"/>
  <c r="T84" i="19"/>
  <c r="S85" i="19"/>
  <c r="W86" i="18"/>
  <c r="T86" i="18"/>
  <c r="S87" i="18"/>
  <c r="X87" i="18" s="1"/>
  <c r="T20" i="18"/>
  <c r="X20" i="18"/>
  <c r="W20" i="18"/>
  <c r="S21" i="18"/>
  <c r="T19" i="17"/>
  <c r="W19" i="17"/>
  <c r="X19" i="17"/>
  <c r="S20" i="17"/>
  <c r="X86" i="17"/>
  <c r="W86" i="17"/>
  <c r="T86" i="17"/>
  <c r="S87" i="17"/>
  <c r="T18" i="16"/>
  <c r="X18" i="16"/>
  <c r="E10" i="7" s="1"/>
  <c r="W18" i="16"/>
  <c r="S19" i="16"/>
  <c r="W83" i="16"/>
  <c r="T83" i="16"/>
  <c r="S84" i="16"/>
  <c r="X84" i="16" s="1"/>
  <c r="T21" i="15"/>
  <c r="X21" i="15"/>
  <c r="W21" i="15"/>
  <c r="S22" i="15"/>
  <c r="X88" i="21" l="1"/>
  <c r="W88" i="21"/>
  <c r="T88" i="21"/>
  <c r="T23" i="21"/>
  <c r="X23" i="21"/>
  <c r="W23" i="21"/>
  <c r="W85" i="20"/>
  <c r="T85" i="20"/>
  <c r="S86" i="20"/>
  <c r="X86" i="20" s="1"/>
  <c r="T23" i="20"/>
  <c r="W23" i="20"/>
  <c r="X23" i="20"/>
  <c r="X22" i="19"/>
  <c r="W22" i="19"/>
  <c r="T22" i="19"/>
  <c r="S23" i="19"/>
  <c r="T85" i="19"/>
  <c r="X85" i="19"/>
  <c r="W85" i="19"/>
  <c r="S86" i="19"/>
  <c r="T21" i="18"/>
  <c r="X21" i="18"/>
  <c r="W21" i="18"/>
  <c r="S22" i="18"/>
  <c r="W87" i="18"/>
  <c r="T87" i="18"/>
  <c r="S88" i="18"/>
  <c r="X88" i="18" s="1"/>
  <c r="X20" i="17"/>
  <c r="W20" i="17"/>
  <c r="T20" i="17"/>
  <c r="S21" i="17"/>
  <c r="X87" i="17"/>
  <c r="W87" i="17"/>
  <c r="T87" i="17"/>
  <c r="T19" i="16"/>
  <c r="X19" i="16"/>
  <c r="E18" i="7" s="1"/>
  <c r="W19" i="16"/>
  <c r="S20" i="16"/>
  <c r="W84" i="16"/>
  <c r="T84" i="16"/>
  <c r="S85" i="16"/>
  <c r="X85" i="16" s="1"/>
  <c r="W22" i="15"/>
  <c r="X22" i="15"/>
  <c r="T22" i="15"/>
  <c r="S23" i="15"/>
  <c r="W86" i="20" l="1"/>
  <c r="T86" i="20"/>
  <c r="S87" i="20"/>
  <c r="X87" i="20" s="1"/>
  <c r="X86" i="19"/>
  <c r="T86" i="19"/>
  <c r="W86" i="19"/>
  <c r="S87" i="19"/>
  <c r="X23" i="19"/>
  <c r="T23" i="19"/>
  <c r="W23" i="19"/>
  <c r="W88" i="18"/>
  <c r="T88" i="18"/>
  <c r="X22" i="18"/>
  <c r="W22" i="18"/>
  <c r="T22" i="18"/>
  <c r="S23" i="18"/>
  <c r="T21" i="17"/>
  <c r="X21" i="17"/>
  <c r="W21" i="17"/>
  <c r="S22" i="17"/>
  <c r="T85" i="16"/>
  <c r="W85" i="16"/>
  <c r="S86" i="16"/>
  <c r="X86" i="16" s="1"/>
  <c r="T20" i="16"/>
  <c r="X20" i="16"/>
  <c r="E12" i="7" s="1"/>
  <c r="W20" i="16"/>
  <c r="S21" i="16"/>
  <c r="X23" i="15"/>
  <c r="W23" i="15"/>
  <c r="T23" i="15"/>
  <c r="W87" i="20" l="1"/>
  <c r="T87" i="20"/>
  <c r="S88" i="20"/>
  <c r="X88" i="20" s="1"/>
  <c r="X87" i="19"/>
  <c r="W87" i="19"/>
  <c r="T87" i="19"/>
  <c r="T23" i="18"/>
  <c r="X23" i="18"/>
  <c r="W23" i="18"/>
  <c r="X22" i="17"/>
  <c r="W22" i="17"/>
  <c r="T22" i="17"/>
  <c r="S23" i="17"/>
  <c r="T21" i="16"/>
  <c r="W21" i="16"/>
  <c r="X21" i="16"/>
  <c r="S22" i="16"/>
  <c r="W86" i="16"/>
  <c r="T86" i="16"/>
  <c r="S87" i="16"/>
  <c r="X87" i="16" s="1"/>
  <c r="E11" i="7" l="1"/>
  <c r="W88" i="20"/>
  <c r="T88" i="20"/>
  <c r="X23" i="17"/>
  <c r="W23" i="17"/>
  <c r="T23" i="17"/>
  <c r="X22" i="16"/>
  <c r="E14" i="7" s="1"/>
  <c r="W22" i="16"/>
  <c r="T22" i="16"/>
  <c r="S23" i="16"/>
  <c r="W87" i="16"/>
  <c r="T87" i="16"/>
  <c r="S88" i="16"/>
  <c r="X88" i="16" s="1"/>
  <c r="T88" i="16" l="1"/>
  <c r="W88" i="16"/>
  <c r="T23" i="16"/>
  <c r="X23" i="16"/>
  <c r="W23" i="16"/>
  <c r="C132" i="10" l="1"/>
  <c r="C130" i="10"/>
  <c r="C124" i="10"/>
  <c r="C122" i="10"/>
  <c r="C116" i="10"/>
  <c r="C114" i="10"/>
  <c r="C108" i="10"/>
  <c r="C106" i="10"/>
  <c r="C100" i="10"/>
  <c r="C98" i="10"/>
  <c r="C92" i="10"/>
  <c r="C90" i="10"/>
  <c r="C84" i="10"/>
  <c r="C82" i="10"/>
  <c r="C76" i="10"/>
  <c r="C57" i="10"/>
  <c r="C49" i="10"/>
  <c r="C51" i="10"/>
  <c r="C67" i="10"/>
  <c r="C59" i="10"/>
  <c r="C43" i="10"/>
  <c r="C41" i="10"/>
  <c r="C35" i="10"/>
  <c r="C33" i="10"/>
  <c r="C27" i="10"/>
  <c r="C25" i="10"/>
  <c r="C19" i="10"/>
  <c r="C17" i="10"/>
  <c r="C11" i="10"/>
  <c r="C9" i="10"/>
  <c r="C131" i="2"/>
  <c r="C129" i="2"/>
  <c r="C123" i="2"/>
  <c r="C121" i="2"/>
  <c r="C115" i="2"/>
  <c r="C113" i="2"/>
  <c r="C107" i="2"/>
  <c r="C105" i="2"/>
  <c r="C99" i="2"/>
  <c r="C97" i="2"/>
  <c r="C91" i="2"/>
  <c r="C89" i="2"/>
  <c r="C81" i="2"/>
  <c r="C75" i="2"/>
  <c r="E72" i="2"/>
  <c r="F72" i="2"/>
  <c r="C73" i="2"/>
  <c r="E74" i="2"/>
  <c r="F74" i="2"/>
  <c r="G76" i="2"/>
  <c r="G77" i="2" s="1"/>
  <c r="I76" i="2"/>
  <c r="G78" i="2"/>
  <c r="G79" i="2" s="1"/>
  <c r="I78" i="2"/>
  <c r="E80" i="2"/>
  <c r="F80" i="2"/>
  <c r="E82" i="2"/>
  <c r="F82" i="2"/>
  <c r="M84" i="2"/>
  <c r="M86" i="2"/>
  <c r="E88" i="2"/>
  <c r="F88" i="2"/>
  <c r="E90" i="2"/>
  <c r="F90" i="2"/>
  <c r="G92" i="2"/>
  <c r="I92" i="2"/>
  <c r="G94" i="2"/>
  <c r="G95" i="2" s="1"/>
  <c r="I94" i="2"/>
  <c r="E96" i="2"/>
  <c r="F96" i="2"/>
  <c r="E98" i="2"/>
  <c r="F98" i="2"/>
  <c r="E104" i="2"/>
  <c r="F104" i="2"/>
  <c r="E106" i="2"/>
  <c r="F106" i="2"/>
  <c r="G108" i="2"/>
  <c r="G109" i="2" s="1"/>
  <c r="I108" i="2"/>
  <c r="G110" i="2"/>
  <c r="G111" i="2" s="1"/>
  <c r="I110" i="2"/>
  <c r="E112" i="2"/>
  <c r="F112" i="2"/>
  <c r="E114" i="2"/>
  <c r="F114" i="2"/>
  <c r="M116" i="2"/>
  <c r="M118" i="2"/>
  <c r="E120" i="2"/>
  <c r="F120" i="2"/>
  <c r="E122" i="2"/>
  <c r="F122" i="2"/>
  <c r="G124" i="2"/>
  <c r="J124" i="2" s="1"/>
  <c r="I124" i="2"/>
  <c r="G126" i="2"/>
  <c r="K118" i="2" s="1"/>
  <c r="K119" i="2" s="1"/>
  <c r="I126" i="2"/>
  <c r="E128" i="2"/>
  <c r="F128" i="2"/>
  <c r="E130" i="2"/>
  <c r="F130" i="2"/>
  <c r="G29" i="2"/>
  <c r="G45" i="2"/>
  <c r="C66" i="2"/>
  <c r="C64" i="2"/>
  <c r="C58" i="2"/>
  <c r="C56" i="2"/>
  <c r="C50" i="2"/>
  <c r="C42" i="2"/>
  <c r="C40" i="2"/>
  <c r="C34" i="2"/>
  <c r="C32" i="2"/>
  <c r="C26" i="2"/>
  <c r="C24" i="2"/>
  <c r="C17" i="2"/>
  <c r="C19" i="2"/>
  <c r="C11" i="2"/>
  <c r="C9" i="2"/>
  <c r="G112" i="2" l="1"/>
  <c r="G114" i="2" s="1"/>
  <c r="J78" i="2"/>
  <c r="K86" i="2"/>
  <c r="N86" i="2" s="1"/>
  <c r="G104" i="2"/>
  <c r="G106" i="2" s="1"/>
  <c r="G96" i="2"/>
  <c r="G98" i="2" s="1"/>
  <c r="J94" i="2"/>
  <c r="G88" i="2"/>
  <c r="G90" i="2" s="1"/>
  <c r="J126" i="2"/>
  <c r="K124" i="2" s="1"/>
  <c r="K126" i="2" s="1"/>
  <c r="G127" i="2"/>
  <c r="G120" i="2"/>
  <c r="G122" i="2" s="1"/>
  <c r="G125" i="2"/>
  <c r="K116" i="2"/>
  <c r="J108" i="2"/>
  <c r="K87" i="2"/>
  <c r="G93" i="2"/>
  <c r="J92" i="2"/>
  <c r="G80" i="2"/>
  <c r="G82" i="2" s="1"/>
  <c r="G72" i="2"/>
  <c r="G74" i="2" s="1"/>
  <c r="G128" i="2"/>
  <c r="G130" i="2" s="1"/>
  <c r="K84" i="2"/>
  <c r="J76" i="2"/>
  <c r="K76" i="2" s="1"/>
  <c r="K78" i="2" s="1"/>
  <c r="N118" i="2"/>
  <c r="J110" i="2"/>
  <c r="K92" i="2" l="1"/>
  <c r="K94" i="2" s="1"/>
  <c r="K108" i="2"/>
  <c r="K110" i="2" s="1"/>
  <c r="O102" i="2"/>
  <c r="O103" i="2" s="1"/>
  <c r="K117" i="2"/>
  <c r="N116" i="2"/>
  <c r="O116" i="2" s="1"/>
  <c r="O118" i="2" s="1"/>
  <c r="O100" i="2"/>
  <c r="O101" i="2" s="1"/>
  <c r="N84" i="2"/>
  <c r="O84" i="2" s="1"/>
  <c r="O86" i="2" s="1"/>
  <c r="K85" i="2"/>
  <c r="G46" i="2" l="1"/>
  <c r="S36" i="7"/>
  <c r="S35" i="7"/>
  <c r="S34" i="7"/>
  <c r="S33" i="7"/>
  <c r="S32" i="7"/>
  <c r="S31" i="7"/>
  <c r="S30" i="7"/>
  <c r="S29" i="7"/>
  <c r="S28" i="7"/>
  <c r="S27" i="7"/>
  <c r="X133" i="10"/>
  <c r="W133" i="10"/>
  <c r="V133" i="10"/>
  <c r="X131" i="10"/>
  <c r="W131" i="10"/>
  <c r="V131" i="10"/>
  <c r="F131" i="10"/>
  <c r="E131" i="10"/>
  <c r="X129" i="10"/>
  <c r="W129" i="10"/>
  <c r="V129" i="10"/>
  <c r="F129" i="10"/>
  <c r="E129" i="10"/>
  <c r="X127" i="10"/>
  <c r="W127" i="10"/>
  <c r="V127" i="10"/>
  <c r="I127" i="10"/>
  <c r="G127" i="10"/>
  <c r="X125" i="10"/>
  <c r="W125" i="10"/>
  <c r="V125" i="10"/>
  <c r="I125" i="10"/>
  <c r="G125" i="10"/>
  <c r="X123" i="10"/>
  <c r="W123" i="10"/>
  <c r="V123" i="10"/>
  <c r="F123" i="10"/>
  <c r="E123" i="10"/>
  <c r="X121" i="10"/>
  <c r="W121" i="10"/>
  <c r="V121" i="10"/>
  <c r="F121" i="10"/>
  <c r="X119" i="10"/>
  <c r="W119" i="10"/>
  <c r="V119" i="10"/>
  <c r="M119" i="10"/>
  <c r="X117" i="10"/>
  <c r="W117" i="10"/>
  <c r="V117" i="10"/>
  <c r="M117" i="10"/>
  <c r="X115" i="10"/>
  <c r="W115" i="10"/>
  <c r="V115" i="10"/>
  <c r="F115" i="10"/>
  <c r="E115" i="10"/>
  <c r="X113" i="10"/>
  <c r="W113" i="10"/>
  <c r="V113" i="10"/>
  <c r="F113" i="10"/>
  <c r="E113" i="10"/>
  <c r="X111" i="10"/>
  <c r="W111" i="10"/>
  <c r="V111" i="10"/>
  <c r="I111" i="10"/>
  <c r="G111" i="10"/>
  <c r="G112" i="10" s="1"/>
  <c r="X109" i="10"/>
  <c r="W109" i="10"/>
  <c r="V109" i="10"/>
  <c r="I109" i="10"/>
  <c r="G109" i="10"/>
  <c r="X107" i="10"/>
  <c r="W107" i="10"/>
  <c r="V107" i="10"/>
  <c r="F107" i="10"/>
  <c r="E107" i="10"/>
  <c r="X105" i="10"/>
  <c r="W105" i="10"/>
  <c r="V105" i="10"/>
  <c r="F105" i="10"/>
  <c r="E105" i="10"/>
  <c r="F99" i="10"/>
  <c r="E99" i="10"/>
  <c r="F97" i="10"/>
  <c r="E97" i="10"/>
  <c r="I95" i="10"/>
  <c r="G95" i="10"/>
  <c r="G96" i="10" s="1"/>
  <c r="I93" i="10"/>
  <c r="G93" i="10"/>
  <c r="G94" i="10" s="1"/>
  <c r="F91" i="10"/>
  <c r="E91" i="10"/>
  <c r="F89" i="10"/>
  <c r="E89" i="10"/>
  <c r="M87" i="10"/>
  <c r="M85" i="10"/>
  <c r="F83" i="10"/>
  <c r="E83" i="10"/>
  <c r="F81" i="10"/>
  <c r="E81" i="10"/>
  <c r="I79" i="10"/>
  <c r="G79" i="10"/>
  <c r="I77" i="10"/>
  <c r="G77" i="10"/>
  <c r="F75" i="10"/>
  <c r="E75" i="10"/>
  <c r="C74" i="10"/>
  <c r="F73" i="10"/>
  <c r="E73" i="10"/>
  <c r="C65" i="10"/>
  <c r="W89" i="2"/>
  <c r="V89" i="2"/>
  <c r="G14" i="2"/>
  <c r="G15" i="2" s="1"/>
  <c r="G12" i="2"/>
  <c r="G13" i="2" s="1"/>
  <c r="X37" i="2"/>
  <c r="W37" i="2"/>
  <c r="V37" i="2"/>
  <c r="X35" i="2"/>
  <c r="W35" i="2"/>
  <c r="V35" i="2"/>
  <c r="G27" i="2"/>
  <c r="G28" i="2" s="1"/>
  <c r="K87" i="10" l="1"/>
  <c r="K88" i="10" s="1"/>
  <c r="K117" i="10"/>
  <c r="K118" i="10" s="1"/>
  <c r="G110" i="10"/>
  <c r="J125" i="10"/>
  <c r="G126" i="10"/>
  <c r="J79" i="10"/>
  <c r="G80" i="10"/>
  <c r="J77" i="10"/>
  <c r="G78" i="10"/>
  <c r="J127" i="10"/>
  <c r="G128" i="10"/>
  <c r="G129" i="10"/>
  <c r="G131" i="10" s="1"/>
  <c r="G89" i="10"/>
  <c r="G91" i="10" s="1"/>
  <c r="G113" i="10"/>
  <c r="G115" i="10" s="1"/>
  <c r="G105" i="10"/>
  <c r="G107" i="10" s="1"/>
  <c r="G97" i="10"/>
  <c r="G99" i="10" s="1"/>
  <c r="G121" i="10"/>
  <c r="G123" i="10" s="1"/>
  <c r="G73" i="10"/>
  <c r="G75" i="10" s="1"/>
  <c r="K119" i="10"/>
  <c r="K120" i="10" s="1"/>
  <c r="J95" i="10"/>
  <c r="J93" i="10"/>
  <c r="G81" i="10"/>
  <c r="G83" i="10" s="1"/>
  <c r="K85" i="10"/>
  <c r="N117" i="10"/>
  <c r="J111" i="10"/>
  <c r="J109" i="10"/>
  <c r="O27" i="7"/>
  <c r="P27" i="7" s="1"/>
  <c r="O28" i="7"/>
  <c r="P28" i="7" s="1"/>
  <c r="O29" i="7"/>
  <c r="P29" i="7" s="1"/>
  <c r="O30" i="7"/>
  <c r="P30" i="7" s="1"/>
  <c r="O31" i="7"/>
  <c r="P31" i="7" s="1"/>
  <c r="O32" i="7"/>
  <c r="P32" i="7" s="1"/>
  <c r="O33" i="7"/>
  <c r="P33" i="7" s="1"/>
  <c r="O34" i="7"/>
  <c r="P34" i="7" s="1"/>
  <c r="O35" i="7"/>
  <c r="P35" i="7" s="1"/>
  <c r="O36" i="7"/>
  <c r="P36" i="7" s="1"/>
  <c r="W132" i="2"/>
  <c r="V132" i="2"/>
  <c r="W130" i="2"/>
  <c r="V130" i="2"/>
  <c r="W128" i="2"/>
  <c r="V128" i="2"/>
  <c r="W126" i="2"/>
  <c r="V126" i="2"/>
  <c r="W124" i="2"/>
  <c r="V124" i="2"/>
  <c r="W122" i="2"/>
  <c r="V122" i="2"/>
  <c r="W120" i="2"/>
  <c r="V120" i="2"/>
  <c r="W118" i="2"/>
  <c r="V118" i="2"/>
  <c r="W116" i="2"/>
  <c r="V116" i="2"/>
  <c r="W114" i="2"/>
  <c r="V114" i="2"/>
  <c r="W112" i="2"/>
  <c r="V112" i="2"/>
  <c r="W110" i="2"/>
  <c r="V110" i="2"/>
  <c r="W108" i="2"/>
  <c r="V108" i="2"/>
  <c r="W106" i="2"/>
  <c r="V106" i="2"/>
  <c r="X67" i="2"/>
  <c r="W67" i="2"/>
  <c r="V67" i="2"/>
  <c r="X65" i="2"/>
  <c r="W65" i="2"/>
  <c r="V65" i="2"/>
  <c r="F65" i="2"/>
  <c r="E65" i="2"/>
  <c r="X63" i="2"/>
  <c r="W63" i="2"/>
  <c r="V63" i="2"/>
  <c r="F63" i="2"/>
  <c r="E63" i="2"/>
  <c r="X61" i="2"/>
  <c r="W61" i="2"/>
  <c r="V61" i="2"/>
  <c r="I61" i="2"/>
  <c r="G61" i="2"/>
  <c r="G62" i="2" s="1"/>
  <c r="X59" i="2"/>
  <c r="W59" i="2"/>
  <c r="V59" i="2"/>
  <c r="I59" i="2"/>
  <c r="G59" i="2"/>
  <c r="G60" i="2" s="1"/>
  <c r="X57" i="2"/>
  <c r="W57" i="2"/>
  <c r="V57" i="2"/>
  <c r="F57" i="2"/>
  <c r="E57" i="2"/>
  <c r="X55" i="2"/>
  <c r="W55" i="2"/>
  <c r="V55" i="2"/>
  <c r="F55" i="2"/>
  <c r="X53" i="2"/>
  <c r="W53" i="2"/>
  <c r="V53" i="2"/>
  <c r="M53" i="2"/>
  <c r="X51" i="2"/>
  <c r="W51" i="2"/>
  <c r="V51" i="2"/>
  <c r="M51" i="2"/>
  <c r="X49" i="2"/>
  <c r="W49" i="2"/>
  <c r="V49" i="2"/>
  <c r="F49" i="2"/>
  <c r="E49" i="2"/>
  <c r="X47" i="2"/>
  <c r="W47" i="2"/>
  <c r="V47" i="2"/>
  <c r="F47" i="2"/>
  <c r="E47" i="2"/>
  <c r="X45" i="2"/>
  <c r="W45" i="2"/>
  <c r="V45" i="2"/>
  <c r="I45" i="2"/>
  <c r="X43" i="2"/>
  <c r="W43" i="2"/>
  <c r="V43" i="2"/>
  <c r="I43" i="2"/>
  <c r="G43" i="2"/>
  <c r="G44" i="2" s="1"/>
  <c r="X41" i="2"/>
  <c r="W41" i="2"/>
  <c r="V41" i="2"/>
  <c r="F41" i="2"/>
  <c r="E41" i="2"/>
  <c r="X39" i="2"/>
  <c r="W39" i="2"/>
  <c r="V39" i="2"/>
  <c r="F39" i="2"/>
  <c r="E39" i="2"/>
  <c r="F33" i="2"/>
  <c r="E33" i="2"/>
  <c r="F31" i="2"/>
  <c r="E31" i="2"/>
  <c r="I29" i="2"/>
  <c r="G30" i="2"/>
  <c r="I27" i="2"/>
  <c r="J27" i="2"/>
  <c r="F25" i="2"/>
  <c r="E25" i="2"/>
  <c r="F23" i="2"/>
  <c r="E23" i="2"/>
  <c r="M22" i="2"/>
  <c r="M20" i="2"/>
  <c r="F18" i="2"/>
  <c r="E18" i="2"/>
  <c r="F16" i="2"/>
  <c r="E16" i="2"/>
  <c r="I14" i="2"/>
  <c r="J14" i="2"/>
  <c r="I12" i="2"/>
  <c r="K20" i="2"/>
  <c r="K21" i="2" s="1"/>
  <c r="F10" i="2"/>
  <c r="E10" i="2"/>
  <c r="F8" i="2"/>
  <c r="E8" i="2"/>
  <c r="X68" i="10"/>
  <c r="W68" i="10"/>
  <c r="V68" i="10"/>
  <c r="X66" i="10"/>
  <c r="W66" i="10"/>
  <c r="V66" i="10"/>
  <c r="F66" i="10"/>
  <c r="E66" i="10"/>
  <c r="X64" i="10"/>
  <c r="W64" i="10"/>
  <c r="V64" i="10"/>
  <c r="F64" i="10"/>
  <c r="E64" i="10"/>
  <c r="X62" i="10"/>
  <c r="W62" i="10"/>
  <c r="V62" i="10"/>
  <c r="I62" i="10"/>
  <c r="G62" i="10"/>
  <c r="G63" i="10" s="1"/>
  <c r="X60" i="10"/>
  <c r="W60" i="10"/>
  <c r="V60" i="10"/>
  <c r="I60" i="10"/>
  <c r="G60" i="10"/>
  <c r="G61" i="10" s="1"/>
  <c r="X58" i="10"/>
  <c r="W58" i="10"/>
  <c r="V58" i="10"/>
  <c r="F58" i="10"/>
  <c r="E58" i="10"/>
  <c r="X56" i="10"/>
  <c r="W56" i="10"/>
  <c r="V56" i="10"/>
  <c r="F56" i="10"/>
  <c r="X54" i="10"/>
  <c r="W54" i="10"/>
  <c r="V54" i="10"/>
  <c r="M54" i="10"/>
  <c r="X52" i="10"/>
  <c r="W52" i="10"/>
  <c r="V52" i="10"/>
  <c r="M52" i="10"/>
  <c r="X50" i="10"/>
  <c r="W50" i="10"/>
  <c r="V50" i="10"/>
  <c r="F50" i="10"/>
  <c r="E50" i="10"/>
  <c r="X48" i="10"/>
  <c r="W48" i="10"/>
  <c r="V48" i="10"/>
  <c r="F48" i="10"/>
  <c r="E48" i="10"/>
  <c r="X46" i="10"/>
  <c r="W46" i="10"/>
  <c r="V46" i="10"/>
  <c r="I46" i="10"/>
  <c r="G46" i="10"/>
  <c r="G47" i="10" s="1"/>
  <c r="X44" i="10"/>
  <c r="W44" i="10"/>
  <c r="V44" i="10"/>
  <c r="I44" i="10"/>
  <c r="G44" i="10"/>
  <c r="G45" i="10" s="1"/>
  <c r="X42" i="10"/>
  <c r="W42" i="10"/>
  <c r="V42" i="10"/>
  <c r="F42" i="10"/>
  <c r="E42" i="10"/>
  <c r="X40" i="10"/>
  <c r="W40" i="10"/>
  <c r="V40" i="10"/>
  <c r="F40" i="10"/>
  <c r="E40" i="10"/>
  <c r="F34" i="10"/>
  <c r="E34" i="10"/>
  <c r="F32" i="10"/>
  <c r="E32" i="10"/>
  <c r="I30" i="10"/>
  <c r="G30" i="10"/>
  <c r="G31" i="10" s="1"/>
  <c r="I28" i="10"/>
  <c r="G28" i="10"/>
  <c r="G29" i="10" s="1"/>
  <c r="F26" i="10"/>
  <c r="E26" i="10"/>
  <c r="F24" i="10"/>
  <c r="E24" i="10"/>
  <c r="M22" i="10"/>
  <c r="M20" i="10"/>
  <c r="F18" i="10"/>
  <c r="E18" i="10"/>
  <c r="F16" i="10"/>
  <c r="E16" i="10"/>
  <c r="I14" i="10"/>
  <c r="G14" i="10"/>
  <c r="G15" i="10" s="1"/>
  <c r="I12" i="10"/>
  <c r="G12" i="10"/>
  <c r="G13" i="10" s="1"/>
  <c r="F10" i="10"/>
  <c r="E10" i="10"/>
  <c r="F8" i="10"/>
  <c r="E8" i="10"/>
  <c r="C27" i="7"/>
  <c r="D27" i="7"/>
  <c r="C28" i="7"/>
  <c r="D28" i="7"/>
  <c r="C29" i="7"/>
  <c r="D29" i="7"/>
  <c r="C30" i="7"/>
  <c r="D30" i="7"/>
  <c r="C31" i="7"/>
  <c r="D31" i="7"/>
  <c r="C32" i="7"/>
  <c r="D32" i="7"/>
  <c r="C33" i="7"/>
  <c r="D33" i="7"/>
  <c r="C34" i="7"/>
  <c r="D34" i="7"/>
  <c r="C35" i="7"/>
  <c r="D35" i="7"/>
  <c r="C36" i="7"/>
  <c r="D36" i="7"/>
  <c r="N87" i="10" l="1"/>
  <c r="O103" i="10"/>
  <c r="O104" i="10" s="1"/>
  <c r="K125" i="10"/>
  <c r="K127" i="10" s="1"/>
  <c r="K77" i="10"/>
  <c r="K79" i="10" s="1"/>
  <c r="O101" i="10"/>
  <c r="O102" i="10" s="1"/>
  <c r="K86" i="10"/>
  <c r="J60" i="10"/>
  <c r="K109" i="10"/>
  <c r="K111" i="10" s="1"/>
  <c r="K54" i="10"/>
  <c r="K55" i="10" s="1"/>
  <c r="N119" i="10"/>
  <c r="O117" i="10" s="1"/>
  <c r="O119" i="10" s="1"/>
  <c r="J14" i="10"/>
  <c r="J46" i="10"/>
  <c r="K22" i="10"/>
  <c r="K23" i="10" s="1"/>
  <c r="K20" i="10"/>
  <c r="K21" i="10" s="1"/>
  <c r="J30" i="10"/>
  <c r="J44" i="10"/>
  <c r="K93" i="10"/>
  <c r="K95" i="10" s="1"/>
  <c r="N85" i="10"/>
  <c r="O85" i="10" s="1"/>
  <c r="O87" i="10" s="1"/>
  <c r="G32" i="10"/>
  <c r="G34" i="10" s="1"/>
  <c r="G56" i="10"/>
  <c r="G58" i="10" s="1"/>
  <c r="K52" i="10"/>
  <c r="K53" i="10" s="1"/>
  <c r="G16" i="10"/>
  <c r="G18" i="10" s="1"/>
  <c r="G48" i="10"/>
  <c r="G50" i="10" s="1"/>
  <c r="J62" i="10"/>
  <c r="K60" i="10" s="1"/>
  <c r="K62" i="10" s="1"/>
  <c r="J45" i="2"/>
  <c r="J59" i="2"/>
  <c r="J29" i="2"/>
  <c r="K27" i="2" s="1"/>
  <c r="K29" i="2" s="1"/>
  <c r="K51" i="2"/>
  <c r="K53" i="2"/>
  <c r="K54" i="2" s="1"/>
  <c r="G47" i="2"/>
  <c r="G49" i="2" s="1"/>
  <c r="G63" i="2"/>
  <c r="G65" i="2" s="1"/>
  <c r="J43" i="2"/>
  <c r="K22" i="2"/>
  <c r="G8" i="10"/>
  <c r="G10" i="10" s="1"/>
  <c r="J28" i="10"/>
  <c r="G40" i="10"/>
  <c r="G42" i="10" s="1"/>
  <c r="G64" i="10"/>
  <c r="G66" i="10" s="1"/>
  <c r="G24" i="10"/>
  <c r="G26" i="10" s="1"/>
  <c r="G16" i="2"/>
  <c r="G18" i="2" s="1"/>
  <c r="G31" i="2"/>
  <c r="G33" i="2" s="1"/>
  <c r="G39" i="2"/>
  <c r="G41" i="2" s="1"/>
  <c r="G55" i="2"/>
  <c r="G57" i="2" s="1"/>
  <c r="J61" i="2"/>
  <c r="G8" i="2"/>
  <c r="G10" i="2" s="1"/>
  <c r="G23" i="2"/>
  <c r="G25" i="2" s="1"/>
  <c r="N20" i="2"/>
  <c r="J12" i="2"/>
  <c r="K12" i="2" s="1"/>
  <c r="K14" i="2" s="1"/>
  <c r="J12" i="10"/>
  <c r="U74" i="10" l="1"/>
  <c r="U76" i="10" s="1"/>
  <c r="K28" i="10"/>
  <c r="K30" i="10" s="1"/>
  <c r="U73" i="10"/>
  <c r="U81" i="10" s="1"/>
  <c r="N20" i="10"/>
  <c r="O35" i="2"/>
  <c r="O36" i="2" s="1"/>
  <c r="K23" i="2"/>
  <c r="N51" i="2"/>
  <c r="K52" i="2"/>
  <c r="K43" i="2"/>
  <c r="K45" i="2" s="1"/>
  <c r="K12" i="10"/>
  <c r="K14" i="10" s="1"/>
  <c r="O36" i="10"/>
  <c r="O37" i="10" s="1"/>
  <c r="K44" i="10"/>
  <c r="K46" i="10" s="1"/>
  <c r="K59" i="2"/>
  <c r="K61" i="2" s="1"/>
  <c r="N22" i="10"/>
  <c r="O38" i="10"/>
  <c r="O39" i="10" s="1"/>
  <c r="N54" i="10"/>
  <c r="N52" i="10"/>
  <c r="N53" i="2"/>
  <c r="N22" i="2"/>
  <c r="O20" i="2" s="1"/>
  <c r="O22" i="2" s="1"/>
  <c r="O37" i="2"/>
  <c r="O38" i="2" s="1"/>
  <c r="U82" i="10" l="1"/>
  <c r="V74" i="10"/>
  <c r="U78" i="10"/>
  <c r="V78" i="10" s="1"/>
  <c r="O20" i="10"/>
  <c r="O22" i="10" s="1"/>
  <c r="V73" i="10"/>
  <c r="U77" i="10"/>
  <c r="V77" i="10" s="1"/>
  <c r="S73" i="10"/>
  <c r="U75" i="10"/>
  <c r="V75" i="10" s="1"/>
  <c r="U9" i="10"/>
  <c r="U13" i="10" s="1"/>
  <c r="O51" i="2"/>
  <c r="O53" i="2" s="1"/>
  <c r="O52" i="10"/>
  <c r="O54" i="10" s="1"/>
  <c r="U9" i="2"/>
  <c r="V9" i="2" s="1"/>
  <c r="U73" i="2"/>
  <c r="U8" i="10"/>
  <c r="V81" i="10"/>
  <c r="V82" i="10"/>
  <c r="V76" i="10"/>
  <c r="U84" i="10"/>
  <c r="U80" i="10"/>
  <c r="U72" i="2"/>
  <c r="U8" i="2"/>
  <c r="U86" i="10" l="1"/>
  <c r="S74" i="10"/>
  <c r="T74" i="10" s="1"/>
  <c r="X73" i="10"/>
  <c r="U83" i="10"/>
  <c r="V83" i="10" s="1"/>
  <c r="U79" i="10"/>
  <c r="V79" i="10" s="1"/>
  <c r="S75" i="10"/>
  <c r="T73" i="10"/>
  <c r="W73" i="10"/>
  <c r="U85" i="10"/>
  <c r="V85" i="10" s="1"/>
  <c r="V9" i="10"/>
  <c r="U17" i="10"/>
  <c r="V17" i="10" s="1"/>
  <c r="U11" i="10"/>
  <c r="V11" i="10" s="1"/>
  <c r="S8" i="2"/>
  <c r="S9" i="2" s="1"/>
  <c r="U16" i="2"/>
  <c r="U12" i="2"/>
  <c r="U20" i="2" s="1"/>
  <c r="U10" i="2"/>
  <c r="U13" i="2"/>
  <c r="V13" i="2" s="1"/>
  <c r="U11" i="2"/>
  <c r="V11" i="2" s="1"/>
  <c r="U17" i="2"/>
  <c r="U21" i="10"/>
  <c r="U10" i="10"/>
  <c r="S8" i="10"/>
  <c r="V8" i="10"/>
  <c r="U12" i="10"/>
  <c r="U16" i="10"/>
  <c r="U77" i="2"/>
  <c r="V73" i="2"/>
  <c r="U75" i="2"/>
  <c r="U81" i="2"/>
  <c r="V84" i="10"/>
  <c r="U88" i="10"/>
  <c r="V80" i="10"/>
  <c r="V86" i="10"/>
  <c r="V72" i="2"/>
  <c r="S72" i="2"/>
  <c r="W72" i="2" s="1"/>
  <c r="U74" i="2"/>
  <c r="V74" i="2" s="1"/>
  <c r="U80" i="2"/>
  <c r="U76" i="2"/>
  <c r="V8" i="2"/>
  <c r="V13" i="10"/>
  <c r="S76" i="10" l="1"/>
  <c r="S77" i="10" s="1"/>
  <c r="X75" i="10"/>
  <c r="U87" i="10"/>
  <c r="V87" i="10" s="1"/>
  <c r="W74" i="10"/>
  <c r="X74" i="10"/>
  <c r="T75" i="10"/>
  <c r="W75" i="10"/>
  <c r="U15" i="10"/>
  <c r="U23" i="10" s="1"/>
  <c r="U19" i="10"/>
  <c r="V19" i="10" s="1"/>
  <c r="S10" i="2"/>
  <c r="S11" i="2" s="1"/>
  <c r="V80" i="2"/>
  <c r="V17" i="2"/>
  <c r="U15" i="2"/>
  <c r="V15" i="2" s="1"/>
  <c r="U19" i="2"/>
  <c r="U21" i="2"/>
  <c r="U14" i="2"/>
  <c r="U22" i="2" s="1"/>
  <c r="U18" i="2"/>
  <c r="U85" i="2"/>
  <c r="V77" i="2"/>
  <c r="V16" i="10"/>
  <c r="V12" i="10"/>
  <c r="V81" i="2"/>
  <c r="T8" i="10"/>
  <c r="S9" i="10"/>
  <c r="W8" i="10"/>
  <c r="X8" i="10"/>
  <c r="U83" i="2"/>
  <c r="V75" i="2"/>
  <c r="U79" i="2"/>
  <c r="U14" i="10"/>
  <c r="U18" i="10"/>
  <c r="V10" i="10"/>
  <c r="V88" i="10"/>
  <c r="S78" i="10"/>
  <c r="X78" i="10" s="1"/>
  <c r="V76" i="2"/>
  <c r="S73" i="2"/>
  <c r="S74" i="2" s="1"/>
  <c r="T72" i="2"/>
  <c r="U84" i="2"/>
  <c r="X72" i="2"/>
  <c r="U78" i="2"/>
  <c r="U82" i="2"/>
  <c r="V10" i="2"/>
  <c r="T8" i="2"/>
  <c r="X8" i="2"/>
  <c r="W8" i="2"/>
  <c r="V12" i="2"/>
  <c r="V16" i="2"/>
  <c r="V21" i="10"/>
  <c r="T76" i="10" l="1"/>
  <c r="W77" i="10"/>
  <c r="X77" i="10"/>
  <c r="T77" i="10"/>
  <c r="W76" i="10"/>
  <c r="X76" i="10"/>
  <c r="V15" i="10"/>
  <c r="S12" i="2"/>
  <c r="S13" i="2" s="1"/>
  <c r="S14" i="2" s="1"/>
  <c r="S15" i="2" s="1"/>
  <c r="S16" i="2" s="1"/>
  <c r="S17" i="2" s="1"/>
  <c r="S18" i="2" s="1"/>
  <c r="S19" i="2" s="1"/>
  <c r="S20" i="2" s="1"/>
  <c r="S21" i="2" s="1"/>
  <c r="X11" i="2"/>
  <c r="V19" i="2"/>
  <c r="V21" i="2"/>
  <c r="U23" i="2"/>
  <c r="U22" i="10"/>
  <c r="V14" i="10"/>
  <c r="V18" i="10"/>
  <c r="S10" i="10"/>
  <c r="S11" i="10" s="1"/>
  <c r="T9" i="10"/>
  <c r="W9" i="10"/>
  <c r="X9" i="10"/>
  <c r="U87" i="2"/>
  <c r="V79" i="2"/>
  <c r="V83" i="2"/>
  <c r="V85" i="2"/>
  <c r="V20" i="10"/>
  <c r="W78" i="10"/>
  <c r="T78" i="10"/>
  <c r="S79" i="10"/>
  <c r="X79" i="10" s="1"/>
  <c r="S75" i="2"/>
  <c r="S76" i="2" s="1"/>
  <c r="V84" i="2"/>
  <c r="T73" i="2"/>
  <c r="T74" i="2"/>
  <c r="V82" i="2"/>
  <c r="U86" i="2"/>
  <c r="W73" i="2"/>
  <c r="V78" i="2"/>
  <c r="X73" i="2"/>
  <c r="V18" i="2"/>
  <c r="V20" i="2"/>
  <c r="T9" i="2"/>
  <c r="X9" i="2"/>
  <c r="W9" i="2"/>
  <c r="V14" i="2"/>
  <c r="X74" i="2"/>
  <c r="W74" i="2"/>
  <c r="V23" i="10"/>
  <c r="V23" i="2" l="1"/>
  <c r="V87" i="2"/>
  <c r="V22" i="10"/>
  <c r="T10" i="10"/>
  <c r="X10" i="10"/>
  <c r="W10" i="10"/>
  <c r="S12" i="10"/>
  <c r="S13" i="10" s="1"/>
  <c r="W79" i="10"/>
  <c r="T79" i="10"/>
  <c r="S80" i="10"/>
  <c r="X80" i="10" s="1"/>
  <c r="S77" i="2"/>
  <c r="V86" i="2"/>
  <c r="S22" i="2"/>
  <c r="S23" i="2" s="1"/>
  <c r="V22" i="2"/>
  <c r="T10" i="2"/>
  <c r="X10" i="2"/>
  <c r="W10" i="2"/>
  <c r="S14" i="10" l="1"/>
  <c r="S15" i="10" s="1"/>
  <c r="W80" i="10"/>
  <c r="T80" i="10"/>
  <c r="S81" i="10"/>
  <c r="X81" i="10" s="1"/>
  <c r="S78" i="2"/>
  <c r="W12" i="2"/>
  <c r="X12" i="2"/>
  <c r="T12" i="2"/>
  <c r="W11" i="2"/>
  <c r="T11" i="2"/>
  <c r="S16" i="10" l="1"/>
  <c r="S17" i="10" s="1"/>
  <c r="S18" i="10" s="1"/>
  <c r="S19" i="10" s="1"/>
  <c r="S21" i="10" s="1"/>
  <c r="S22" i="10" s="1"/>
  <c r="S23" i="10" s="1"/>
  <c r="S82" i="10"/>
  <c r="X82" i="10" s="1"/>
  <c r="W81" i="10"/>
  <c r="T81" i="10"/>
  <c r="S79" i="2"/>
  <c r="S80" i="2" s="1"/>
  <c r="S81" i="2" s="1"/>
  <c r="S82" i="2" s="1"/>
  <c r="S83" i="2" s="1"/>
  <c r="S84" i="2" s="1"/>
  <c r="S85" i="2" s="1"/>
  <c r="S86" i="2" s="1"/>
  <c r="S87" i="2" s="1"/>
  <c r="W14" i="2"/>
  <c r="X14" i="2"/>
  <c r="T14" i="2"/>
  <c r="T13" i="2"/>
  <c r="X13" i="2"/>
  <c r="W13" i="2"/>
  <c r="W82" i="10" l="1"/>
  <c r="T82" i="10"/>
  <c r="S83" i="10"/>
  <c r="X83" i="10" s="1"/>
  <c r="U27" i="7"/>
  <c r="N29" i="7"/>
  <c r="N30" i="7"/>
  <c r="M31" i="7"/>
  <c r="V32" i="7"/>
  <c r="U33" i="7"/>
  <c r="U35" i="7"/>
  <c r="T36" i="7"/>
  <c r="T35" i="7"/>
  <c r="T34" i="7"/>
  <c r="T33" i="7"/>
  <c r="T32" i="7"/>
  <c r="T31" i="7"/>
  <c r="T30" i="7"/>
  <c r="T29" i="7"/>
  <c r="T28" i="7"/>
  <c r="T27" i="7"/>
  <c r="B1" i="7"/>
  <c r="W83" i="10" l="1"/>
  <c r="T83" i="10"/>
  <c r="S84" i="10"/>
  <c r="X84" i="10" s="1"/>
  <c r="M28" i="7"/>
  <c r="M27" i="7"/>
  <c r="M34" i="7"/>
  <c r="M29" i="7"/>
  <c r="V30" i="7"/>
  <c r="N33" i="7"/>
  <c r="N35" i="7"/>
  <c r="V31" i="7"/>
  <c r="N27" i="7"/>
  <c r="U30" i="7"/>
  <c r="U36" i="7"/>
  <c r="U28" i="7"/>
  <c r="U29" i="7"/>
  <c r="N34" i="7"/>
  <c r="V29" i="7"/>
  <c r="V35" i="7"/>
  <c r="V27" i="7"/>
  <c r="M30" i="7"/>
  <c r="U31" i="7"/>
  <c r="M35" i="7"/>
  <c r="N31" i="7"/>
  <c r="M32" i="7"/>
  <c r="V33" i="7"/>
  <c r="U34" i="7"/>
  <c r="N32" i="7"/>
  <c r="M33" i="7"/>
  <c r="V34" i="7"/>
  <c r="V28" i="7"/>
  <c r="V36" i="7"/>
  <c r="M36" i="7"/>
  <c r="N28" i="7"/>
  <c r="N36" i="7"/>
  <c r="U32" i="7"/>
  <c r="W84" i="10" l="1"/>
  <c r="T84" i="10"/>
  <c r="S85" i="10"/>
  <c r="X85" i="10" s="1"/>
  <c r="W85" i="10" l="1"/>
  <c r="T85" i="10"/>
  <c r="S86" i="10"/>
  <c r="X86" i="10" s="1"/>
  <c r="W86" i="10" l="1"/>
  <c r="T86" i="10"/>
  <c r="S87" i="10"/>
  <c r="X87" i="10" s="1"/>
  <c r="W87" i="10" l="1"/>
  <c r="T87" i="10"/>
  <c r="S88" i="10"/>
  <c r="X88" i="10" s="1"/>
  <c r="W88" i="10" l="1"/>
  <c r="T88" i="10"/>
  <c r="D25" i="7" l="1"/>
  <c r="D26" i="7"/>
  <c r="D21" i="7"/>
  <c r="D24" i="7"/>
  <c r="C25" i="7"/>
  <c r="O25" i="7" l="1"/>
  <c r="M25" i="7" l="1"/>
  <c r="N25" i="7"/>
  <c r="T15" i="2" l="1"/>
  <c r="W15" i="2"/>
  <c r="T20" i="2"/>
  <c r="X20" i="2"/>
  <c r="W20" i="2"/>
  <c r="T16" i="2"/>
  <c r="W16" i="2"/>
  <c r="W21" i="2"/>
  <c r="T21" i="2"/>
  <c r="T19" i="2"/>
  <c r="W19" i="2"/>
  <c r="X22" i="2"/>
  <c r="T22" i="2"/>
  <c r="W22" i="2"/>
  <c r="T23" i="2"/>
  <c r="W23" i="2"/>
  <c r="X21" i="2"/>
  <c r="X18" i="2"/>
  <c r="W18" i="2"/>
  <c r="T18" i="2"/>
  <c r="X23" i="2"/>
  <c r="D22" i="7" s="1"/>
  <c r="X16" i="2"/>
  <c r="W17" i="2"/>
  <c r="X17" i="2"/>
  <c r="T17" i="2"/>
  <c r="X15" i="2"/>
  <c r="X19" i="2"/>
  <c r="W81" i="2"/>
  <c r="T81" i="2"/>
  <c r="W82" i="2"/>
  <c r="T82" i="2"/>
  <c r="W85" i="2"/>
  <c r="T85" i="2"/>
  <c r="W80" i="2"/>
  <c r="T80" i="2"/>
  <c r="T79" i="2"/>
  <c r="W79" i="2"/>
  <c r="W75" i="2"/>
  <c r="T75" i="2"/>
  <c r="T86" i="2"/>
  <c r="W86" i="2"/>
  <c r="W83" i="2"/>
  <c r="T83" i="2"/>
  <c r="X75" i="2"/>
  <c r="W78" i="2"/>
  <c r="T78" i="2"/>
  <c r="T84" i="2"/>
  <c r="W84" i="2"/>
  <c r="X80" i="2"/>
  <c r="D20" i="7" s="1"/>
  <c r="X84" i="2"/>
  <c r="X76" i="2"/>
  <c r="D15" i="7" s="1"/>
  <c r="T76" i="2"/>
  <c r="W76" i="2"/>
  <c r="X79" i="2"/>
  <c r="T87" i="2"/>
  <c r="W87" i="2"/>
  <c r="X87" i="2"/>
  <c r="T77" i="2"/>
  <c r="W77" i="2"/>
  <c r="X78" i="2"/>
  <c r="X81" i="2"/>
  <c r="X77" i="2"/>
  <c r="D12" i="7" s="1"/>
  <c r="X85" i="2"/>
  <c r="X86" i="2"/>
  <c r="D19" i="7" s="1"/>
  <c r="X83" i="2"/>
  <c r="D23" i="7" s="1"/>
  <c r="X82" i="2"/>
  <c r="D16" i="7" l="1"/>
  <c r="D18" i="7"/>
  <c r="D10" i="7"/>
  <c r="D9" i="7"/>
  <c r="D13" i="7"/>
  <c r="D7" i="7"/>
  <c r="D17" i="7"/>
  <c r="W20" i="10" l="1"/>
  <c r="X20" i="10"/>
  <c r="C18" i="7" s="1"/>
  <c r="T12" i="10"/>
  <c r="X12" i="10"/>
  <c r="W12" i="10"/>
  <c r="W19" i="10"/>
  <c r="T19" i="10"/>
  <c r="W11" i="10"/>
  <c r="T11" i="10"/>
  <c r="W13" i="10"/>
  <c r="T13" i="10"/>
  <c r="T15" i="10"/>
  <c r="W15" i="10"/>
  <c r="W23" i="10"/>
  <c r="T23" i="10"/>
  <c r="W17" i="10"/>
  <c r="T17" i="10"/>
  <c r="W16" i="10"/>
  <c r="T16" i="10"/>
  <c r="T18" i="10"/>
  <c r="W18" i="10"/>
  <c r="W22" i="10"/>
  <c r="T22" i="10"/>
  <c r="W14" i="10"/>
  <c r="T14" i="10"/>
  <c r="X21" i="10"/>
  <c r="C15" i="7" s="1"/>
  <c r="W21" i="10"/>
  <c r="T21" i="10"/>
  <c r="X18" i="10"/>
  <c r="X11" i="10"/>
  <c r="C10" i="7" s="1"/>
  <c r="X23" i="10"/>
  <c r="C19" i="7" s="1"/>
  <c r="X16" i="10"/>
  <c r="X17" i="10"/>
  <c r="X22" i="10"/>
  <c r="C16" i="7" s="1"/>
  <c r="X14" i="10"/>
  <c r="X15" i="10"/>
  <c r="X19" i="10"/>
  <c r="X13" i="10"/>
  <c r="O8" i="7" l="1"/>
  <c r="C23" i="7"/>
  <c r="O23" i="7" s="1"/>
  <c r="C24" i="7"/>
  <c r="O10" i="7"/>
  <c r="C26" i="7"/>
  <c r="O14" i="7"/>
  <c r="O18" i="7"/>
  <c r="C9" i="7"/>
  <c r="O9" i="7" s="1"/>
  <c r="C22" i="7"/>
  <c r="C20" i="7"/>
  <c r="O20" i="7" s="1"/>
  <c r="C21" i="7"/>
  <c r="C13" i="7"/>
  <c r="O13" i="7" s="1"/>
  <c r="C11" i="7"/>
  <c r="O11" i="7" s="1"/>
  <c r="C12" i="7"/>
  <c r="O12" i="7" s="1"/>
  <c r="O7" i="7"/>
  <c r="C17" i="7"/>
  <c r="O16" i="7"/>
  <c r="M16" i="7" s="1"/>
  <c r="O19" i="7"/>
  <c r="O15" i="7"/>
  <c r="N8" i="7" l="1"/>
  <c r="M8" i="7"/>
  <c r="O24" i="7"/>
  <c r="M10" i="7"/>
  <c r="N10" i="7"/>
  <c r="O26" i="7"/>
  <c r="N18" i="7"/>
  <c r="M18" i="7"/>
  <c r="O22" i="7"/>
  <c r="O21" i="7"/>
  <c r="O17" i="7"/>
  <c r="N15" i="7"/>
  <c r="M15" i="7"/>
  <c r="N16" i="7"/>
  <c r="M12" i="7"/>
  <c r="N12" i="7"/>
  <c r="N23" i="7"/>
  <c r="M23" i="7"/>
  <c r="N9" i="7"/>
  <c r="M9" i="7"/>
  <c r="M19" i="7"/>
  <c r="N19" i="7"/>
  <c r="M14" i="7"/>
  <c r="N14" i="7"/>
  <c r="M7" i="7"/>
  <c r="N7" i="7"/>
  <c r="M20" i="7"/>
  <c r="N20" i="7"/>
  <c r="M13" i="7"/>
  <c r="N13" i="7"/>
  <c r="M11" i="7"/>
  <c r="N11" i="7"/>
  <c r="N24" i="7" l="1"/>
  <c r="M24" i="7"/>
  <c r="M26" i="7"/>
  <c r="N26" i="7"/>
  <c r="M22" i="7"/>
  <c r="N22" i="7"/>
  <c r="M21" i="7"/>
  <c r="N21" i="7"/>
  <c r="M17" i="7"/>
  <c r="N17" i="7"/>
  <c r="P22" i="7" l="1"/>
  <c r="U22" i="7" s="1"/>
  <c r="P12" i="7"/>
  <c r="V12" i="7" s="1"/>
  <c r="P16" i="7"/>
  <c r="U16" i="7" s="1"/>
  <c r="P9" i="7"/>
  <c r="U9" i="7" s="1"/>
  <c r="P15" i="7"/>
  <c r="V15" i="7" s="1"/>
  <c r="P10" i="7"/>
  <c r="U10" i="7" s="1"/>
  <c r="P21" i="7"/>
  <c r="V21" i="7" s="1"/>
  <c r="P8" i="7"/>
  <c r="V8" i="7" s="1"/>
  <c r="P25" i="7"/>
  <c r="U25" i="7" s="1"/>
  <c r="P18" i="7"/>
  <c r="U18" i="7" s="1"/>
  <c r="P7" i="7"/>
  <c r="U7" i="7" s="1"/>
  <c r="P26" i="7"/>
  <c r="U26" i="7" s="1"/>
  <c r="P20" i="7"/>
  <c r="V20" i="7" s="1"/>
  <c r="P24" i="7"/>
  <c r="U24" i="7" s="1"/>
  <c r="P23" i="7"/>
  <c r="U23" i="7" s="1"/>
  <c r="P13" i="7"/>
  <c r="V13" i="7" s="1"/>
  <c r="P14" i="7"/>
  <c r="V14" i="7" s="1"/>
  <c r="P19" i="7"/>
  <c r="U19" i="7" s="1"/>
  <c r="P17" i="7"/>
  <c r="U17" i="7" s="1"/>
  <c r="P11" i="7"/>
  <c r="U11" i="7" s="1"/>
  <c r="V22" i="7" l="1"/>
  <c r="V26" i="7"/>
  <c r="U15" i="7"/>
  <c r="U21" i="7"/>
  <c r="V25" i="7"/>
  <c r="U8" i="7"/>
  <c r="V10" i="7"/>
  <c r="V9" i="7"/>
  <c r="V18" i="7"/>
  <c r="U12" i="7"/>
  <c r="V16" i="7"/>
  <c r="V7" i="7"/>
  <c r="V17" i="7"/>
  <c r="V24" i="7"/>
  <c r="U20" i="7"/>
  <c r="V23" i="7"/>
  <c r="U14" i="7"/>
  <c r="U13" i="7"/>
  <c r="V19" i="7"/>
  <c r="V11" i="7"/>
  <c r="S22" i="7" l="1"/>
  <c r="T22" i="7" s="1"/>
  <c r="S13" i="7"/>
  <c r="T13" i="7" s="1"/>
  <c r="S12" i="7"/>
  <c r="T12" i="7" s="1"/>
  <c r="S20" i="7"/>
  <c r="T20" i="7" s="1"/>
  <c r="S14" i="7"/>
  <c r="T14" i="7" s="1"/>
  <c r="S15" i="7"/>
  <c r="T15" i="7" s="1"/>
  <c r="S11" i="7"/>
  <c r="T11" i="7" s="1"/>
  <c r="S8" i="7"/>
  <c r="T8" i="7" s="1"/>
  <c r="S9" i="7"/>
  <c r="T9" i="7" s="1"/>
  <c r="S10" i="7"/>
  <c r="T10" i="7" s="1"/>
  <c r="S26" i="7"/>
  <c r="T26" i="7" s="1"/>
  <c r="S17" i="7"/>
  <c r="T17" i="7" s="1"/>
  <c r="S16" i="7"/>
  <c r="T16" i="7" s="1"/>
  <c r="S24" i="7"/>
  <c r="T24" i="7" s="1"/>
  <c r="S19" i="7"/>
  <c r="T19" i="7" s="1"/>
  <c r="S21" i="7"/>
  <c r="T21" i="7" s="1"/>
  <c r="S18" i="7"/>
  <c r="T18" i="7" s="1"/>
  <c r="S7" i="7"/>
  <c r="T7" i="7" s="1"/>
  <c r="S23" i="7"/>
  <c r="T23" i="7" s="1"/>
  <c r="S25" i="7"/>
  <c r="T25" i="7" s="1"/>
</calcChain>
</file>

<file path=xl/sharedStrings.xml><?xml version="1.0" encoding="utf-8"?>
<sst xmlns="http://schemas.openxmlformats.org/spreadsheetml/2006/main" count="398" uniqueCount="107">
  <si>
    <t>ESCOLA</t>
  </si>
  <si>
    <t>PONTUAÇÃO</t>
  </si>
  <si>
    <t>TOTAL</t>
  </si>
  <si>
    <t>CLASSIFICAÇÃO</t>
  </si>
  <si>
    <t>S É R I E    P R A T A</t>
  </si>
  <si>
    <t>MASC</t>
  </si>
  <si>
    <t>FEM</t>
  </si>
  <si>
    <t>SUB-11</t>
  </si>
  <si>
    <t>SUB-13</t>
  </si>
  <si>
    <t>SUB-15</t>
  </si>
  <si>
    <t>SUB-17</t>
  </si>
  <si>
    <t>PONTUAÇÃO ESCOLA:</t>
  </si>
  <si>
    <t>SIM</t>
  </si>
  <si>
    <t>NOMES</t>
  </si>
  <si>
    <t>PONTUAÇÃO ALUNO</t>
  </si>
  <si>
    <t>PONTUAÇÃO ESCOLA</t>
  </si>
  <si>
    <t>S É R I E   P R A T A</t>
  </si>
  <si>
    <t xml:space="preserve">S É R I E   O U R O </t>
  </si>
  <si>
    <t>ESCOLAS PARTICIPANTES</t>
  </si>
  <si>
    <t>ALUNOS PARTICIPANTES</t>
  </si>
  <si>
    <t>NÃO</t>
  </si>
  <si>
    <t>SUB 17 FEMININO</t>
  </si>
  <si>
    <t>SUB 17 MASCULINO</t>
  </si>
  <si>
    <t>CLASSIFICAÇÃO GERAL</t>
  </si>
  <si>
    <t>NOME</t>
  </si>
  <si>
    <t>Q</t>
  </si>
  <si>
    <t>MASC FED</t>
  </si>
  <si>
    <t xml:space="preserve">SUB 17 MASCULINO (FEDERADOS) </t>
  </si>
  <si>
    <t>Legenda:</t>
  </si>
  <si>
    <t>(digitar informações nesta coluna)</t>
  </si>
  <si>
    <t>(Não alterar - apenas cadastro para lista)</t>
  </si>
  <si>
    <t>(selecionar escola via lista)</t>
  </si>
  <si>
    <t>SUB 12 FEMININO</t>
  </si>
  <si>
    <t>SUB 12 MASCULINO</t>
  </si>
  <si>
    <t>SUB 14 FEMININO</t>
  </si>
  <si>
    <t>SUB 14 MASCULINO</t>
  </si>
  <si>
    <t>SUB 16 FEMININO</t>
  </si>
  <si>
    <t>SUB 16 MASCULINO</t>
  </si>
  <si>
    <t>ARBOS S.A</t>
  </si>
  <si>
    <t>ARBOS SBC</t>
  </si>
  <si>
    <t>ARBOS SCS</t>
  </si>
  <si>
    <t>STAGIUM - DIAD</t>
  </si>
  <si>
    <t>PARAISO - SBC</t>
  </si>
  <si>
    <t>VILLARE - SCS</t>
  </si>
  <si>
    <t>EDUCANDARIO - S.A</t>
  </si>
  <si>
    <t>SÃO JOSE - S.A</t>
  </si>
  <si>
    <t>LICEU JARDIM - S.A</t>
  </si>
  <si>
    <t>JULIA/TAMYRIS/GIULIA</t>
  </si>
  <si>
    <t>ISABELA/NATHALIA/MANUELA</t>
  </si>
  <si>
    <t>DAVI/PIETRO/DAVI</t>
  </si>
  <si>
    <t>NICOLAS/BENICIO/GUILHERME/HEITOR</t>
  </si>
  <si>
    <t>DAVI/PEDRO/THEO/LEONARDO</t>
  </si>
  <si>
    <t>MIGUEL/MIGUEL/PEDRO</t>
  </si>
  <si>
    <t>VINICIUS/GUSTAVO/RODRIGO</t>
  </si>
  <si>
    <t>CAUA/ARTHUR/TIAGO</t>
  </si>
  <si>
    <t>ARTHUR/DAVI/MATHIAS</t>
  </si>
  <si>
    <t>AUGUSTO/HENRIQUE/LEONARDO</t>
  </si>
  <si>
    <t>ISABELA/ISABELA/LIVIA/MARIANA</t>
  </si>
  <si>
    <t>CARLOS/FELIPE/PEDRO</t>
  </si>
  <si>
    <t>AUGUSTO/ENZO/GABRIEL</t>
  </si>
  <si>
    <t>ANDRE/LORENZO/RAFAEL</t>
  </si>
  <si>
    <t>BRUNO/JOÃO/LEONARDO</t>
  </si>
  <si>
    <t>CAUE/ENZO/THEO</t>
  </si>
  <si>
    <t>ENRICO/ENZO/PIETRO</t>
  </si>
  <si>
    <t>FERNANDA/JULIA/VITORIA/YHASMIN</t>
  </si>
  <si>
    <t>CAIO/FELIPE/JULIO</t>
  </si>
  <si>
    <t>ENRICO/GABRIEL/HEITOR</t>
  </si>
  <si>
    <t>GABRIEL/MURILO/VITOR</t>
  </si>
  <si>
    <t>GABRIEL/MATHEUS/MURILO/VINICIUS</t>
  </si>
  <si>
    <t>EDUARDA/HELOISA/JULIA</t>
  </si>
  <si>
    <t>FELIPE/JOAO/THEO</t>
  </si>
  <si>
    <t>GUILHERME/GUSTAVO/NICOLAS</t>
  </si>
  <si>
    <t>RIO BRANCO - SBC</t>
  </si>
  <si>
    <t>EDUARDO/HERBERTH/LUCAS/RAFAEL</t>
  </si>
  <si>
    <t>MURILO/NICOLAS/PEDRO/VICTOR</t>
  </si>
  <si>
    <t>ALLANIS/CLARA/LARISSA/LUIZA</t>
  </si>
  <si>
    <t>ARTUR/DAVI/NICOLAS</t>
  </si>
  <si>
    <t>JULIA/MARCELA/NINA</t>
  </si>
  <si>
    <t>CARLOS/JULIO/LUCAS/NICOLAS/SAMUEL</t>
  </si>
  <si>
    <t>EDUARDO/FELIPE/JOÃO/VINICIUS</t>
  </si>
  <si>
    <t>ANTONIO/BENICIO/GUIDO/LUCCA</t>
  </si>
  <si>
    <t>DANIEL/GUANRU/GUILHERME/PIERO</t>
  </si>
  <si>
    <t>ANA/ISADORA/JULIA</t>
  </si>
  <si>
    <t>LORENA/MARINA/LORENA</t>
  </si>
  <si>
    <t>ALINE/ISADORA/LORENA/SOFIA</t>
  </si>
  <si>
    <t>BARBARA/BEATRIZ/FERNANDA/LORENA</t>
  </si>
  <si>
    <t>GABRIEL/MIGUEL/EDUARDO</t>
  </si>
  <si>
    <t>EURICO/VITOR/PEDRO</t>
  </si>
  <si>
    <t>MAITE/GIOVANNA/MARIA/ISABELA</t>
  </si>
  <si>
    <t>GUILHERME/PEDRO/VITOR</t>
  </si>
  <si>
    <t>ENZO/CAUE/EDUARDO</t>
  </si>
  <si>
    <t>RAFAEL/VINICIUS/JULIO</t>
  </si>
  <si>
    <t>ANDRE/FELIPE/THEO</t>
  </si>
  <si>
    <t>MARCELA/MANUELA/MANUELA</t>
  </si>
  <si>
    <t>GIOVANNA/BEATRIZ/ANA</t>
  </si>
  <si>
    <t>GUILHERME/DAVI/PIERO</t>
  </si>
  <si>
    <t>PEDRO/VITOR/DAVI</t>
  </si>
  <si>
    <t>HEITOR/LUCCA/ENZO/JOÃO</t>
  </si>
  <si>
    <t>JOSE/GABRIEL/FELIPE/ELVIS</t>
  </si>
  <si>
    <t>ENRICO/ARTUR/ENZO</t>
  </si>
  <si>
    <t>MARIA/HELOISA/ESTELA/SOPHIA</t>
  </si>
  <si>
    <t>RAFAEL/LUCA/MATHEUS/JOÃO</t>
  </si>
  <si>
    <t>CLARA/MARIANA/ISADORA</t>
  </si>
  <si>
    <t>MATHEUS/GUSTAVO/MATHEUS</t>
  </si>
  <si>
    <t>RAFAEL/LORENZO/IAN/PEDRO</t>
  </si>
  <si>
    <t>HENRIQUE/PERSIO/CAUÃ/JOSE</t>
  </si>
  <si>
    <t>BEATRIZ/GIOVANNA/MARCELA/ISADORA/JULIA/ANA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</si>
</sst>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8"/>
      <name val="Calibri"/>
      <family val="2"/>
      <scheme val="minor"/>
    </font>
    <font>
      <sz val="11"/>
      <color theme="1"/>
      <name val="Century Gothic"/>
      <family val="2"/>
    </font>
    <font>
      <b/>
      <sz val="11"/>
      <color theme="1"/>
      <name val="Century Gothic"/>
      <family val="2"/>
    </font>
    <font>
      <sz val="10"/>
      <color theme="1"/>
      <name val="Century Gothic"/>
      <family val="2"/>
    </font>
    <font>
      <b/>
      <sz val="10"/>
      <color theme="1"/>
      <name val="Century Gothic"/>
      <family val="2"/>
    </font>
    <font>
      <b/>
      <sz val="12"/>
      <color theme="0"/>
      <name val="Century Gothic"/>
      <family val="2"/>
    </font>
    <font>
      <b/>
      <sz val="11"/>
      <color rgb="FFFF0066"/>
      <name val="Century Gothic"/>
      <family val="2"/>
    </font>
    <font>
      <b/>
      <sz val="12"/>
      <color theme="1"/>
      <name val="Century Gothic"/>
      <family val="2"/>
    </font>
    <font>
      <b/>
      <sz val="11"/>
      <color theme="0"/>
      <name val="Century Gothic"/>
      <family val="2"/>
    </font>
    <font>
      <sz val="11"/>
      <color theme="0"/>
      <name val="Century Gothic"/>
      <family val="2"/>
    </font>
    <font>
      <sz val="11"/>
      <name val="Century Gothic"/>
      <family val="2"/>
    </font>
    <font>
      <sz val="10"/>
      <color theme="0"/>
      <name val="Century Gothic"/>
      <family val="2"/>
    </font>
    <font>
      <b/>
      <sz val="11"/>
      <name val="Century Gothic"/>
      <family val="2"/>
    </font>
    <font>
      <b/>
      <sz val="9"/>
      <color theme="0"/>
      <name val="Century Gothic"/>
      <family val="2"/>
    </font>
    <font>
      <b/>
      <sz val="11"/>
      <color rgb="FFFFCCFF"/>
      <name val="Calibri"/>
      <family val="2"/>
      <scheme val="minor"/>
    </font>
    <font>
      <b/>
      <sz val="11"/>
      <color rgb="FFC1C1FF"/>
      <name val="Calibri"/>
      <family val="2"/>
      <scheme val="minor"/>
    </font>
    <font>
      <sz val="11"/>
      <color rgb="FFFFCCFF"/>
      <name val="Century Gothic"/>
      <family val="2"/>
    </font>
    <font>
      <b/>
      <sz val="11"/>
      <color rgb="FFFFCCFF"/>
      <name val="Century Gothic"/>
      <family val="2"/>
    </font>
    <font>
      <b/>
      <sz val="10"/>
      <name val="Century Gothic"/>
      <family val="2"/>
    </font>
    <font>
      <b/>
      <sz val="11"/>
      <name val="Calibri"/>
      <family val="2"/>
      <scheme val="minor"/>
    </font>
    <font>
      <b/>
      <sz val="11"/>
      <color theme="0"/>
      <name val="Calibri"/>
      <family val="2"/>
      <scheme val="minor"/>
    </font>
    <font>
      <b/>
      <i/>
      <sz val="8"/>
      <color theme="0"/>
      <name val="Calibri"/>
      <family val="2"/>
      <scheme val="minor"/>
    </font>
    <font>
      <i/>
      <sz val="8"/>
      <color theme="0"/>
      <name val="Calibri"/>
      <family val="2"/>
      <scheme val="minor"/>
    </font>
    <font>
      <b/>
      <i/>
      <sz val="11"/>
      <color theme="0"/>
      <name val="Calibri"/>
      <family val="2"/>
      <scheme val="minor"/>
    </font>
    <font>
      <sz val="11"/>
      <name val="Calibri"/>
      <family val="2"/>
      <scheme val="minor"/>
    </font>
    <font>
      <i/>
      <sz val="11"/>
      <color theme="0" tint="-0.499984740745262"/>
      <name val="Calibri"/>
      <family val="2"/>
      <scheme val="minor"/>
    </font>
    <font>
      <b/>
      <sz val="9"/>
      <color theme="1"/>
      <name val="Calibri"/>
      <family val="2"/>
      <scheme val="minor"/>
    </font>
    <font>
      <b/>
      <i/>
      <sz val="9"/>
      <color theme="0"/>
      <name val="Calibri"/>
      <family val="2"/>
      <scheme val="minor"/>
    </font>
    <font>
      <i/>
      <sz val="9"/>
      <color theme="0"/>
      <name val="Calibri"/>
      <family val="2"/>
      <scheme val="minor"/>
    </font>
  </fonts>
  <fills count="23">
    <fill>
      <patternFill patternType="none"/>
    </fill>
    <fill>
      <patternFill patternType="gray125"/>
    </fill>
    <fill>
      <gradientFill degree="270">
        <stop position="0">
          <color theme="0"/>
        </stop>
        <stop position="1">
          <color theme="4" tint="0.40000610370189521"/>
        </stop>
      </gradientFill>
    </fill>
    <fill>
      <patternFill patternType="solid">
        <fgColor rgb="FFFF0066"/>
        <bgColor indexed="64"/>
      </patternFill>
    </fill>
    <fill>
      <patternFill patternType="solid">
        <fgColor rgb="FFFFCCFF"/>
        <bgColor indexed="64"/>
      </patternFill>
    </fill>
    <fill>
      <patternFill patternType="solid">
        <fgColor theme="7" tint="0.59999389629810485"/>
        <bgColor indexed="64"/>
      </patternFill>
    </fill>
    <fill>
      <patternFill patternType="solid">
        <fgColor rgb="FFFF9F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B219"/>
        <bgColor indexed="64"/>
      </patternFill>
    </fill>
    <fill>
      <patternFill patternType="solid">
        <fgColor rgb="FFFFDC97"/>
        <bgColor indexed="64"/>
      </patternFill>
    </fill>
    <fill>
      <patternFill patternType="solid">
        <fgColor theme="4"/>
        <bgColor indexed="64"/>
      </patternFill>
    </fill>
    <fill>
      <patternFill patternType="solid">
        <fgColor rgb="FFC1C1FF"/>
        <bgColor indexed="64"/>
      </patternFill>
    </fill>
    <fill>
      <patternFill patternType="solid">
        <fgColor rgb="FF9797FF"/>
        <bgColor indexed="64"/>
      </patternFill>
    </fill>
    <fill>
      <patternFill patternType="solid">
        <fgColor rgb="FFFFD347"/>
        <bgColor indexed="64"/>
      </patternFill>
    </fill>
    <fill>
      <patternFill patternType="solid">
        <fgColor rgb="FF1BA94A"/>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99"/>
        <bgColor indexed="64"/>
      </patternFill>
    </fill>
  </fills>
  <borders count="28">
    <border>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68">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1" fillId="4" borderId="0" xfId="0" applyFont="1" applyFill="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center" vertical="center"/>
    </xf>
    <xf numFmtId="0" fontId="1" fillId="4" borderId="7" xfId="0" applyFont="1" applyFill="1" applyBorder="1" applyAlignment="1">
      <alignment horizontal="center" vertical="center"/>
    </xf>
    <xf numFmtId="0" fontId="11" fillId="0" borderId="0" xfId="0" applyFont="1" applyAlignment="1">
      <alignment vertical="center"/>
    </xf>
    <xf numFmtId="0" fontId="4" fillId="4" borderId="19" xfId="0" applyFont="1" applyFill="1" applyBorder="1" applyAlignment="1">
      <alignment horizontal="center" vertical="center"/>
    </xf>
    <xf numFmtId="0" fontId="4" fillId="0" borderId="0" xfId="0" applyFont="1" applyAlignment="1">
      <alignment horizontal="center" vertical="center"/>
    </xf>
    <xf numFmtId="0" fontId="12" fillId="0" borderId="0" xfId="0" applyFont="1" applyAlignment="1">
      <alignment vertical="center"/>
    </xf>
    <xf numFmtId="0" fontId="13" fillId="0" borderId="0" xfId="0" applyFont="1" applyAlignment="1">
      <alignment horizontal="center" vertical="center"/>
    </xf>
    <xf numFmtId="0" fontId="3" fillId="12" borderId="22" xfId="0" applyFont="1" applyFill="1" applyBorder="1" applyAlignment="1">
      <alignment vertical="center"/>
    </xf>
    <xf numFmtId="0" fontId="3" fillId="12" borderId="23" xfId="0" applyFont="1" applyFill="1" applyBorder="1" applyAlignment="1">
      <alignment vertical="center"/>
    </xf>
    <xf numFmtId="0" fontId="10" fillId="11" borderId="5" xfId="0" applyFont="1" applyFill="1" applyBorder="1" applyAlignment="1">
      <alignment horizontal="center" vertical="center" wrapText="1"/>
    </xf>
    <xf numFmtId="0" fontId="1" fillId="12" borderId="0" xfId="0" applyFont="1" applyFill="1" applyAlignment="1">
      <alignment horizontal="center" vertical="center"/>
    </xf>
    <xf numFmtId="0" fontId="1" fillId="12" borderId="0" xfId="0" applyFont="1" applyFill="1" applyAlignment="1">
      <alignment vertical="center"/>
    </xf>
    <xf numFmtId="0" fontId="1" fillId="12" borderId="7" xfId="0" applyFont="1" applyFill="1" applyBorder="1" applyAlignment="1">
      <alignment vertical="center"/>
    </xf>
    <xf numFmtId="0" fontId="6" fillId="12" borderId="3" xfId="0" applyFont="1" applyFill="1" applyBorder="1" applyAlignment="1">
      <alignment horizontal="right" vertical="center"/>
    </xf>
    <xf numFmtId="0" fontId="6" fillId="12" borderId="4" xfId="0" applyFont="1" applyFill="1" applyBorder="1" applyAlignment="1">
      <alignment horizontal="left" vertical="center"/>
    </xf>
    <xf numFmtId="0" fontId="6" fillId="12" borderId="5" xfId="0" applyFont="1" applyFill="1" applyBorder="1" applyAlignment="1">
      <alignment horizontal="center" vertical="center"/>
    </xf>
    <xf numFmtId="0" fontId="1" fillId="12" borderId="10" xfId="0" applyFont="1" applyFill="1" applyBorder="1" applyAlignment="1">
      <alignment horizontal="center" vertical="center"/>
    </xf>
    <xf numFmtId="0" fontId="1" fillId="12" borderId="7" xfId="0" applyFont="1" applyFill="1" applyBorder="1" applyAlignment="1">
      <alignment horizontal="center" vertical="center"/>
    </xf>
    <xf numFmtId="0" fontId="1" fillId="12" borderId="11" xfId="0" applyFont="1" applyFill="1" applyBorder="1" applyAlignment="1">
      <alignment horizontal="center" vertical="center"/>
    </xf>
    <xf numFmtId="0" fontId="1" fillId="12" borderId="12" xfId="0" applyFont="1" applyFill="1" applyBorder="1" applyAlignment="1">
      <alignment horizontal="center" vertical="center"/>
    </xf>
    <xf numFmtId="0" fontId="4" fillId="12" borderId="19" xfId="0" applyFont="1" applyFill="1" applyBorder="1" applyAlignment="1">
      <alignment horizontal="center" vertical="center"/>
    </xf>
    <xf numFmtId="0" fontId="4" fillId="12" borderId="20" xfId="0" applyFont="1" applyFill="1" applyBorder="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3" fillId="0" borderId="0" xfId="0" applyFont="1" applyAlignment="1">
      <alignment horizontal="right" vertical="center"/>
    </xf>
    <xf numFmtId="0" fontId="15" fillId="0" borderId="0" xfId="0" applyFont="1" applyAlignment="1">
      <alignment horizontal="center" vertical="center"/>
    </xf>
    <xf numFmtId="0" fontId="10" fillId="3" borderId="5" xfId="0" applyFont="1" applyFill="1" applyBorder="1" applyAlignment="1">
      <alignment horizontal="center" vertical="center" wrapText="1"/>
    </xf>
    <xf numFmtId="0" fontId="4" fillId="5" borderId="5"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10" fillId="3" borderId="3" xfId="0" applyFont="1" applyFill="1" applyBorder="1" applyAlignment="1">
      <alignment horizontal="center" vertical="center"/>
    </xf>
    <xf numFmtId="0" fontId="16" fillId="4" borderId="0" xfId="0" applyFont="1" applyFill="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7" fillId="12" borderId="16" xfId="0" applyFont="1" applyFill="1" applyBorder="1" applyAlignment="1">
      <alignment horizontal="center" vertical="center"/>
    </xf>
    <xf numFmtId="0" fontId="17" fillId="12" borderId="0" xfId="0" applyFont="1" applyFill="1" applyAlignment="1">
      <alignment horizontal="center" vertical="center"/>
    </xf>
    <xf numFmtId="0" fontId="17" fillId="12" borderId="17" xfId="0" applyFont="1" applyFill="1" applyBorder="1" applyAlignment="1">
      <alignment horizontal="center" vertical="center"/>
    </xf>
    <xf numFmtId="0" fontId="17" fillId="12" borderId="8" xfId="0" applyFont="1" applyFill="1" applyBorder="1" applyAlignment="1">
      <alignment horizontal="center" vertical="center"/>
    </xf>
    <xf numFmtId="0" fontId="17" fillId="12" borderId="13" xfId="0" applyFont="1" applyFill="1" applyBorder="1" applyAlignment="1">
      <alignment horizontal="center" vertical="center"/>
    </xf>
    <xf numFmtId="0" fontId="17" fillId="12" borderId="14" xfId="0" applyFont="1" applyFill="1" applyBorder="1" applyAlignment="1">
      <alignment horizontal="center" vertical="center"/>
    </xf>
    <xf numFmtId="0" fontId="17" fillId="12" borderId="9" xfId="0" applyFont="1" applyFill="1" applyBorder="1" applyAlignment="1">
      <alignment horizontal="center" vertical="center"/>
    </xf>
    <xf numFmtId="0" fontId="18" fillId="4" borderId="0" xfId="0" applyFont="1" applyFill="1" applyAlignment="1">
      <alignment vertical="center"/>
    </xf>
    <xf numFmtId="0" fontId="19" fillId="4" borderId="19" xfId="0" applyFont="1" applyFill="1" applyBorder="1" applyAlignment="1">
      <alignment horizontal="center" vertical="center"/>
    </xf>
    <xf numFmtId="0" fontId="16" fillId="4" borderId="7" xfId="0" applyFont="1" applyFill="1" applyBorder="1" applyAlignment="1">
      <alignment horizontal="center" vertical="center"/>
    </xf>
    <xf numFmtId="0" fontId="19" fillId="4" borderId="20" xfId="0" applyFont="1" applyFill="1" applyBorder="1" applyAlignment="1">
      <alignment horizontal="center" vertical="center"/>
    </xf>
    <xf numFmtId="0" fontId="18" fillId="4" borderId="7" xfId="0" applyFont="1" applyFill="1" applyBorder="1" applyAlignment="1">
      <alignment vertical="center"/>
    </xf>
    <xf numFmtId="0" fontId="16" fillId="4" borderId="0" xfId="0" applyFont="1" applyFill="1" applyAlignment="1">
      <alignment vertical="center"/>
    </xf>
    <xf numFmtId="0" fontId="16" fillId="4" borderId="7" xfId="0" applyFont="1" applyFill="1" applyBorder="1" applyAlignment="1">
      <alignment vertical="center"/>
    </xf>
    <xf numFmtId="0" fontId="17" fillId="12" borderId="11" xfId="0" applyFont="1" applyFill="1" applyBorder="1" applyAlignment="1">
      <alignment horizontal="center" vertical="center"/>
    </xf>
    <xf numFmtId="0" fontId="10" fillId="11" borderId="24" xfId="0" applyFont="1" applyFill="1" applyBorder="1" applyAlignment="1">
      <alignment horizontal="center" vertical="center" wrapText="1"/>
    </xf>
    <xf numFmtId="0" fontId="10" fillId="3" borderId="24" xfId="0" applyFont="1" applyFill="1" applyBorder="1" applyAlignment="1">
      <alignment horizontal="center" vertical="center" wrapText="1"/>
    </xf>
    <xf numFmtId="3" fontId="3" fillId="16" borderId="5" xfId="0" applyNumberFormat="1" applyFont="1" applyFill="1" applyBorder="1" applyAlignment="1" applyProtection="1">
      <alignment horizontal="center" vertical="center"/>
      <protection hidden="1"/>
    </xf>
    <xf numFmtId="3" fontId="3" fillId="0" borderId="0" xfId="0" applyNumberFormat="1" applyFont="1" applyAlignment="1" applyProtection="1">
      <alignment horizontal="center" vertical="center"/>
      <protection hidden="1"/>
    </xf>
    <xf numFmtId="3" fontId="4" fillId="0" borderId="0" xfId="0" applyNumberFormat="1" applyFont="1" applyAlignment="1" applyProtection="1">
      <alignment horizontal="center" vertical="center"/>
      <protection hidden="1"/>
    </xf>
    <xf numFmtId="3" fontId="4" fillId="5" borderId="5" xfId="0" applyNumberFormat="1" applyFont="1" applyFill="1" applyBorder="1" applyAlignment="1" applyProtection="1">
      <alignment horizontal="center" vertical="center"/>
      <protection hidden="1"/>
    </xf>
    <xf numFmtId="3" fontId="4" fillId="17" borderId="3" xfId="0" applyNumberFormat="1" applyFont="1" applyFill="1" applyBorder="1" applyAlignment="1" applyProtection="1">
      <alignment horizontal="right" vertical="center"/>
      <protection hidden="1"/>
    </xf>
    <xf numFmtId="3" fontId="4" fillId="17" borderId="4" xfId="0" applyNumberFormat="1" applyFont="1" applyFill="1" applyBorder="1" applyAlignment="1" applyProtection="1">
      <alignment horizontal="left" vertical="center"/>
      <protection hidden="1"/>
    </xf>
    <xf numFmtId="3" fontId="4" fillId="17" borderId="4" xfId="0" applyNumberFormat="1" applyFont="1" applyFill="1" applyBorder="1" applyAlignment="1" applyProtection="1">
      <alignment horizontal="center" vertical="center"/>
      <protection hidden="1"/>
    </xf>
    <xf numFmtId="3" fontId="4" fillId="17" borderId="5" xfId="0" applyNumberFormat="1" applyFont="1" applyFill="1" applyBorder="1" applyAlignment="1" applyProtection="1">
      <alignment horizontal="center" vertical="center"/>
      <protection hidden="1"/>
    </xf>
    <xf numFmtId="0" fontId="3" fillId="4" borderId="0" xfId="0" applyFont="1" applyFill="1" applyAlignment="1">
      <alignment vertical="center"/>
    </xf>
    <xf numFmtId="0" fontId="3" fillId="4" borderId="7" xfId="0" applyFont="1" applyFill="1" applyBorder="1" applyAlignment="1">
      <alignment vertical="center"/>
    </xf>
    <xf numFmtId="0" fontId="1" fillId="4" borderId="0" xfId="0" applyFont="1" applyFill="1" applyAlignment="1">
      <alignment vertical="center"/>
    </xf>
    <xf numFmtId="0" fontId="1" fillId="4" borderId="7" xfId="0" applyFont="1" applyFill="1" applyBorder="1" applyAlignment="1">
      <alignment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4" fillId="4" borderId="20" xfId="0" applyFont="1" applyFill="1" applyBorder="1" applyAlignment="1">
      <alignment horizontal="center" vertical="center"/>
    </xf>
    <xf numFmtId="0" fontId="1" fillId="4" borderId="9" xfId="0" applyFont="1" applyFill="1" applyBorder="1" applyAlignment="1">
      <alignment horizontal="center" vertical="center"/>
    </xf>
    <xf numFmtId="0" fontId="16" fillId="4" borderId="9" xfId="0" applyFont="1" applyFill="1" applyBorder="1" applyAlignment="1">
      <alignment horizontal="center" vertical="center"/>
    </xf>
    <xf numFmtId="0" fontId="12" fillId="4" borderId="6" xfId="0" applyFont="1" applyFill="1" applyBorder="1" applyAlignment="1">
      <alignment vertical="center"/>
    </xf>
    <xf numFmtId="0" fontId="20" fillId="4" borderId="6" xfId="0" applyFont="1" applyFill="1" applyBorder="1" applyAlignment="1">
      <alignment horizontal="center" vertical="center"/>
    </xf>
    <xf numFmtId="0" fontId="21" fillId="4" borderId="6" xfId="0" applyFont="1" applyFill="1" applyBorder="1" applyAlignment="1">
      <alignment horizontal="center" vertical="center"/>
    </xf>
    <xf numFmtId="0" fontId="21" fillId="4" borderId="18"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2" fillId="12" borderId="2" xfId="0" applyFont="1" applyFill="1" applyBorder="1" applyAlignment="1">
      <alignment vertical="center"/>
    </xf>
    <xf numFmtId="0" fontId="20" fillId="12" borderId="6" xfId="0" applyFont="1" applyFill="1" applyBorder="1" applyAlignment="1">
      <alignment horizontal="center" vertical="center"/>
    </xf>
    <xf numFmtId="0" fontId="21" fillId="12" borderId="6" xfId="0" applyFont="1" applyFill="1" applyBorder="1" applyAlignment="1">
      <alignment horizontal="center" vertical="center"/>
    </xf>
    <xf numFmtId="0" fontId="21" fillId="12" borderId="18" xfId="0" applyFont="1" applyFill="1" applyBorder="1" applyAlignment="1">
      <alignment horizontal="center" vertical="center"/>
    </xf>
    <xf numFmtId="0" fontId="23" fillId="19" borderId="5" xfId="0" applyFont="1" applyFill="1" applyBorder="1" applyAlignment="1">
      <alignment horizontal="center" vertical="center" wrapText="1"/>
    </xf>
    <xf numFmtId="0" fontId="24" fillId="8" borderId="5" xfId="0" applyFont="1" applyFill="1" applyBorder="1" applyAlignment="1">
      <alignment horizontal="center" vertical="center"/>
    </xf>
    <xf numFmtId="3" fontId="26" fillId="20" borderId="4" xfId="0" applyNumberFormat="1" applyFont="1" applyFill="1" applyBorder="1" applyAlignment="1" applyProtection="1">
      <alignment horizontal="center" vertical="center"/>
      <protection hidden="1"/>
    </xf>
    <xf numFmtId="0" fontId="27" fillId="21" borderId="5" xfId="0" applyFont="1" applyFill="1" applyBorder="1" applyAlignment="1">
      <alignment horizontal="center"/>
    </xf>
    <xf numFmtId="0" fontId="0" fillId="21" borderId="5" xfId="0" applyFill="1" applyBorder="1" applyAlignment="1">
      <alignment horizontal="center"/>
    </xf>
    <xf numFmtId="0" fontId="23" fillId="11" borderId="5" xfId="0" applyFont="1" applyFill="1" applyBorder="1" applyAlignment="1">
      <alignment horizontal="center" vertical="center"/>
    </xf>
    <xf numFmtId="0" fontId="0" fillId="22" borderId="0" xfId="0" applyFill="1" applyAlignment="1">
      <alignment horizontal="center" vertical="center"/>
    </xf>
    <xf numFmtId="0" fontId="28" fillId="22" borderId="0" xfId="0" applyFont="1" applyFill="1"/>
    <xf numFmtId="0" fontId="29" fillId="19" borderId="5" xfId="0" applyFont="1" applyFill="1" applyBorder="1" applyAlignment="1">
      <alignment horizontal="center" vertical="center" wrapText="1"/>
    </xf>
    <xf numFmtId="0" fontId="30" fillId="8" borderId="5" xfId="0" applyFont="1" applyFill="1" applyBorder="1" applyAlignment="1">
      <alignment horizontal="center"/>
    </xf>
    <xf numFmtId="0" fontId="29" fillId="11" borderId="5" xfId="0" applyFont="1" applyFill="1" applyBorder="1" applyAlignment="1">
      <alignment horizontal="center" vertical="center"/>
    </xf>
    <xf numFmtId="0" fontId="4" fillId="0" borderId="0" xfId="0" applyFont="1" applyAlignment="1">
      <alignment vertical="top" wrapText="1"/>
    </xf>
    <xf numFmtId="0" fontId="4" fillId="4" borderId="0" xfId="0" applyFont="1" applyFill="1" applyAlignment="1">
      <alignment vertical="top" wrapText="1"/>
    </xf>
    <xf numFmtId="0" fontId="1" fillId="10" borderId="25" xfId="0" applyFont="1" applyFill="1" applyBorder="1" applyAlignment="1">
      <alignment horizontal="center" vertical="top" wrapText="1"/>
    </xf>
    <xf numFmtId="0" fontId="1" fillId="10" borderId="26" xfId="0" applyFont="1" applyFill="1" applyBorder="1" applyAlignment="1">
      <alignment horizontal="center" vertical="top" wrapText="1"/>
    </xf>
    <xf numFmtId="0" fontId="1" fillId="4" borderId="0" xfId="0" applyFont="1" applyFill="1" applyAlignment="1">
      <alignment horizontal="center" vertical="top" wrapText="1"/>
    </xf>
    <xf numFmtId="0" fontId="4" fillId="4" borderId="19" xfId="0" applyFont="1" applyFill="1" applyBorder="1" applyAlignment="1">
      <alignment horizontal="center" vertical="top" wrapText="1"/>
    </xf>
    <xf numFmtId="0" fontId="4" fillId="0" borderId="0" xfId="0" applyFont="1" applyAlignment="1">
      <alignment horizontal="center" vertical="top" wrapText="1"/>
    </xf>
    <xf numFmtId="0" fontId="19" fillId="4" borderId="0" xfId="0" applyFont="1" applyFill="1" applyAlignment="1">
      <alignment vertical="top" wrapText="1"/>
    </xf>
    <xf numFmtId="0" fontId="1" fillId="8" borderId="25" xfId="0" applyFont="1" applyFill="1" applyBorder="1" applyAlignment="1">
      <alignment horizontal="center" vertical="top" wrapText="1"/>
    </xf>
    <xf numFmtId="0" fontId="1" fillId="8" borderId="26" xfId="0" applyFont="1" applyFill="1" applyBorder="1" applyAlignment="1">
      <alignment horizontal="center" vertical="top" wrapText="1"/>
    </xf>
    <xf numFmtId="0" fontId="16" fillId="4" borderId="0" xfId="0" applyFont="1" applyFill="1" applyAlignment="1">
      <alignment horizontal="center" vertical="top" wrapText="1"/>
    </xf>
    <xf numFmtId="0" fontId="3" fillId="0" borderId="0" xfId="0" applyFont="1" applyAlignment="1">
      <alignment vertical="top" wrapText="1"/>
    </xf>
    <xf numFmtId="0" fontId="6" fillId="0" borderId="0" xfId="0" applyFont="1" applyAlignment="1">
      <alignment horizontal="center" vertical="top" wrapText="1"/>
    </xf>
    <xf numFmtId="0" fontId="19" fillId="4" borderId="19" xfId="0" applyFont="1" applyFill="1" applyBorder="1" applyAlignment="1">
      <alignment horizontal="center" vertical="top" wrapText="1"/>
    </xf>
    <xf numFmtId="0" fontId="5" fillId="0" borderId="0" xfId="0" applyFont="1" applyAlignment="1">
      <alignment horizontal="center" vertical="top" wrapText="1"/>
    </xf>
    <xf numFmtId="0" fontId="3" fillId="4" borderId="0" xfId="0" applyFont="1" applyFill="1" applyAlignment="1">
      <alignment vertical="top" wrapText="1"/>
    </xf>
    <xf numFmtId="0" fontId="18" fillId="4" borderId="0" xfId="0" applyFont="1" applyFill="1" applyAlignment="1">
      <alignment vertical="top" wrapText="1"/>
    </xf>
    <xf numFmtId="0" fontId="16" fillId="4" borderId="0" xfId="0" applyFont="1" applyFill="1" applyAlignment="1">
      <alignment vertical="top" wrapText="1"/>
    </xf>
    <xf numFmtId="0" fontId="1" fillId="4" borderId="0" xfId="0" applyFont="1" applyFill="1" applyAlignment="1">
      <alignment vertical="top" wrapText="1"/>
    </xf>
    <xf numFmtId="0" fontId="4" fillId="12" borderId="22" xfId="0" applyFont="1" applyFill="1" applyBorder="1" applyAlignment="1">
      <alignment vertical="top" wrapText="1"/>
    </xf>
    <xf numFmtId="0" fontId="1" fillId="12" borderId="0" xfId="0" applyFont="1" applyFill="1" applyAlignment="1">
      <alignment horizontal="center" vertical="top" wrapText="1"/>
    </xf>
    <xf numFmtId="0" fontId="4" fillId="12" borderId="19" xfId="0" applyFont="1" applyFill="1" applyBorder="1" applyAlignment="1">
      <alignment horizontal="center" vertical="top" wrapText="1"/>
    </xf>
    <xf numFmtId="0" fontId="3" fillId="12" borderId="22" xfId="0" applyFont="1" applyFill="1" applyBorder="1" applyAlignment="1">
      <alignment vertical="top" wrapText="1"/>
    </xf>
    <xf numFmtId="0" fontId="17" fillId="12" borderId="0" xfId="0" applyFont="1" applyFill="1" applyAlignment="1">
      <alignment horizontal="center" vertical="top" wrapText="1"/>
    </xf>
    <xf numFmtId="0" fontId="1" fillId="12" borderId="0" xfId="0" applyFont="1" applyFill="1" applyAlignment="1">
      <alignment vertical="top" wrapText="1"/>
    </xf>
    <xf numFmtId="0" fontId="10" fillId="3" borderId="3" xfId="0" applyFont="1" applyFill="1" applyBorder="1" applyAlignment="1">
      <alignment horizontal="center" vertical="center" wrapText="1"/>
    </xf>
    <xf numFmtId="0" fontId="8" fillId="0" borderId="1" xfId="0" applyFont="1" applyBorder="1" applyAlignment="1">
      <alignment horizontal="right" vertical="top" wrapText="1"/>
    </xf>
    <xf numFmtId="0" fontId="6" fillId="4" borderId="5" xfId="0" applyFont="1" applyFill="1" applyBorder="1" applyAlignment="1">
      <alignment horizontal="center" vertical="top" wrapText="1"/>
    </xf>
    <xf numFmtId="0" fontId="6" fillId="4" borderId="3" xfId="0" applyFont="1" applyFill="1" applyBorder="1" applyAlignment="1">
      <alignment horizontal="center" vertical="top" wrapText="1"/>
    </xf>
    <xf numFmtId="0" fontId="8" fillId="0" borderId="1" xfId="0" applyFont="1" applyBorder="1" applyAlignment="1">
      <alignment horizontal="left" vertical="top" wrapText="1"/>
    </xf>
    <xf numFmtId="0" fontId="6" fillId="12" borderId="5" xfId="0" applyFont="1" applyFill="1" applyBorder="1" applyAlignment="1">
      <alignment horizontal="center" vertical="top" wrapText="1"/>
    </xf>
    <xf numFmtId="0" fontId="1" fillId="6" borderId="27" xfId="0" applyFont="1" applyFill="1" applyBorder="1" applyAlignment="1">
      <alignment horizontal="center" vertical="center"/>
    </xf>
    <xf numFmtId="0" fontId="1" fillId="6" borderId="1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9" fillId="9" borderId="5" xfId="0" applyFont="1" applyFill="1" applyBorder="1" applyAlignment="1">
      <alignment horizontal="center" vertical="center"/>
    </xf>
    <xf numFmtId="0" fontId="6" fillId="2" borderId="0" xfId="0" applyFont="1" applyFill="1" applyAlignment="1">
      <alignment horizontal="center" vertical="center"/>
    </xf>
    <xf numFmtId="0" fontId="9" fillId="9" borderId="3" xfId="0" applyFont="1" applyFill="1" applyBorder="1" applyAlignment="1">
      <alignment horizontal="center" vertical="center"/>
    </xf>
    <xf numFmtId="0" fontId="9" fillId="9" borderId="21" xfId="0" applyFont="1" applyFill="1" applyBorder="1" applyAlignment="1">
      <alignment horizontal="center" vertical="center"/>
    </xf>
    <xf numFmtId="0" fontId="9" fillId="9" borderId="4" xfId="0" applyFont="1" applyFill="1" applyBorder="1" applyAlignment="1">
      <alignment horizontal="center" vertical="center"/>
    </xf>
    <xf numFmtId="0" fontId="7" fillId="7" borderId="5" xfId="0" applyFont="1" applyFill="1" applyBorder="1" applyAlignment="1">
      <alignment horizontal="center" vertical="center"/>
    </xf>
    <xf numFmtId="0" fontId="0" fillId="0" borderId="15" xfId="0" applyBorder="1"/>
    <xf numFmtId="0" fontId="1" fillId="13" borderId="27" xfId="0" applyFont="1" applyFill="1" applyBorder="1" applyAlignment="1">
      <alignment horizontal="center" vertical="center"/>
    </xf>
    <xf numFmtId="0" fontId="1" fillId="13" borderId="15" xfId="0" applyFont="1" applyFill="1" applyBorder="1" applyAlignment="1">
      <alignment horizontal="center" vertical="center"/>
    </xf>
    <xf numFmtId="0" fontId="10" fillId="11" borderId="5" xfId="0" applyFont="1" applyFill="1" applyBorder="1" applyAlignment="1">
      <alignment horizontal="center" vertical="center" wrapText="1"/>
    </xf>
    <xf numFmtId="0" fontId="7" fillId="11" borderId="3" xfId="0" applyFont="1" applyFill="1" applyBorder="1" applyAlignment="1">
      <alignment horizontal="center" vertical="center"/>
    </xf>
    <xf numFmtId="0" fontId="7" fillId="11" borderId="21" xfId="0" applyFont="1" applyFill="1" applyBorder="1" applyAlignment="1">
      <alignment horizontal="center" vertical="center"/>
    </xf>
    <xf numFmtId="0" fontId="7" fillId="11" borderId="4" xfId="0" applyFont="1" applyFill="1" applyBorder="1" applyAlignment="1">
      <alignment horizontal="center" vertical="center"/>
    </xf>
    <xf numFmtId="0" fontId="7" fillId="11" borderId="1" xfId="0" applyFont="1" applyFill="1" applyBorder="1" applyAlignment="1">
      <alignment horizontal="center" vertical="center"/>
    </xf>
    <xf numFmtId="0" fontId="7" fillId="11" borderId="3" xfId="0" applyFont="1" applyFill="1" applyBorder="1" applyAlignment="1">
      <alignment horizontal="center" vertical="center" wrapText="1"/>
    </xf>
    <xf numFmtId="0" fontId="7" fillId="11" borderId="21"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4" fillId="2" borderId="0" xfId="0" applyFont="1" applyFill="1" applyAlignment="1">
      <alignment horizontal="center" vertical="center"/>
    </xf>
    <xf numFmtId="0" fontId="14" fillId="14" borderId="5" xfId="0" applyFont="1" applyFill="1" applyBorder="1" applyAlignment="1">
      <alignment horizontal="center" vertical="center"/>
    </xf>
    <xf numFmtId="0" fontId="14" fillId="14" borderId="2" xfId="0" applyFont="1" applyFill="1" applyBorder="1" applyAlignment="1">
      <alignment horizontal="center" vertical="center"/>
    </xf>
    <xf numFmtId="0" fontId="22" fillId="19" borderId="5" xfId="0" applyFont="1" applyFill="1" applyBorder="1" applyAlignment="1">
      <alignment horizontal="center" vertical="center"/>
    </xf>
    <xf numFmtId="0" fontId="25" fillId="8" borderId="5" xfId="0" applyFont="1" applyFill="1" applyBorder="1" applyAlignment="1">
      <alignment horizontal="center" vertical="center"/>
    </xf>
    <xf numFmtId="0" fontId="22" fillId="18" borderId="2" xfId="0" applyFont="1" applyFill="1" applyBorder="1" applyAlignment="1">
      <alignment horizontal="center" vertical="center"/>
    </xf>
    <xf numFmtId="0" fontId="22" fillId="18" borderId="23" xfId="0" applyFont="1" applyFill="1" applyBorder="1" applyAlignment="1">
      <alignment horizontal="center" vertical="center"/>
    </xf>
    <xf numFmtId="0" fontId="22" fillId="18" borderId="18" xfId="0" applyFont="1" applyFill="1" applyBorder="1" applyAlignment="1">
      <alignment horizontal="center" vertical="center"/>
    </xf>
    <xf numFmtId="0" fontId="22" fillId="18" borderId="20" xfId="0" applyFont="1" applyFill="1" applyBorder="1" applyAlignment="1">
      <alignment horizontal="center" vertical="center"/>
    </xf>
    <xf numFmtId="0" fontId="22" fillId="11"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FFF"/>
      <color rgb="FFFFCCFF"/>
      <color rgb="FFC1C1FF"/>
      <color rgb="FF9C5930"/>
      <color rgb="FF1BA94A"/>
      <color rgb="FFFF66FF"/>
      <color rgb="FFE2B68A"/>
      <color rgb="FFDDAD8F"/>
      <color rgb="FFF4AF80"/>
      <color rgb="FFF2A1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5" name="Retângulo 24">
          <a:extLst>
            <a:ext uri="{FF2B5EF4-FFF2-40B4-BE49-F238E27FC236}">
              <a16:creationId xmlns:a16="http://schemas.microsoft.com/office/drawing/2014/main" id="{00000000-0008-0000-0000-000019000000}"/>
            </a:ext>
          </a:extLst>
        </xdr:cNvPr>
        <xdr:cNvSpPr/>
      </xdr:nvSpPr>
      <xdr:spPr>
        <a:xfrm>
          <a:off x="1881470" y="358592"/>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25922</xdr:colOff>
      <xdr:row>1</xdr:row>
      <xdr:rowOff>692959</xdr:rowOff>
    </xdr:from>
    <xdr:ext cx="4429418" cy="502152"/>
    <xdr:sp macro="" textlink="">
      <xdr:nvSpPr>
        <xdr:cNvPr id="27" name="Retângulo 26">
          <a:extLst>
            <a:ext uri="{FF2B5EF4-FFF2-40B4-BE49-F238E27FC236}">
              <a16:creationId xmlns:a16="http://schemas.microsoft.com/office/drawing/2014/main" id="{00000000-0008-0000-0000-00001B000000}"/>
            </a:ext>
          </a:extLst>
        </xdr:cNvPr>
        <xdr:cNvSpPr/>
      </xdr:nvSpPr>
      <xdr:spPr>
        <a:xfrm>
          <a:off x="2849804" y="79381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28" name="Imagem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135" y="243729"/>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29" name="Retângulo 28">
          <a:extLst>
            <a:ext uri="{FF2B5EF4-FFF2-40B4-BE49-F238E27FC236}">
              <a16:creationId xmlns:a16="http://schemas.microsoft.com/office/drawing/2014/main" id="{00000000-0008-0000-0000-00001D000000}"/>
            </a:ext>
          </a:extLst>
        </xdr:cNvPr>
        <xdr:cNvSpPr/>
      </xdr:nvSpPr>
      <xdr:spPr>
        <a:xfrm>
          <a:off x="10158133" y="100853"/>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1018771</xdr:colOff>
      <xdr:row>1</xdr:row>
      <xdr:rowOff>547281</xdr:rowOff>
    </xdr:from>
    <xdr:ext cx="4429418" cy="550896"/>
    <xdr:sp macro="" textlink="">
      <xdr:nvSpPr>
        <xdr:cNvPr id="31" name="Retângulo 30">
          <a:extLst>
            <a:ext uri="{FF2B5EF4-FFF2-40B4-BE49-F238E27FC236}">
              <a16:creationId xmlns:a16="http://schemas.microsoft.com/office/drawing/2014/main" id="{00000000-0008-0000-0000-00001F000000}"/>
            </a:ext>
          </a:extLst>
        </xdr:cNvPr>
        <xdr:cNvSpPr/>
      </xdr:nvSpPr>
      <xdr:spPr>
        <a:xfrm>
          <a:off x="12291889" y="648134"/>
          <a:ext cx="4429418" cy="550896"/>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627528</xdr:colOff>
      <xdr:row>2</xdr:row>
      <xdr:rowOff>410132</xdr:rowOff>
    </xdr:to>
    <xdr:pic>
      <xdr:nvPicPr>
        <xdr:cNvPr id="32" name="Imagem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6045" y="243729"/>
          <a:ext cx="968190" cy="1040462"/>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3</xdr:row>
      <xdr:rowOff>0</xdr:rowOff>
    </xdr:from>
    <xdr:ext cx="297657" cy="323850"/>
    <xdr:sp macro="" textlink="">
      <xdr:nvSpPr>
        <xdr:cNvPr id="4" name="AutoShape 1">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5" name="AutoShape 1">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6" name="AutoShape 1">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7" name="AutoShape 1">
          <a:extLst>
            <a:ext uri="{FF2B5EF4-FFF2-40B4-BE49-F238E27FC236}">
              <a16:creationId xmlns:a16="http://schemas.microsoft.com/office/drawing/2014/main" id="{00000000-0008-0000-0900-00000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8" name="AutoShape 1">
          <a:extLst>
            <a:ext uri="{FF2B5EF4-FFF2-40B4-BE49-F238E27FC236}">
              <a16:creationId xmlns:a16="http://schemas.microsoft.com/office/drawing/2014/main" id="{00000000-0008-0000-0900-00000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9" name="AutoShape 1">
          <a:extLst>
            <a:ext uri="{FF2B5EF4-FFF2-40B4-BE49-F238E27FC236}">
              <a16:creationId xmlns:a16="http://schemas.microsoft.com/office/drawing/2014/main" id="{00000000-0008-0000-0900-00000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638735</xdr:colOff>
      <xdr:row>0</xdr:row>
      <xdr:rowOff>88665</xdr:rowOff>
    </xdr:from>
    <xdr:ext cx="8315324" cy="647998"/>
    <xdr:sp macro="" textlink="">
      <xdr:nvSpPr>
        <xdr:cNvPr id="11" name="Retângulo 10">
          <a:extLst>
            <a:ext uri="{FF2B5EF4-FFF2-40B4-BE49-F238E27FC236}">
              <a16:creationId xmlns:a16="http://schemas.microsoft.com/office/drawing/2014/main" id="{00000000-0008-0000-0900-00000B000000}"/>
            </a:ext>
          </a:extLst>
        </xdr:cNvPr>
        <xdr:cNvSpPr/>
      </xdr:nvSpPr>
      <xdr:spPr>
        <a:xfrm>
          <a:off x="2364441" y="88665"/>
          <a:ext cx="8315324" cy="647998"/>
        </a:xfrm>
        <a:prstGeom prst="rect">
          <a:avLst/>
        </a:prstGeom>
        <a:noFill/>
      </xdr:spPr>
      <xdr:txBody>
        <a:bodyPr wrap="square" lIns="91440" tIns="45720" rIns="91440" bIns="45720">
          <a:spAutoFit/>
        </a:bodyPr>
        <a:lstStyle/>
        <a:p>
          <a:pPr algn="ctr"/>
          <a:r>
            <a:rPr lang="pt-BR" sz="34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4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1</xdr:col>
      <xdr:colOff>0</xdr:colOff>
      <xdr:row>3</xdr:row>
      <xdr:rowOff>0</xdr:rowOff>
    </xdr:from>
    <xdr:ext cx="297657" cy="323850"/>
    <xdr:sp macro="" textlink="">
      <xdr:nvSpPr>
        <xdr:cNvPr id="14" name="AutoShape 1">
          <a:extLst>
            <a:ext uri="{FF2B5EF4-FFF2-40B4-BE49-F238E27FC236}">
              <a16:creationId xmlns:a16="http://schemas.microsoft.com/office/drawing/2014/main" id="{00000000-0008-0000-0900-00000E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5" name="AutoShape 1">
          <a:extLst>
            <a:ext uri="{FF2B5EF4-FFF2-40B4-BE49-F238E27FC236}">
              <a16:creationId xmlns:a16="http://schemas.microsoft.com/office/drawing/2014/main" id="{00000000-0008-0000-0900-00000F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6" name="AutoShape 1">
          <a:extLst>
            <a:ext uri="{FF2B5EF4-FFF2-40B4-BE49-F238E27FC236}">
              <a16:creationId xmlns:a16="http://schemas.microsoft.com/office/drawing/2014/main" id="{00000000-0008-0000-0900-000010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7" name="AutoShape 1">
          <a:extLst>
            <a:ext uri="{FF2B5EF4-FFF2-40B4-BE49-F238E27FC236}">
              <a16:creationId xmlns:a16="http://schemas.microsoft.com/office/drawing/2014/main" id="{00000000-0008-0000-0900-000011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8" name="AutoShape 1">
          <a:extLst>
            <a:ext uri="{FF2B5EF4-FFF2-40B4-BE49-F238E27FC236}">
              <a16:creationId xmlns:a16="http://schemas.microsoft.com/office/drawing/2014/main" id="{00000000-0008-0000-0900-000012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19" name="AutoShape 1">
          <a:extLst>
            <a:ext uri="{FF2B5EF4-FFF2-40B4-BE49-F238E27FC236}">
              <a16:creationId xmlns:a16="http://schemas.microsoft.com/office/drawing/2014/main" id="{00000000-0008-0000-0900-000013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0" name="AutoShape 1">
          <a:extLst>
            <a:ext uri="{FF2B5EF4-FFF2-40B4-BE49-F238E27FC236}">
              <a16:creationId xmlns:a16="http://schemas.microsoft.com/office/drawing/2014/main" id="{00000000-0008-0000-0900-000014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1" name="AutoShape 1">
          <a:extLst>
            <a:ext uri="{FF2B5EF4-FFF2-40B4-BE49-F238E27FC236}">
              <a16:creationId xmlns:a16="http://schemas.microsoft.com/office/drawing/2014/main" id="{00000000-0008-0000-0900-000015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2" name="AutoShape 1">
          <a:extLst>
            <a:ext uri="{FF2B5EF4-FFF2-40B4-BE49-F238E27FC236}">
              <a16:creationId xmlns:a16="http://schemas.microsoft.com/office/drawing/2014/main" id="{00000000-0008-0000-0900-000016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3" name="AutoShape 1">
          <a:extLst>
            <a:ext uri="{FF2B5EF4-FFF2-40B4-BE49-F238E27FC236}">
              <a16:creationId xmlns:a16="http://schemas.microsoft.com/office/drawing/2014/main" id="{00000000-0008-0000-0900-000017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4" name="AutoShape 1">
          <a:extLst>
            <a:ext uri="{FF2B5EF4-FFF2-40B4-BE49-F238E27FC236}">
              <a16:creationId xmlns:a16="http://schemas.microsoft.com/office/drawing/2014/main" id="{00000000-0008-0000-0900-000018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xdr:row>
      <xdr:rowOff>0</xdr:rowOff>
    </xdr:from>
    <xdr:ext cx="297657" cy="323850"/>
    <xdr:sp macro="" textlink="">
      <xdr:nvSpPr>
        <xdr:cNvPr id="25" name="AutoShape 1">
          <a:extLst>
            <a:ext uri="{FF2B5EF4-FFF2-40B4-BE49-F238E27FC236}">
              <a16:creationId xmlns:a16="http://schemas.microsoft.com/office/drawing/2014/main" id="{00000000-0008-0000-0900-000019000000}"/>
            </a:ext>
          </a:extLst>
        </xdr:cNvPr>
        <xdr:cNvSpPr>
          <a:spLocks noChangeAspect="1" noChangeArrowheads="1"/>
        </xdr:cNvSpPr>
      </xdr:nvSpPr>
      <xdr:spPr bwMode="auto">
        <a:xfrm>
          <a:off x="85725" y="17430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1210236</xdr:colOff>
      <xdr:row>1</xdr:row>
      <xdr:rowOff>212912</xdr:rowOff>
    </xdr:from>
    <xdr:ext cx="1120588" cy="1014585"/>
    <xdr:pic>
      <xdr:nvPicPr>
        <xdr:cNvPr id="27" name="Imagem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83" y="302559"/>
          <a:ext cx="1120588" cy="1014585"/>
        </a:xfrm>
        <a:prstGeom prst="rect">
          <a:avLst/>
        </a:prstGeom>
        <a:noFill/>
        <a:ln>
          <a:noFill/>
        </a:ln>
      </xdr:spPr>
    </xdr:pic>
    <xdr:clientData/>
  </xdr:oneCellAnchor>
  <xdr:oneCellAnchor>
    <xdr:from>
      <xdr:col>5</xdr:col>
      <xdr:colOff>448235</xdr:colOff>
      <xdr:row>1</xdr:row>
      <xdr:rowOff>459441</xdr:rowOff>
    </xdr:from>
    <xdr:ext cx="4429418" cy="502152"/>
    <xdr:sp macro="" textlink="">
      <xdr:nvSpPr>
        <xdr:cNvPr id="28" name="Retângulo 27">
          <a:extLst>
            <a:ext uri="{FF2B5EF4-FFF2-40B4-BE49-F238E27FC236}">
              <a16:creationId xmlns:a16="http://schemas.microsoft.com/office/drawing/2014/main" id="{00000000-0008-0000-0900-00001C000000}"/>
            </a:ext>
          </a:extLst>
        </xdr:cNvPr>
        <xdr:cNvSpPr/>
      </xdr:nvSpPr>
      <xdr:spPr>
        <a:xfrm>
          <a:off x="4359088" y="549088"/>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xdr:row>
      <xdr:rowOff>0</xdr:rowOff>
    </xdr:from>
    <xdr:ext cx="297657" cy="323850"/>
    <xdr:sp macro="" textlink="">
      <xdr:nvSpPr>
        <xdr:cNvPr id="2" name="AutoShape 1">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 name="AutoShape 1">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 name="AutoShape 1">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5" name="AutoShape 1">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 name="AutoShape 1">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7" name="AutoShape 1">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 name="AutoShape 1">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 name="AutoShape 1">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0" name="AutoShape 1">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 name="AutoShape 1">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 name="AutoShape 1">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3" name="AutoShape 1">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4" name="AutoShape 1">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5" name="AutoShape 1">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6" name="AutoShape 1">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7" name="AutoShape 1">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8" name="AutoShape 1">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9" name="AutoShape 1">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0" name="AutoShape 1">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1" name="AutoShape 1">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2" name="AutoShape 1">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3" name="AutoShape 1">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4" name="AutoShape 1">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5" name="AutoShape 1">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6" name="AutoShape 1">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7" name="AutoShape 1">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8" name="AutoShape 1">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29" name="AutoShape 1">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0" name="AutoShape 1">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1" name="AutoShape 1">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2" name="AutoShape 1">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3" name="AutoShape 1">
          <a:extLst>
            <a:ext uri="{FF2B5EF4-FFF2-40B4-BE49-F238E27FC236}">
              <a16:creationId xmlns:a16="http://schemas.microsoft.com/office/drawing/2014/main" id="{00000000-0008-0000-0A00-000021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4" name="AutoShape 1">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5" name="AutoShape 1">
          <a:extLst>
            <a:ext uri="{FF2B5EF4-FFF2-40B4-BE49-F238E27FC236}">
              <a16:creationId xmlns:a16="http://schemas.microsoft.com/office/drawing/2014/main" id="{00000000-0008-0000-0A00-000023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6" name="AutoShape 1">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37" name="AutoShape 1">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214312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8" name="AutoShape 1">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39" name="AutoShape 1">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0" name="AutoShape 1">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1" name="AutoShape 1">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42" name="AutoShape 1">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104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9525</xdr:rowOff>
    </xdr:from>
    <xdr:ext cx="297657" cy="323850"/>
    <xdr:sp macro="" textlink="">
      <xdr:nvSpPr>
        <xdr:cNvPr id="43" name="AutoShape 1">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104775" y="3048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4" name="AutoShape 1">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5" name="AutoShape 1">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6" name="AutoShape 1">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7" name="AutoShape 1">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8" name="AutoShape 1">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49" name="AutoShape 1">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0" name="AutoShape 1">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1" name="AutoShape 1">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2" name="AutoShape 1">
          <a:extLst>
            <a:ext uri="{FF2B5EF4-FFF2-40B4-BE49-F238E27FC236}">
              <a16:creationId xmlns:a16="http://schemas.microsoft.com/office/drawing/2014/main" id="{00000000-0008-0000-0A00-000034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3" name="AutoShape 1">
          <a:extLst>
            <a:ext uri="{FF2B5EF4-FFF2-40B4-BE49-F238E27FC236}">
              <a16:creationId xmlns:a16="http://schemas.microsoft.com/office/drawing/2014/main" id="{00000000-0008-0000-0A00-000035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4" name="AutoShape 1">
          <a:extLst>
            <a:ext uri="{FF2B5EF4-FFF2-40B4-BE49-F238E27FC236}">
              <a16:creationId xmlns:a16="http://schemas.microsoft.com/office/drawing/2014/main" id="{00000000-0008-0000-0A00-000036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55" name="AutoShape 1">
          <a:extLst>
            <a:ext uri="{FF2B5EF4-FFF2-40B4-BE49-F238E27FC236}">
              <a16:creationId xmlns:a16="http://schemas.microsoft.com/office/drawing/2014/main" id="{00000000-0008-0000-0A00-000037000000}"/>
            </a:ext>
          </a:extLst>
        </xdr:cNvPr>
        <xdr:cNvSpPr>
          <a:spLocks noChangeAspect="1" noChangeArrowheads="1"/>
        </xdr:cNvSpPr>
      </xdr:nvSpPr>
      <xdr:spPr bwMode="auto">
        <a:xfrm>
          <a:off x="2324100"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6" name="AutoShape 1">
          <a:extLst>
            <a:ext uri="{FF2B5EF4-FFF2-40B4-BE49-F238E27FC236}">
              <a16:creationId xmlns:a16="http://schemas.microsoft.com/office/drawing/2014/main" id="{00000000-0008-0000-0A00-000038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7" name="AutoShape 1">
          <a:extLst>
            <a:ext uri="{FF2B5EF4-FFF2-40B4-BE49-F238E27FC236}">
              <a16:creationId xmlns:a16="http://schemas.microsoft.com/office/drawing/2014/main" id="{00000000-0008-0000-0A00-000039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8" name="AutoShape 1">
          <a:extLst>
            <a:ext uri="{FF2B5EF4-FFF2-40B4-BE49-F238E27FC236}">
              <a16:creationId xmlns:a16="http://schemas.microsoft.com/office/drawing/2014/main" id="{00000000-0008-0000-0A00-00003A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59" name="AutoShape 1">
          <a:extLst>
            <a:ext uri="{FF2B5EF4-FFF2-40B4-BE49-F238E27FC236}">
              <a16:creationId xmlns:a16="http://schemas.microsoft.com/office/drawing/2014/main" id="{00000000-0008-0000-0A00-00003B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0" name="AutoShape 1">
          <a:extLst>
            <a:ext uri="{FF2B5EF4-FFF2-40B4-BE49-F238E27FC236}">
              <a16:creationId xmlns:a16="http://schemas.microsoft.com/office/drawing/2014/main" id="{00000000-0008-0000-0A00-00003C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1" name="AutoShape 1">
          <a:extLst>
            <a:ext uri="{FF2B5EF4-FFF2-40B4-BE49-F238E27FC236}">
              <a16:creationId xmlns:a16="http://schemas.microsoft.com/office/drawing/2014/main" id="{00000000-0008-0000-0A00-00003D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2" name="AutoShape 1">
          <a:extLst>
            <a:ext uri="{FF2B5EF4-FFF2-40B4-BE49-F238E27FC236}">
              <a16:creationId xmlns:a16="http://schemas.microsoft.com/office/drawing/2014/main" id="{00000000-0008-0000-0A00-00003E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3" name="AutoShape 1">
          <a:extLst>
            <a:ext uri="{FF2B5EF4-FFF2-40B4-BE49-F238E27FC236}">
              <a16:creationId xmlns:a16="http://schemas.microsoft.com/office/drawing/2014/main" id="{00000000-0008-0000-0A00-00003F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4" name="AutoShape 1">
          <a:extLst>
            <a:ext uri="{FF2B5EF4-FFF2-40B4-BE49-F238E27FC236}">
              <a16:creationId xmlns:a16="http://schemas.microsoft.com/office/drawing/2014/main" id="{00000000-0008-0000-0A00-000040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5" name="AutoShape 1">
          <a:extLst>
            <a:ext uri="{FF2B5EF4-FFF2-40B4-BE49-F238E27FC236}">
              <a16:creationId xmlns:a16="http://schemas.microsoft.com/office/drawing/2014/main" id="{00000000-0008-0000-0A00-000041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6" name="AutoShape 1">
          <a:extLst>
            <a:ext uri="{FF2B5EF4-FFF2-40B4-BE49-F238E27FC236}">
              <a16:creationId xmlns:a16="http://schemas.microsoft.com/office/drawing/2014/main" id="{00000000-0008-0000-0A00-000042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67" name="AutoShape 1">
          <a:extLst>
            <a:ext uri="{FF2B5EF4-FFF2-40B4-BE49-F238E27FC236}">
              <a16:creationId xmlns:a16="http://schemas.microsoft.com/office/drawing/2014/main" id="{00000000-0008-0000-0A00-000043000000}"/>
            </a:ext>
          </a:extLst>
        </xdr:cNvPr>
        <xdr:cNvSpPr>
          <a:spLocks noChangeAspect="1" noChangeArrowheads="1"/>
        </xdr:cNvSpPr>
      </xdr:nvSpPr>
      <xdr:spPr bwMode="auto">
        <a:xfrm>
          <a:off x="4295775" y="104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8" name="AutoShape 1">
          <a:extLst>
            <a:ext uri="{FF2B5EF4-FFF2-40B4-BE49-F238E27FC236}">
              <a16:creationId xmlns:a16="http://schemas.microsoft.com/office/drawing/2014/main" id="{00000000-0008-0000-0A00-00004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69" name="AutoShape 1">
          <a:extLst>
            <a:ext uri="{FF2B5EF4-FFF2-40B4-BE49-F238E27FC236}">
              <a16:creationId xmlns:a16="http://schemas.microsoft.com/office/drawing/2014/main" id="{00000000-0008-0000-0A00-00004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0" name="AutoShape 1">
          <a:extLst>
            <a:ext uri="{FF2B5EF4-FFF2-40B4-BE49-F238E27FC236}">
              <a16:creationId xmlns:a16="http://schemas.microsoft.com/office/drawing/2014/main" id="{00000000-0008-0000-0A00-00004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1" name="AutoShape 1">
          <a:extLst>
            <a:ext uri="{FF2B5EF4-FFF2-40B4-BE49-F238E27FC236}">
              <a16:creationId xmlns:a16="http://schemas.microsoft.com/office/drawing/2014/main" id="{00000000-0008-0000-0A00-00004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2" name="AutoShape 1">
          <a:extLst>
            <a:ext uri="{FF2B5EF4-FFF2-40B4-BE49-F238E27FC236}">
              <a16:creationId xmlns:a16="http://schemas.microsoft.com/office/drawing/2014/main" id="{00000000-0008-0000-0A00-00004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3" name="AutoShape 1">
          <a:extLst>
            <a:ext uri="{FF2B5EF4-FFF2-40B4-BE49-F238E27FC236}">
              <a16:creationId xmlns:a16="http://schemas.microsoft.com/office/drawing/2014/main" id="{00000000-0008-0000-0A00-00004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4" name="AutoShape 1">
          <a:extLst>
            <a:ext uri="{FF2B5EF4-FFF2-40B4-BE49-F238E27FC236}">
              <a16:creationId xmlns:a16="http://schemas.microsoft.com/office/drawing/2014/main" id="{00000000-0008-0000-0A00-00004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5" name="AutoShape 1">
          <a:extLst>
            <a:ext uri="{FF2B5EF4-FFF2-40B4-BE49-F238E27FC236}">
              <a16:creationId xmlns:a16="http://schemas.microsoft.com/office/drawing/2014/main" id="{00000000-0008-0000-0A00-00004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6" name="AutoShape 1">
          <a:extLst>
            <a:ext uri="{FF2B5EF4-FFF2-40B4-BE49-F238E27FC236}">
              <a16:creationId xmlns:a16="http://schemas.microsoft.com/office/drawing/2014/main" id="{00000000-0008-0000-0A00-00004C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7" name="AutoShape 1">
          <a:extLst>
            <a:ext uri="{FF2B5EF4-FFF2-40B4-BE49-F238E27FC236}">
              <a16:creationId xmlns:a16="http://schemas.microsoft.com/office/drawing/2014/main" id="{00000000-0008-0000-0A00-00004D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8" name="AutoShape 1">
          <a:extLst>
            <a:ext uri="{FF2B5EF4-FFF2-40B4-BE49-F238E27FC236}">
              <a16:creationId xmlns:a16="http://schemas.microsoft.com/office/drawing/2014/main" id="{00000000-0008-0000-0A00-00004E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79" name="AutoShape 1">
          <a:extLst>
            <a:ext uri="{FF2B5EF4-FFF2-40B4-BE49-F238E27FC236}">
              <a16:creationId xmlns:a16="http://schemas.microsoft.com/office/drawing/2014/main" id="{00000000-0008-0000-0A00-00004F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0" name="AutoShape 1">
          <a:extLst>
            <a:ext uri="{FF2B5EF4-FFF2-40B4-BE49-F238E27FC236}">
              <a16:creationId xmlns:a16="http://schemas.microsoft.com/office/drawing/2014/main" id="{00000000-0008-0000-0A00-000050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1" name="AutoShape 1">
          <a:extLst>
            <a:ext uri="{FF2B5EF4-FFF2-40B4-BE49-F238E27FC236}">
              <a16:creationId xmlns:a16="http://schemas.microsoft.com/office/drawing/2014/main" id="{00000000-0008-0000-0A00-000051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2" name="AutoShape 1">
          <a:extLst>
            <a:ext uri="{FF2B5EF4-FFF2-40B4-BE49-F238E27FC236}">
              <a16:creationId xmlns:a16="http://schemas.microsoft.com/office/drawing/2014/main" id="{00000000-0008-0000-0A00-000052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3" name="AutoShape 1">
          <a:extLst>
            <a:ext uri="{FF2B5EF4-FFF2-40B4-BE49-F238E27FC236}">
              <a16:creationId xmlns:a16="http://schemas.microsoft.com/office/drawing/2014/main" id="{00000000-0008-0000-0A00-000053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4" name="AutoShape 1">
          <a:extLst>
            <a:ext uri="{FF2B5EF4-FFF2-40B4-BE49-F238E27FC236}">
              <a16:creationId xmlns:a16="http://schemas.microsoft.com/office/drawing/2014/main" id="{00000000-0008-0000-0A00-000054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5" name="AutoShape 1">
          <a:extLst>
            <a:ext uri="{FF2B5EF4-FFF2-40B4-BE49-F238E27FC236}">
              <a16:creationId xmlns:a16="http://schemas.microsoft.com/office/drawing/2014/main" id="{00000000-0008-0000-0A00-000055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6" name="AutoShape 1">
          <a:extLst>
            <a:ext uri="{FF2B5EF4-FFF2-40B4-BE49-F238E27FC236}">
              <a16:creationId xmlns:a16="http://schemas.microsoft.com/office/drawing/2014/main" id="{00000000-0008-0000-0A00-000056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7" name="AutoShape 1">
          <a:extLst>
            <a:ext uri="{FF2B5EF4-FFF2-40B4-BE49-F238E27FC236}">
              <a16:creationId xmlns:a16="http://schemas.microsoft.com/office/drawing/2014/main" id="{00000000-0008-0000-0A00-000057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8" name="AutoShape 1">
          <a:extLst>
            <a:ext uri="{FF2B5EF4-FFF2-40B4-BE49-F238E27FC236}">
              <a16:creationId xmlns:a16="http://schemas.microsoft.com/office/drawing/2014/main" id="{00000000-0008-0000-0A00-000058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89" name="AutoShape 1">
          <a:extLst>
            <a:ext uri="{FF2B5EF4-FFF2-40B4-BE49-F238E27FC236}">
              <a16:creationId xmlns:a16="http://schemas.microsoft.com/office/drawing/2014/main" id="{00000000-0008-0000-0A00-000059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0" name="AutoShape 1">
          <a:extLst>
            <a:ext uri="{FF2B5EF4-FFF2-40B4-BE49-F238E27FC236}">
              <a16:creationId xmlns:a16="http://schemas.microsoft.com/office/drawing/2014/main" id="{00000000-0008-0000-0A00-00005A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91" name="AutoShape 1">
          <a:extLst>
            <a:ext uri="{FF2B5EF4-FFF2-40B4-BE49-F238E27FC236}">
              <a16:creationId xmlns:a16="http://schemas.microsoft.com/office/drawing/2014/main" id="{00000000-0008-0000-0A00-00005B000000}"/>
            </a:ext>
          </a:extLst>
        </xdr:cNvPr>
        <xdr:cNvSpPr>
          <a:spLocks noChangeAspect="1" noChangeArrowheads="1"/>
        </xdr:cNvSpPr>
      </xdr:nvSpPr>
      <xdr:spPr bwMode="auto">
        <a:xfrm>
          <a:off x="4295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2" name="AutoShape 1">
          <a:extLst>
            <a:ext uri="{FF2B5EF4-FFF2-40B4-BE49-F238E27FC236}">
              <a16:creationId xmlns:a16="http://schemas.microsoft.com/office/drawing/2014/main" id="{00000000-0008-0000-0A00-00005C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3" name="AutoShape 1">
          <a:extLst>
            <a:ext uri="{FF2B5EF4-FFF2-40B4-BE49-F238E27FC236}">
              <a16:creationId xmlns:a16="http://schemas.microsoft.com/office/drawing/2014/main" id="{00000000-0008-0000-0A00-00005D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4" name="AutoShape 1">
          <a:extLst>
            <a:ext uri="{FF2B5EF4-FFF2-40B4-BE49-F238E27FC236}">
              <a16:creationId xmlns:a16="http://schemas.microsoft.com/office/drawing/2014/main" id="{00000000-0008-0000-0A00-00005E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5" name="AutoShape 1">
          <a:extLst>
            <a:ext uri="{FF2B5EF4-FFF2-40B4-BE49-F238E27FC236}">
              <a16:creationId xmlns:a16="http://schemas.microsoft.com/office/drawing/2014/main" id="{00000000-0008-0000-0A00-00005F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6" name="AutoShape 1">
          <a:extLst>
            <a:ext uri="{FF2B5EF4-FFF2-40B4-BE49-F238E27FC236}">
              <a16:creationId xmlns:a16="http://schemas.microsoft.com/office/drawing/2014/main" id="{00000000-0008-0000-0A00-000060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7" name="AutoShape 1">
          <a:extLst>
            <a:ext uri="{FF2B5EF4-FFF2-40B4-BE49-F238E27FC236}">
              <a16:creationId xmlns:a16="http://schemas.microsoft.com/office/drawing/2014/main" id="{00000000-0008-0000-0A00-000061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8" name="AutoShape 1">
          <a:extLst>
            <a:ext uri="{FF2B5EF4-FFF2-40B4-BE49-F238E27FC236}">
              <a16:creationId xmlns:a16="http://schemas.microsoft.com/office/drawing/2014/main" id="{00000000-0008-0000-0A00-000062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99" name="AutoShape 1">
          <a:extLst>
            <a:ext uri="{FF2B5EF4-FFF2-40B4-BE49-F238E27FC236}">
              <a16:creationId xmlns:a16="http://schemas.microsoft.com/office/drawing/2014/main" id="{00000000-0008-0000-0A00-000063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0" name="AutoShape 1">
          <a:extLst>
            <a:ext uri="{FF2B5EF4-FFF2-40B4-BE49-F238E27FC236}">
              <a16:creationId xmlns:a16="http://schemas.microsoft.com/office/drawing/2014/main" id="{00000000-0008-0000-0A00-000064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1" name="AutoShape 1">
          <a:extLst>
            <a:ext uri="{FF2B5EF4-FFF2-40B4-BE49-F238E27FC236}">
              <a16:creationId xmlns:a16="http://schemas.microsoft.com/office/drawing/2014/main" id="{00000000-0008-0000-0A00-000065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2" name="AutoShape 1">
          <a:extLst>
            <a:ext uri="{FF2B5EF4-FFF2-40B4-BE49-F238E27FC236}">
              <a16:creationId xmlns:a16="http://schemas.microsoft.com/office/drawing/2014/main" id="{00000000-0008-0000-0A00-000066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3" name="AutoShape 1">
          <a:extLst>
            <a:ext uri="{FF2B5EF4-FFF2-40B4-BE49-F238E27FC236}">
              <a16:creationId xmlns:a16="http://schemas.microsoft.com/office/drawing/2014/main" id="{00000000-0008-0000-0A00-000067000000}"/>
            </a:ext>
          </a:extLst>
        </xdr:cNvPr>
        <xdr:cNvSpPr>
          <a:spLocks noChangeAspect="1" noChangeArrowheads="1"/>
        </xdr:cNvSpPr>
      </xdr:nvSpPr>
      <xdr:spPr bwMode="auto">
        <a:xfrm>
          <a:off x="63341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4" name="AutoShape 1">
          <a:extLst>
            <a:ext uri="{FF2B5EF4-FFF2-40B4-BE49-F238E27FC236}">
              <a16:creationId xmlns:a16="http://schemas.microsoft.com/office/drawing/2014/main" id="{00000000-0008-0000-0A00-000068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5" name="AutoShape 1">
          <a:extLst>
            <a:ext uri="{FF2B5EF4-FFF2-40B4-BE49-F238E27FC236}">
              <a16:creationId xmlns:a16="http://schemas.microsoft.com/office/drawing/2014/main" id="{00000000-0008-0000-0A00-000069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6" name="AutoShape 1">
          <a:extLst>
            <a:ext uri="{FF2B5EF4-FFF2-40B4-BE49-F238E27FC236}">
              <a16:creationId xmlns:a16="http://schemas.microsoft.com/office/drawing/2014/main" id="{00000000-0008-0000-0A00-00006A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7" name="AutoShape 1">
          <a:extLst>
            <a:ext uri="{FF2B5EF4-FFF2-40B4-BE49-F238E27FC236}">
              <a16:creationId xmlns:a16="http://schemas.microsoft.com/office/drawing/2014/main" id="{00000000-0008-0000-0A00-00006B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8" name="AutoShape 1">
          <a:extLst>
            <a:ext uri="{FF2B5EF4-FFF2-40B4-BE49-F238E27FC236}">
              <a16:creationId xmlns:a16="http://schemas.microsoft.com/office/drawing/2014/main" id="{00000000-0008-0000-0A00-00006C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09" name="AutoShape 1">
          <a:extLst>
            <a:ext uri="{FF2B5EF4-FFF2-40B4-BE49-F238E27FC236}">
              <a16:creationId xmlns:a16="http://schemas.microsoft.com/office/drawing/2014/main" id="{00000000-0008-0000-0A00-00006D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0" name="AutoShape 1">
          <a:extLst>
            <a:ext uri="{FF2B5EF4-FFF2-40B4-BE49-F238E27FC236}">
              <a16:creationId xmlns:a16="http://schemas.microsoft.com/office/drawing/2014/main" id="{00000000-0008-0000-0A00-00006E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1" name="AutoShape 1">
          <a:extLst>
            <a:ext uri="{FF2B5EF4-FFF2-40B4-BE49-F238E27FC236}">
              <a16:creationId xmlns:a16="http://schemas.microsoft.com/office/drawing/2014/main" id="{00000000-0008-0000-0A00-00006F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2" name="AutoShape 1">
          <a:extLst>
            <a:ext uri="{FF2B5EF4-FFF2-40B4-BE49-F238E27FC236}">
              <a16:creationId xmlns:a16="http://schemas.microsoft.com/office/drawing/2014/main" id="{00000000-0008-0000-0A00-000070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3" name="AutoShape 1">
          <a:extLst>
            <a:ext uri="{FF2B5EF4-FFF2-40B4-BE49-F238E27FC236}">
              <a16:creationId xmlns:a16="http://schemas.microsoft.com/office/drawing/2014/main" id="{00000000-0008-0000-0A00-000071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4" name="AutoShape 1">
          <a:extLst>
            <a:ext uri="{FF2B5EF4-FFF2-40B4-BE49-F238E27FC236}">
              <a16:creationId xmlns:a16="http://schemas.microsoft.com/office/drawing/2014/main" id="{00000000-0008-0000-0A00-000072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15" name="AutoShape 1">
          <a:extLst>
            <a:ext uri="{FF2B5EF4-FFF2-40B4-BE49-F238E27FC236}">
              <a16:creationId xmlns:a16="http://schemas.microsoft.com/office/drawing/2014/main" id="{00000000-0008-0000-0A00-000073000000}"/>
            </a:ext>
          </a:extLst>
        </xdr:cNvPr>
        <xdr:cNvSpPr>
          <a:spLocks noChangeAspect="1" noChangeArrowheads="1"/>
        </xdr:cNvSpPr>
      </xdr:nvSpPr>
      <xdr:spPr bwMode="auto">
        <a:xfrm>
          <a:off x="8372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16" name="AutoShape 1">
          <a:extLst>
            <a:ext uri="{FF2B5EF4-FFF2-40B4-BE49-F238E27FC236}">
              <a16:creationId xmlns:a16="http://schemas.microsoft.com/office/drawing/2014/main" id="{CF742B8A-C9F5-4C0F-ABEE-6CFB303CF545}"/>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17" name="AutoShape 1">
          <a:extLst>
            <a:ext uri="{FF2B5EF4-FFF2-40B4-BE49-F238E27FC236}">
              <a16:creationId xmlns:a16="http://schemas.microsoft.com/office/drawing/2014/main" id="{0B46F631-5F77-46B7-837C-4BCB5C89A53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18" name="AutoShape 1">
          <a:extLst>
            <a:ext uri="{FF2B5EF4-FFF2-40B4-BE49-F238E27FC236}">
              <a16:creationId xmlns:a16="http://schemas.microsoft.com/office/drawing/2014/main" id="{14DDE0A7-5D42-4FCF-BDEB-B4E67CBEE05A}"/>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19" name="AutoShape 1">
          <a:extLst>
            <a:ext uri="{FF2B5EF4-FFF2-40B4-BE49-F238E27FC236}">
              <a16:creationId xmlns:a16="http://schemas.microsoft.com/office/drawing/2014/main" id="{4FD1731F-FB70-4BF3-AB43-6AD8093FE1D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0" name="AutoShape 1">
          <a:extLst>
            <a:ext uri="{FF2B5EF4-FFF2-40B4-BE49-F238E27FC236}">
              <a16:creationId xmlns:a16="http://schemas.microsoft.com/office/drawing/2014/main" id="{E8CE6400-CE3B-4505-9A9D-9CC1A87B34FF}"/>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1" name="AutoShape 1">
          <a:extLst>
            <a:ext uri="{FF2B5EF4-FFF2-40B4-BE49-F238E27FC236}">
              <a16:creationId xmlns:a16="http://schemas.microsoft.com/office/drawing/2014/main" id="{F2F44897-A695-4109-8D05-E3BF8D3A7F6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2" name="AutoShape 1">
          <a:extLst>
            <a:ext uri="{FF2B5EF4-FFF2-40B4-BE49-F238E27FC236}">
              <a16:creationId xmlns:a16="http://schemas.microsoft.com/office/drawing/2014/main" id="{D3F346EA-A03A-4934-9237-3F3D985C852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3" name="AutoShape 1">
          <a:extLst>
            <a:ext uri="{FF2B5EF4-FFF2-40B4-BE49-F238E27FC236}">
              <a16:creationId xmlns:a16="http://schemas.microsoft.com/office/drawing/2014/main" id="{6B57A15E-0616-491A-B32F-5EE16D2B87F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4" name="AutoShape 1">
          <a:extLst>
            <a:ext uri="{FF2B5EF4-FFF2-40B4-BE49-F238E27FC236}">
              <a16:creationId xmlns:a16="http://schemas.microsoft.com/office/drawing/2014/main" id="{4CC96CF8-CD1A-4D50-8D35-AAF75A39C095}"/>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5" name="AutoShape 1">
          <a:extLst>
            <a:ext uri="{FF2B5EF4-FFF2-40B4-BE49-F238E27FC236}">
              <a16:creationId xmlns:a16="http://schemas.microsoft.com/office/drawing/2014/main" id="{F521226F-3177-45A7-B18C-079C7C4C024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6" name="AutoShape 1">
          <a:extLst>
            <a:ext uri="{FF2B5EF4-FFF2-40B4-BE49-F238E27FC236}">
              <a16:creationId xmlns:a16="http://schemas.microsoft.com/office/drawing/2014/main" id="{6072D95D-72D6-4DD0-AD53-6CF4C1015EA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127" name="AutoShape 1">
          <a:extLst>
            <a:ext uri="{FF2B5EF4-FFF2-40B4-BE49-F238E27FC236}">
              <a16:creationId xmlns:a16="http://schemas.microsoft.com/office/drawing/2014/main" id="{184F5814-56B8-4169-87C2-18BD5195493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28" name="AutoShape 1">
          <a:extLst>
            <a:ext uri="{FF2B5EF4-FFF2-40B4-BE49-F238E27FC236}">
              <a16:creationId xmlns:a16="http://schemas.microsoft.com/office/drawing/2014/main" id="{7DF4E590-B1AD-446F-9384-EA1142D8C6E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29" name="AutoShape 1">
          <a:extLst>
            <a:ext uri="{FF2B5EF4-FFF2-40B4-BE49-F238E27FC236}">
              <a16:creationId xmlns:a16="http://schemas.microsoft.com/office/drawing/2014/main" id="{E8EDC651-6F4F-4259-8E41-2CFFFAA13E4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0" name="AutoShape 1">
          <a:extLst>
            <a:ext uri="{FF2B5EF4-FFF2-40B4-BE49-F238E27FC236}">
              <a16:creationId xmlns:a16="http://schemas.microsoft.com/office/drawing/2014/main" id="{B22B96E7-A155-49B6-929E-8B01CB1D174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1" name="AutoShape 1">
          <a:extLst>
            <a:ext uri="{FF2B5EF4-FFF2-40B4-BE49-F238E27FC236}">
              <a16:creationId xmlns:a16="http://schemas.microsoft.com/office/drawing/2014/main" id="{F4D59B87-A249-4714-AFE6-271FC5D085D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2" name="AutoShape 1">
          <a:extLst>
            <a:ext uri="{FF2B5EF4-FFF2-40B4-BE49-F238E27FC236}">
              <a16:creationId xmlns:a16="http://schemas.microsoft.com/office/drawing/2014/main" id="{C18928C2-E1A1-405B-B23D-235C8B10387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3" name="AutoShape 1">
          <a:extLst>
            <a:ext uri="{FF2B5EF4-FFF2-40B4-BE49-F238E27FC236}">
              <a16:creationId xmlns:a16="http://schemas.microsoft.com/office/drawing/2014/main" id="{82E87601-8858-44AD-AAE0-2BB3E6EC70E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4" name="AutoShape 1">
          <a:extLst>
            <a:ext uri="{FF2B5EF4-FFF2-40B4-BE49-F238E27FC236}">
              <a16:creationId xmlns:a16="http://schemas.microsoft.com/office/drawing/2014/main" id="{7A07CE1D-761B-406A-AAE5-D5428F17499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5" name="AutoShape 1">
          <a:extLst>
            <a:ext uri="{FF2B5EF4-FFF2-40B4-BE49-F238E27FC236}">
              <a16:creationId xmlns:a16="http://schemas.microsoft.com/office/drawing/2014/main" id="{9918BA54-9DBA-4CC7-9551-4761A2ED50B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6" name="AutoShape 1">
          <a:extLst>
            <a:ext uri="{FF2B5EF4-FFF2-40B4-BE49-F238E27FC236}">
              <a16:creationId xmlns:a16="http://schemas.microsoft.com/office/drawing/2014/main" id="{0DFC2A22-136C-47D9-BE76-574DCCD8088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7" name="AutoShape 1">
          <a:extLst>
            <a:ext uri="{FF2B5EF4-FFF2-40B4-BE49-F238E27FC236}">
              <a16:creationId xmlns:a16="http://schemas.microsoft.com/office/drawing/2014/main" id="{4D7493CA-BC90-4111-93EE-27DC47D0848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8" name="AutoShape 1">
          <a:extLst>
            <a:ext uri="{FF2B5EF4-FFF2-40B4-BE49-F238E27FC236}">
              <a16:creationId xmlns:a16="http://schemas.microsoft.com/office/drawing/2014/main" id="{22356698-15A3-4B11-B044-F66C64EEE88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39" name="AutoShape 1">
          <a:extLst>
            <a:ext uri="{FF2B5EF4-FFF2-40B4-BE49-F238E27FC236}">
              <a16:creationId xmlns:a16="http://schemas.microsoft.com/office/drawing/2014/main" id="{BABDC793-5D0E-4C25-9FDF-89D91649D97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0" name="AutoShape 1">
          <a:extLst>
            <a:ext uri="{FF2B5EF4-FFF2-40B4-BE49-F238E27FC236}">
              <a16:creationId xmlns:a16="http://schemas.microsoft.com/office/drawing/2014/main" id="{0DF1B0DB-5325-4680-A243-2327CD221A6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1" name="AutoShape 1">
          <a:extLst>
            <a:ext uri="{FF2B5EF4-FFF2-40B4-BE49-F238E27FC236}">
              <a16:creationId xmlns:a16="http://schemas.microsoft.com/office/drawing/2014/main" id="{BBB5761C-BAA4-4A0A-B9D8-98916FFF5A1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2" name="AutoShape 1">
          <a:extLst>
            <a:ext uri="{FF2B5EF4-FFF2-40B4-BE49-F238E27FC236}">
              <a16:creationId xmlns:a16="http://schemas.microsoft.com/office/drawing/2014/main" id="{D4B9A0A7-7B1A-4037-96BC-CA33F84DAE0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3" name="AutoShape 1">
          <a:extLst>
            <a:ext uri="{FF2B5EF4-FFF2-40B4-BE49-F238E27FC236}">
              <a16:creationId xmlns:a16="http://schemas.microsoft.com/office/drawing/2014/main" id="{6E381D91-0A48-4B5F-B279-60006594639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4" name="AutoShape 1">
          <a:extLst>
            <a:ext uri="{FF2B5EF4-FFF2-40B4-BE49-F238E27FC236}">
              <a16:creationId xmlns:a16="http://schemas.microsoft.com/office/drawing/2014/main" id="{F1AFAAA4-2283-4D36-97B5-3EB6FEDCD28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5" name="AutoShape 1">
          <a:extLst>
            <a:ext uri="{FF2B5EF4-FFF2-40B4-BE49-F238E27FC236}">
              <a16:creationId xmlns:a16="http://schemas.microsoft.com/office/drawing/2014/main" id="{D35CB766-F4DB-4D88-8463-21A995722FC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6" name="AutoShape 1">
          <a:extLst>
            <a:ext uri="{FF2B5EF4-FFF2-40B4-BE49-F238E27FC236}">
              <a16:creationId xmlns:a16="http://schemas.microsoft.com/office/drawing/2014/main" id="{358E25F5-470D-4D3A-8464-B3702D14695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7" name="AutoShape 1">
          <a:extLst>
            <a:ext uri="{FF2B5EF4-FFF2-40B4-BE49-F238E27FC236}">
              <a16:creationId xmlns:a16="http://schemas.microsoft.com/office/drawing/2014/main" id="{1B2398D8-44CB-4BB8-A7BA-14289504A9F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8" name="AutoShape 1">
          <a:extLst>
            <a:ext uri="{FF2B5EF4-FFF2-40B4-BE49-F238E27FC236}">
              <a16:creationId xmlns:a16="http://schemas.microsoft.com/office/drawing/2014/main" id="{FE61CBA9-7A20-4F4D-9029-E5E0FA7F84A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49" name="AutoShape 1">
          <a:extLst>
            <a:ext uri="{FF2B5EF4-FFF2-40B4-BE49-F238E27FC236}">
              <a16:creationId xmlns:a16="http://schemas.microsoft.com/office/drawing/2014/main" id="{42963449-2C1C-408A-A46B-213AF94CDB0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0" name="AutoShape 1">
          <a:extLst>
            <a:ext uri="{FF2B5EF4-FFF2-40B4-BE49-F238E27FC236}">
              <a16:creationId xmlns:a16="http://schemas.microsoft.com/office/drawing/2014/main" id="{B3D12E49-45D8-49DC-A9D1-D30004B29BA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1" name="AutoShape 1">
          <a:extLst>
            <a:ext uri="{FF2B5EF4-FFF2-40B4-BE49-F238E27FC236}">
              <a16:creationId xmlns:a16="http://schemas.microsoft.com/office/drawing/2014/main" id="{3C70EC74-D626-4B57-A813-437218E3484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2" name="AutoShape 1">
          <a:extLst>
            <a:ext uri="{FF2B5EF4-FFF2-40B4-BE49-F238E27FC236}">
              <a16:creationId xmlns:a16="http://schemas.microsoft.com/office/drawing/2014/main" id="{D93580D8-0644-4CFA-8BD0-15CD694AA9D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3" name="AutoShape 1">
          <a:extLst>
            <a:ext uri="{FF2B5EF4-FFF2-40B4-BE49-F238E27FC236}">
              <a16:creationId xmlns:a16="http://schemas.microsoft.com/office/drawing/2014/main" id="{C87B52BB-FEBD-495B-9665-1E1DC122C26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4" name="AutoShape 1">
          <a:extLst>
            <a:ext uri="{FF2B5EF4-FFF2-40B4-BE49-F238E27FC236}">
              <a16:creationId xmlns:a16="http://schemas.microsoft.com/office/drawing/2014/main" id="{E4054CD5-84C3-4D44-99FA-E3BAD5DC828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5" name="AutoShape 1">
          <a:extLst>
            <a:ext uri="{FF2B5EF4-FFF2-40B4-BE49-F238E27FC236}">
              <a16:creationId xmlns:a16="http://schemas.microsoft.com/office/drawing/2014/main" id="{E6918A95-DA51-494B-B42F-FB5FD08E753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6" name="AutoShape 1">
          <a:extLst>
            <a:ext uri="{FF2B5EF4-FFF2-40B4-BE49-F238E27FC236}">
              <a16:creationId xmlns:a16="http://schemas.microsoft.com/office/drawing/2014/main" id="{5EB45418-1FB3-4833-804F-623B9045C78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57" name="AutoShape 1">
          <a:extLst>
            <a:ext uri="{FF2B5EF4-FFF2-40B4-BE49-F238E27FC236}">
              <a16:creationId xmlns:a16="http://schemas.microsoft.com/office/drawing/2014/main" id="{A7749EE5-4656-4446-9330-56B50939BDF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58" name="AutoShape 1">
          <a:extLst>
            <a:ext uri="{FF2B5EF4-FFF2-40B4-BE49-F238E27FC236}">
              <a16:creationId xmlns:a16="http://schemas.microsoft.com/office/drawing/2014/main" id="{98AC0052-6002-415A-B460-BFE638B9CDC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59" name="AutoShape 1">
          <a:extLst>
            <a:ext uri="{FF2B5EF4-FFF2-40B4-BE49-F238E27FC236}">
              <a16:creationId xmlns:a16="http://schemas.microsoft.com/office/drawing/2014/main" id="{69680F04-54E8-4FE3-9D54-029C6FE7FB3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0" name="AutoShape 1">
          <a:extLst>
            <a:ext uri="{FF2B5EF4-FFF2-40B4-BE49-F238E27FC236}">
              <a16:creationId xmlns:a16="http://schemas.microsoft.com/office/drawing/2014/main" id="{F727CD6F-6860-40BD-AE5E-BCBD5C44B1F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1" name="AutoShape 1">
          <a:extLst>
            <a:ext uri="{FF2B5EF4-FFF2-40B4-BE49-F238E27FC236}">
              <a16:creationId xmlns:a16="http://schemas.microsoft.com/office/drawing/2014/main" id="{CDA57E89-B22B-4FEE-9133-B4F0962F788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2" name="AutoShape 1">
          <a:extLst>
            <a:ext uri="{FF2B5EF4-FFF2-40B4-BE49-F238E27FC236}">
              <a16:creationId xmlns:a16="http://schemas.microsoft.com/office/drawing/2014/main" id="{4A260D4F-2D60-4374-B887-4DB63651B10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3" name="AutoShape 1">
          <a:extLst>
            <a:ext uri="{FF2B5EF4-FFF2-40B4-BE49-F238E27FC236}">
              <a16:creationId xmlns:a16="http://schemas.microsoft.com/office/drawing/2014/main" id="{612D34D4-A6B6-45E1-8973-6AAD9C59D04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4" name="AutoShape 1">
          <a:extLst>
            <a:ext uri="{FF2B5EF4-FFF2-40B4-BE49-F238E27FC236}">
              <a16:creationId xmlns:a16="http://schemas.microsoft.com/office/drawing/2014/main" id="{A73C3601-E310-40D1-9D59-E4641D32CE5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5" name="AutoShape 1">
          <a:extLst>
            <a:ext uri="{FF2B5EF4-FFF2-40B4-BE49-F238E27FC236}">
              <a16:creationId xmlns:a16="http://schemas.microsoft.com/office/drawing/2014/main" id="{6A3EB32E-B70B-4E0E-B7D3-0A1FE2E13D0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6" name="AutoShape 1">
          <a:extLst>
            <a:ext uri="{FF2B5EF4-FFF2-40B4-BE49-F238E27FC236}">
              <a16:creationId xmlns:a16="http://schemas.microsoft.com/office/drawing/2014/main" id="{DA6AF355-0C47-452A-83E2-C2A0992494EB}"/>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7" name="AutoShape 1">
          <a:extLst>
            <a:ext uri="{FF2B5EF4-FFF2-40B4-BE49-F238E27FC236}">
              <a16:creationId xmlns:a16="http://schemas.microsoft.com/office/drawing/2014/main" id="{568F9E3D-1073-4E4D-A180-8F87327ED04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8" name="AutoShape 1">
          <a:extLst>
            <a:ext uri="{FF2B5EF4-FFF2-40B4-BE49-F238E27FC236}">
              <a16:creationId xmlns:a16="http://schemas.microsoft.com/office/drawing/2014/main" id="{7E7D3C11-6F6D-4893-83A5-7599C606697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69" name="AutoShape 1">
          <a:extLst>
            <a:ext uri="{FF2B5EF4-FFF2-40B4-BE49-F238E27FC236}">
              <a16:creationId xmlns:a16="http://schemas.microsoft.com/office/drawing/2014/main" id="{94ED77D3-4A0F-4E75-B5AF-3480275DA79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0" name="AutoShape 1">
          <a:extLst>
            <a:ext uri="{FF2B5EF4-FFF2-40B4-BE49-F238E27FC236}">
              <a16:creationId xmlns:a16="http://schemas.microsoft.com/office/drawing/2014/main" id="{03F8F425-45EC-4E60-866B-0B959317C289}"/>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1" name="AutoShape 1">
          <a:extLst>
            <a:ext uri="{FF2B5EF4-FFF2-40B4-BE49-F238E27FC236}">
              <a16:creationId xmlns:a16="http://schemas.microsoft.com/office/drawing/2014/main" id="{ED222BC1-23F3-4012-8332-AC81A3E1297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2" name="AutoShape 1">
          <a:extLst>
            <a:ext uri="{FF2B5EF4-FFF2-40B4-BE49-F238E27FC236}">
              <a16:creationId xmlns:a16="http://schemas.microsoft.com/office/drawing/2014/main" id="{CE546EB6-1163-41EA-BDD7-BE407716673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3" name="AutoShape 1">
          <a:extLst>
            <a:ext uri="{FF2B5EF4-FFF2-40B4-BE49-F238E27FC236}">
              <a16:creationId xmlns:a16="http://schemas.microsoft.com/office/drawing/2014/main" id="{05984431-3743-40FE-8FA1-C5320636E08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4" name="AutoShape 1">
          <a:extLst>
            <a:ext uri="{FF2B5EF4-FFF2-40B4-BE49-F238E27FC236}">
              <a16:creationId xmlns:a16="http://schemas.microsoft.com/office/drawing/2014/main" id="{D43EFDB7-DD52-4482-8FD8-7FEA661F96E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5" name="AutoShape 1">
          <a:extLst>
            <a:ext uri="{FF2B5EF4-FFF2-40B4-BE49-F238E27FC236}">
              <a16:creationId xmlns:a16="http://schemas.microsoft.com/office/drawing/2014/main" id="{23C3A9A9-E9F6-4619-8032-C272D1AB99B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6" name="AutoShape 1">
          <a:extLst>
            <a:ext uri="{FF2B5EF4-FFF2-40B4-BE49-F238E27FC236}">
              <a16:creationId xmlns:a16="http://schemas.microsoft.com/office/drawing/2014/main" id="{962D76AE-E22B-4A7A-AD9B-856551A7C2D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7" name="AutoShape 1">
          <a:extLst>
            <a:ext uri="{FF2B5EF4-FFF2-40B4-BE49-F238E27FC236}">
              <a16:creationId xmlns:a16="http://schemas.microsoft.com/office/drawing/2014/main" id="{115BE71E-D01D-4150-A5D9-C4D9DAD3D90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8" name="AutoShape 1">
          <a:extLst>
            <a:ext uri="{FF2B5EF4-FFF2-40B4-BE49-F238E27FC236}">
              <a16:creationId xmlns:a16="http://schemas.microsoft.com/office/drawing/2014/main" id="{D08305DF-882D-4491-AF09-476B6754ABC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79" name="AutoShape 1">
          <a:extLst>
            <a:ext uri="{FF2B5EF4-FFF2-40B4-BE49-F238E27FC236}">
              <a16:creationId xmlns:a16="http://schemas.microsoft.com/office/drawing/2014/main" id="{70B4B0D3-FB48-45BA-81A7-0BD9C2CA743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0" name="AutoShape 1">
          <a:extLst>
            <a:ext uri="{FF2B5EF4-FFF2-40B4-BE49-F238E27FC236}">
              <a16:creationId xmlns:a16="http://schemas.microsoft.com/office/drawing/2014/main" id="{938039DC-FC83-4718-A6C4-D28162627C21}"/>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1" name="AutoShape 1">
          <a:extLst>
            <a:ext uri="{FF2B5EF4-FFF2-40B4-BE49-F238E27FC236}">
              <a16:creationId xmlns:a16="http://schemas.microsoft.com/office/drawing/2014/main" id="{F2446AD8-1502-4CDA-BFAC-09C20E21968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2" name="AutoShape 1">
          <a:extLst>
            <a:ext uri="{FF2B5EF4-FFF2-40B4-BE49-F238E27FC236}">
              <a16:creationId xmlns:a16="http://schemas.microsoft.com/office/drawing/2014/main" id="{FCC832CF-18B9-4EC3-8757-9F4F83AC728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3" name="AutoShape 1">
          <a:extLst>
            <a:ext uri="{FF2B5EF4-FFF2-40B4-BE49-F238E27FC236}">
              <a16:creationId xmlns:a16="http://schemas.microsoft.com/office/drawing/2014/main" id="{38B9722D-8E43-48C1-BEA3-10106D6E9D0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4" name="AutoShape 1">
          <a:extLst>
            <a:ext uri="{FF2B5EF4-FFF2-40B4-BE49-F238E27FC236}">
              <a16:creationId xmlns:a16="http://schemas.microsoft.com/office/drawing/2014/main" id="{2C99884E-0EE7-4C06-BC5F-DC91904DD83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5" name="AutoShape 1">
          <a:extLst>
            <a:ext uri="{FF2B5EF4-FFF2-40B4-BE49-F238E27FC236}">
              <a16:creationId xmlns:a16="http://schemas.microsoft.com/office/drawing/2014/main" id="{BA035F2C-1614-466F-A9C5-E8AC91DA1699}"/>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6" name="AutoShape 1">
          <a:extLst>
            <a:ext uri="{FF2B5EF4-FFF2-40B4-BE49-F238E27FC236}">
              <a16:creationId xmlns:a16="http://schemas.microsoft.com/office/drawing/2014/main" id="{7D996E81-842E-4352-BA28-5387AE56A9C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7" name="AutoShape 1">
          <a:extLst>
            <a:ext uri="{FF2B5EF4-FFF2-40B4-BE49-F238E27FC236}">
              <a16:creationId xmlns:a16="http://schemas.microsoft.com/office/drawing/2014/main" id="{F00D5F75-8DB3-44B3-93ED-5A9F61AADB3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8" name="AutoShape 1">
          <a:extLst>
            <a:ext uri="{FF2B5EF4-FFF2-40B4-BE49-F238E27FC236}">
              <a16:creationId xmlns:a16="http://schemas.microsoft.com/office/drawing/2014/main" id="{62F5D021-A02F-4F61-96C3-7B0D513DCDB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89" name="AutoShape 1">
          <a:extLst>
            <a:ext uri="{FF2B5EF4-FFF2-40B4-BE49-F238E27FC236}">
              <a16:creationId xmlns:a16="http://schemas.microsoft.com/office/drawing/2014/main" id="{0028BF9B-B3DD-4808-8B5A-18A3F91E693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0" name="AutoShape 1">
          <a:extLst>
            <a:ext uri="{FF2B5EF4-FFF2-40B4-BE49-F238E27FC236}">
              <a16:creationId xmlns:a16="http://schemas.microsoft.com/office/drawing/2014/main" id="{F762BD5A-C6B8-4C6D-85BC-2C13C073725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1" name="AutoShape 1">
          <a:extLst>
            <a:ext uri="{FF2B5EF4-FFF2-40B4-BE49-F238E27FC236}">
              <a16:creationId xmlns:a16="http://schemas.microsoft.com/office/drawing/2014/main" id="{0B7401BE-1B9D-43A1-B5A6-E49678105BD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2" name="AutoShape 1">
          <a:extLst>
            <a:ext uri="{FF2B5EF4-FFF2-40B4-BE49-F238E27FC236}">
              <a16:creationId xmlns:a16="http://schemas.microsoft.com/office/drawing/2014/main" id="{D68585BD-08B4-4265-9BBD-FA9C3680CD6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3" name="AutoShape 1">
          <a:extLst>
            <a:ext uri="{FF2B5EF4-FFF2-40B4-BE49-F238E27FC236}">
              <a16:creationId xmlns:a16="http://schemas.microsoft.com/office/drawing/2014/main" id="{B6F599BD-6C9C-4087-AE7F-B0BCB7AD355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4" name="AutoShape 1">
          <a:extLst>
            <a:ext uri="{FF2B5EF4-FFF2-40B4-BE49-F238E27FC236}">
              <a16:creationId xmlns:a16="http://schemas.microsoft.com/office/drawing/2014/main" id="{1E7EEC0E-F89D-49E8-9CFA-8ECFCE96D50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5" name="AutoShape 1">
          <a:extLst>
            <a:ext uri="{FF2B5EF4-FFF2-40B4-BE49-F238E27FC236}">
              <a16:creationId xmlns:a16="http://schemas.microsoft.com/office/drawing/2014/main" id="{29866204-B403-4C00-8986-728F4140310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6" name="AutoShape 1">
          <a:extLst>
            <a:ext uri="{FF2B5EF4-FFF2-40B4-BE49-F238E27FC236}">
              <a16:creationId xmlns:a16="http://schemas.microsoft.com/office/drawing/2014/main" id="{92170D1F-0DFB-4EB9-8F42-13D491FFE6A1}"/>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7" name="AutoShape 1">
          <a:extLst>
            <a:ext uri="{FF2B5EF4-FFF2-40B4-BE49-F238E27FC236}">
              <a16:creationId xmlns:a16="http://schemas.microsoft.com/office/drawing/2014/main" id="{96FBBAEB-2F62-4D07-94BB-A2E62BDDCD1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8" name="AutoShape 1">
          <a:extLst>
            <a:ext uri="{FF2B5EF4-FFF2-40B4-BE49-F238E27FC236}">
              <a16:creationId xmlns:a16="http://schemas.microsoft.com/office/drawing/2014/main" id="{D4FF8CE9-143A-445E-A19E-EE7CE6A3903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199" name="AutoShape 1">
          <a:extLst>
            <a:ext uri="{FF2B5EF4-FFF2-40B4-BE49-F238E27FC236}">
              <a16:creationId xmlns:a16="http://schemas.microsoft.com/office/drawing/2014/main" id="{BEEFB5C6-A82F-418B-9DAC-13844D06F93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0" name="AutoShape 1">
          <a:extLst>
            <a:ext uri="{FF2B5EF4-FFF2-40B4-BE49-F238E27FC236}">
              <a16:creationId xmlns:a16="http://schemas.microsoft.com/office/drawing/2014/main" id="{A0646EC8-937D-4A46-B3DB-872161A606E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1" name="AutoShape 1">
          <a:extLst>
            <a:ext uri="{FF2B5EF4-FFF2-40B4-BE49-F238E27FC236}">
              <a16:creationId xmlns:a16="http://schemas.microsoft.com/office/drawing/2014/main" id="{845B285A-E60C-4412-9B27-6120AB798EC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2" name="AutoShape 1">
          <a:extLst>
            <a:ext uri="{FF2B5EF4-FFF2-40B4-BE49-F238E27FC236}">
              <a16:creationId xmlns:a16="http://schemas.microsoft.com/office/drawing/2014/main" id="{855F97E9-1257-4082-8A7A-2898BA35CE2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3" name="AutoShape 1">
          <a:extLst>
            <a:ext uri="{FF2B5EF4-FFF2-40B4-BE49-F238E27FC236}">
              <a16:creationId xmlns:a16="http://schemas.microsoft.com/office/drawing/2014/main" id="{E74025DB-79C2-44BD-A522-D56FDE58C3E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4" name="AutoShape 1">
          <a:extLst>
            <a:ext uri="{FF2B5EF4-FFF2-40B4-BE49-F238E27FC236}">
              <a16:creationId xmlns:a16="http://schemas.microsoft.com/office/drawing/2014/main" id="{156453E1-9883-4025-9F59-55AAE3FA27D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5" name="AutoShape 1">
          <a:extLst>
            <a:ext uri="{FF2B5EF4-FFF2-40B4-BE49-F238E27FC236}">
              <a16:creationId xmlns:a16="http://schemas.microsoft.com/office/drawing/2014/main" id="{9627AA0E-0F6A-403C-A6E4-44D087F2993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6" name="AutoShape 1">
          <a:extLst>
            <a:ext uri="{FF2B5EF4-FFF2-40B4-BE49-F238E27FC236}">
              <a16:creationId xmlns:a16="http://schemas.microsoft.com/office/drawing/2014/main" id="{6752C85D-A515-4C0A-8943-4C7BF36E832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7" name="AutoShape 1">
          <a:extLst>
            <a:ext uri="{FF2B5EF4-FFF2-40B4-BE49-F238E27FC236}">
              <a16:creationId xmlns:a16="http://schemas.microsoft.com/office/drawing/2014/main" id="{3986F671-57F0-4E2C-A7C3-119A18AC9A81}"/>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8" name="AutoShape 1">
          <a:extLst>
            <a:ext uri="{FF2B5EF4-FFF2-40B4-BE49-F238E27FC236}">
              <a16:creationId xmlns:a16="http://schemas.microsoft.com/office/drawing/2014/main" id="{D9678098-A444-403B-9357-792E33CD378A}"/>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09" name="AutoShape 1">
          <a:extLst>
            <a:ext uri="{FF2B5EF4-FFF2-40B4-BE49-F238E27FC236}">
              <a16:creationId xmlns:a16="http://schemas.microsoft.com/office/drawing/2014/main" id="{0F1B50BA-1709-4187-B195-13CB549BC5E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0" name="AutoShape 1">
          <a:extLst>
            <a:ext uri="{FF2B5EF4-FFF2-40B4-BE49-F238E27FC236}">
              <a16:creationId xmlns:a16="http://schemas.microsoft.com/office/drawing/2014/main" id="{06BC80AD-6464-48EB-89D9-A2870033126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1" name="AutoShape 1">
          <a:extLst>
            <a:ext uri="{FF2B5EF4-FFF2-40B4-BE49-F238E27FC236}">
              <a16:creationId xmlns:a16="http://schemas.microsoft.com/office/drawing/2014/main" id="{030516CC-9708-48FF-808D-81E709FA4C6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2" name="AutoShape 1">
          <a:extLst>
            <a:ext uri="{FF2B5EF4-FFF2-40B4-BE49-F238E27FC236}">
              <a16:creationId xmlns:a16="http://schemas.microsoft.com/office/drawing/2014/main" id="{921C7217-BA6C-4204-8526-EBB845A3662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3" name="AutoShape 1">
          <a:extLst>
            <a:ext uri="{FF2B5EF4-FFF2-40B4-BE49-F238E27FC236}">
              <a16:creationId xmlns:a16="http://schemas.microsoft.com/office/drawing/2014/main" id="{65351D4A-D534-48B2-AF6D-1CB3F6FE000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4" name="AutoShape 1">
          <a:extLst>
            <a:ext uri="{FF2B5EF4-FFF2-40B4-BE49-F238E27FC236}">
              <a16:creationId xmlns:a16="http://schemas.microsoft.com/office/drawing/2014/main" id="{4A2A3B3C-6903-421A-9CA0-0E02D28BB43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5" name="AutoShape 1">
          <a:extLst>
            <a:ext uri="{FF2B5EF4-FFF2-40B4-BE49-F238E27FC236}">
              <a16:creationId xmlns:a16="http://schemas.microsoft.com/office/drawing/2014/main" id="{C6F5F9C3-120A-432C-ACAF-271230439CF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6" name="AutoShape 1">
          <a:extLst>
            <a:ext uri="{FF2B5EF4-FFF2-40B4-BE49-F238E27FC236}">
              <a16:creationId xmlns:a16="http://schemas.microsoft.com/office/drawing/2014/main" id="{4DB760B2-C518-40D8-91A2-A70FB63E0BF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7" name="AutoShape 1">
          <a:extLst>
            <a:ext uri="{FF2B5EF4-FFF2-40B4-BE49-F238E27FC236}">
              <a16:creationId xmlns:a16="http://schemas.microsoft.com/office/drawing/2014/main" id="{39D14928-AC77-4992-8E3A-8AE7BA1CF23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8" name="AutoShape 1">
          <a:extLst>
            <a:ext uri="{FF2B5EF4-FFF2-40B4-BE49-F238E27FC236}">
              <a16:creationId xmlns:a16="http://schemas.microsoft.com/office/drawing/2014/main" id="{57A196F5-71C9-48FF-A2F2-A94FC4891EC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19" name="AutoShape 1">
          <a:extLst>
            <a:ext uri="{FF2B5EF4-FFF2-40B4-BE49-F238E27FC236}">
              <a16:creationId xmlns:a16="http://schemas.microsoft.com/office/drawing/2014/main" id="{5B5C7F38-5AA2-4FD5-B1EF-E9402C2AF801}"/>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0" name="AutoShape 1">
          <a:extLst>
            <a:ext uri="{FF2B5EF4-FFF2-40B4-BE49-F238E27FC236}">
              <a16:creationId xmlns:a16="http://schemas.microsoft.com/office/drawing/2014/main" id="{DB8E2573-8E5D-42F3-BE20-2A9EAEBD7F0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1" name="AutoShape 1">
          <a:extLst>
            <a:ext uri="{FF2B5EF4-FFF2-40B4-BE49-F238E27FC236}">
              <a16:creationId xmlns:a16="http://schemas.microsoft.com/office/drawing/2014/main" id="{C8905F78-034D-41F9-9AD1-4FF047C72DA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2" name="AutoShape 1">
          <a:extLst>
            <a:ext uri="{FF2B5EF4-FFF2-40B4-BE49-F238E27FC236}">
              <a16:creationId xmlns:a16="http://schemas.microsoft.com/office/drawing/2014/main" id="{55F19C04-1C72-499E-B11C-179DF346719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3" name="AutoShape 1">
          <a:extLst>
            <a:ext uri="{FF2B5EF4-FFF2-40B4-BE49-F238E27FC236}">
              <a16:creationId xmlns:a16="http://schemas.microsoft.com/office/drawing/2014/main" id="{55481F38-25BF-43AA-A184-3BE728F858E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4" name="AutoShape 1">
          <a:extLst>
            <a:ext uri="{FF2B5EF4-FFF2-40B4-BE49-F238E27FC236}">
              <a16:creationId xmlns:a16="http://schemas.microsoft.com/office/drawing/2014/main" id="{3D7E90B9-FD9F-42EF-93D2-073DD22BA3E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5" name="AutoShape 1">
          <a:extLst>
            <a:ext uri="{FF2B5EF4-FFF2-40B4-BE49-F238E27FC236}">
              <a16:creationId xmlns:a16="http://schemas.microsoft.com/office/drawing/2014/main" id="{B93EC520-B7C7-4B4F-BC9C-EA07E330E38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6" name="AutoShape 1">
          <a:extLst>
            <a:ext uri="{FF2B5EF4-FFF2-40B4-BE49-F238E27FC236}">
              <a16:creationId xmlns:a16="http://schemas.microsoft.com/office/drawing/2014/main" id="{F4B81D5C-5494-45DB-938C-50E4C5F0CCC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7" name="AutoShape 1">
          <a:extLst>
            <a:ext uri="{FF2B5EF4-FFF2-40B4-BE49-F238E27FC236}">
              <a16:creationId xmlns:a16="http://schemas.microsoft.com/office/drawing/2014/main" id="{87C37E45-73A2-4B87-B735-2A3020CA128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8" name="AutoShape 1">
          <a:extLst>
            <a:ext uri="{FF2B5EF4-FFF2-40B4-BE49-F238E27FC236}">
              <a16:creationId xmlns:a16="http://schemas.microsoft.com/office/drawing/2014/main" id="{04E7C0CD-0B70-4B4C-996C-47DDBC60760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29" name="AutoShape 1">
          <a:extLst>
            <a:ext uri="{FF2B5EF4-FFF2-40B4-BE49-F238E27FC236}">
              <a16:creationId xmlns:a16="http://schemas.microsoft.com/office/drawing/2014/main" id="{18DE3634-7176-4CD9-94E1-4EBD2ABCB0D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0" name="AutoShape 1">
          <a:extLst>
            <a:ext uri="{FF2B5EF4-FFF2-40B4-BE49-F238E27FC236}">
              <a16:creationId xmlns:a16="http://schemas.microsoft.com/office/drawing/2014/main" id="{E6275259-B6DF-4A6B-85B9-D4A67C3FDCA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1" name="AutoShape 1">
          <a:extLst>
            <a:ext uri="{FF2B5EF4-FFF2-40B4-BE49-F238E27FC236}">
              <a16:creationId xmlns:a16="http://schemas.microsoft.com/office/drawing/2014/main" id="{D9ED5D0D-5D63-455F-BC9E-C4078BA8CC0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2" name="AutoShape 1">
          <a:extLst>
            <a:ext uri="{FF2B5EF4-FFF2-40B4-BE49-F238E27FC236}">
              <a16:creationId xmlns:a16="http://schemas.microsoft.com/office/drawing/2014/main" id="{12764250-2659-4D52-9A48-D9F1C6DBBCC0}"/>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3" name="AutoShape 1">
          <a:extLst>
            <a:ext uri="{FF2B5EF4-FFF2-40B4-BE49-F238E27FC236}">
              <a16:creationId xmlns:a16="http://schemas.microsoft.com/office/drawing/2014/main" id="{C1ED1516-3E67-4C47-AA64-BE669F5163A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4" name="AutoShape 1">
          <a:extLst>
            <a:ext uri="{FF2B5EF4-FFF2-40B4-BE49-F238E27FC236}">
              <a16:creationId xmlns:a16="http://schemas.microsoft.com/office/drawing/2014/main" id="{AFAF2F99-2133-4D34-A158-57E6499EFC4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5" name="AutoShape 1">
          <a:extLst>
            <a:ext uri="{FF2B5EF4-FFF2-40B4-BE49-F238E27FC236}">
              <a16:creationId xmlns:a16="http://schemas.microsoft.com/office/drawing/2014/main" id="{B2B98972-8692-47E4-B4A3-BDDC4B67C39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6" name="AutoShape 1">
          <a:extLst>
            <a:ext uri="{FF2B5EF4-FFF2-40B4-BE49-F238E27FC236}">
              <a16:creationId xmlns:a16="http://schemas.microsoft.com/office/drawing/2014/main" id="{B97CABFB-E63B-447B-9448-D3CD448CE9C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7" name="AutoShape 1">
          <a:extLst>
            <a:ext uri="{FF2B5EF4-FFF2-40B4-BE49-F238E27FC236}">
              <a16:creationId xmlns:a16="http://schemas.microsoft.com/office/drawing/2014/main" id="{BE971B32-1A76-40A3-848D-B068CBA469A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8" name="AutoShape 1">
          <a:extLst>
            <a:ext uri="{FF2B5EF4-FFF2-40B4-BE49-F238E27FC236}">
              <a16:creationId xmlns:a16="http://schemas.microsoft.com/office/drawing/2014/main" id="{253DDE1A-9715-4F8C-A6D6-1835C6190BD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39" name="AutoShape 1">
          <a:extLst>
            <a:ext uri="{FF2B5EF4-FFF2-40B4-BE49-F238E27FC236}">
              <a16:creationId xmlns:a16="http://schemas.microsoft.com/office/drawing/2014/main" id="{52B44859-AE4F-452E-97CD-5024BB79BAC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0" name="AutoShape 1">
          <a:extLst>
            <a:ext uri="{FF2B5EF4-FFF2-40B4-BE49-F238E27FC236}">
              <a16:creationId xmlns:a16="http://schemas.microsoft.com/office/drawing/2014/main" id="{BD8D81B8-F6FF-4A89-ABFE-3E28DD6957F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1" name="AutoShape 1">
          <a:extLst>
            <a:ext uri="{FF2B5EF4-FFF2-40B4-BE49-F238E27FC236}">
              <a16:creationId xmlns:a16="http://schemas.microsoft.com/office/drawing/2014/main" id="{F0A4AE28-E272-4337-A38D-1DEF5CB23DF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2" name="AutoShape 1">
          <a:extLst>
            <a:ext uri="{FF2B5EF4-FFF2-40B4-BE49-F238E27FC236}">
              <a16:creationId xmlns:a16="http://schemas.microsoft.com/office/drawing/2014/main" id="{CA447EBE-E836-4B59-96FA-72F68AD1E72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3" name="AutoShape 1">
          <a:extLst>
            <a:ext uri="{FF2B5EF4-FFF2-40B4-BE49-F238E27FC236}">
              <a16:creationId xmlns:a16="http://schemas.microsoft.com/office/drawing/2014/main" id="{4FC7605F-55EA-42D8-ADA8-0D5ACBC5186A}"/>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4" name="AutoShape 1">
          <a:extLst>
            <a:ext uri="{FF2B5EF4-FFF2-40B4-BE49-F238E27FC236}">
              <a16:creationId xmlns:a16="http://schemas.microsoft.com/office/drawing/2014/main" id="{B3A0890A-789E-4CAA-8F5D-8EB02835037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5" name="AutoShape 1">
          <a:extLst>
            <a:ext uri="{FF2B5EF4-FFF2-40B4-BE49-F238E27FC236}">
              <a16:creationId xmlns:a16="http://schemas.microsoft.com/office/drawing/2014/main" id="{EC515633-21B9-489E-9054-EDFE52DCD54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46" name="AutoShape 1">
          <a:extLst>
            <a:ext uri="{FF2B5EF4-FFF2-40B4-BE49-F238E27FC236}">
              <a16:creationId xmlns:a16="http://schemas.microsoft.com/office/drawing/2014/main" id="{16EE64F7-9E20-441A-92C1-11A56E75F06D}"/>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47" name="AutoShape 1">
          <a:extLst>
            <a:ext uri="{FF2B5EF4-FFF2-40B4-BE49-F238E27FC236}">
              <a16:creationId xmlns:a16="http://schemas.microsoft.com/office/drawing/2014/main" id="{1A11A458-B786-49AA-A9E4-7657436D0D4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48" name="AutoShape 1">
          <a:extLst>
            <a:ext uri="{FF2B5EF4-FFF2-40B4-BE49-F238E27FC236}">
              <a16:creationId xmlns:a16="http://schemas.microsoft.com/office/drawing/2014/main" id="{D65879BD-3DAD-49E0-BB28-049D8EE494E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49" name="AutoShape 1">
          <a:extLst>
            <a:ext uri="{FF2B5EF4-FFF2-40B4-BE49-F238E27FC236}">
              <a16:creationId xmlns:a16="http://schemas.microsoft.com/office/drawing/2014/main" id="{A278E7C8-4CE2-46E1-9759-2C3FFD08FAC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0" name="AutoShape 1">
          <a:extLst>
            <a:ext uri="{FF2B5EF4-FFF2-40B4-BE49-F238E27FC236}">
              <a16:creationId xmlns:a16="http://schemas.microsoft.com/office/drawing/2014/main" id="{1FA96973-5114-4C74-94C5-834C7FFFA02B}"/>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1" name="AutoShape 1">
          <a:extLst>
            <a:ext uri="{FF2B5EF4-FFF2-40B4-BE49-F238E27FC236}">
              <a16:creationId xmlns:a16="http://schemas.microsoft.com/office/drawing/2014/main" id="{18DF0B94-0748-4D91-B204-67E797286200}"/>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2" name="AutoShape 1">
          <a:extLst>
            <a:ext uri="{FF2B5EF4-FFF2-40B4-BE49-F238E27FC236}">
              <a16:creationId xmlns:a16="http://schemas.microsoft.com/office/drawing/2014/main" id="{201E75F7-E354-462E-A199-9540369B25C8}"/>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3" name="AutoShape 1">
          <a:extLst>
            <a:ext uri="{FF2B5EF4-FFF2-40B4-BE49-F238E27FC236}">
              <a16:creationId xmlns:a16="http://schemas.microsoft.com/office/drawing/2014/main" id="{F62B569B-C8F1-4B57-8F63-B05CC30063E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4" name="AutoShape 1">
          <a:extLst>
            <a:ext uri="{FF2B5EF4-FFF2-40B4-BE49-F238E27FC236}">
              <a16:creationId xmlns:a16="http://schemas.microsoft.com/office/drawing/2014/main" id="{8A1CBE25-5346-49F9-A276-F83B39283EE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5" name="AutoShape 1">
          <a:extLst>
            <a:ext uri="{FF2B5EF4-FFF2-40B4-BE49-F238E27FC236}">
              <a16:creationId xmlns:a16="http://schemas.microsoft.com/office/drawing/2014/main" id="{62AF91EF-B971-4F68-AC8A-F3482E8B7C30}"/>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6" name="AutoShape 1">
          <a:extLst>
            <a:ext uri="{FF2B5EF4-FFF2-40B4-BE49-F238E27FC236}">
              <a16:creationId xmlns:a16="http://schemas.microsoft.com/office/drawing/2014/main" id="{547072A5-4E30-4849-A9C8-F926BB5590B1}"/>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7" name="AutoShape 1">
          <a:extLst>
            <a:ext uri="{FF2B5EF4-FFF2-40B4-BE49-F238E27FC236}">
              <a16:creationId xmlns:a16="http://schemas.microsoft.com/office/drawing/2014/main" id="{8F501E3C-4C00-4B46-B80E-2BB9F81DD850}"/>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258" name="AutoShape 1">
          <a:extLst>
            <a:ext uri="{FF2B5EF4-FFF2-40B4-BE49-F238E27FC236}">
              <a16:creationId xmlns:a16="http://schemas.microsoft.com/office/drawing/2014/main" id="{4F640984-3656-4945-8F20-ABD556DC3CEE}"/>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59" name="AutoShape 1">
          <a:extLst>
            <a:ext uri="{FF2B5EF4-FFF2-40B4-BE49-F238E27FC236}">
              <a16:creationId xmlns:a16="http://schemas.microsoft.com/office/drawing/2014/main" id="{785912F7-912D-4886-BADE-9A0F0427E7D1}"/>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0" name="AutoShape 1">
          <a:extLst>
            <a:ext uri="{FF2B5EF4-FFF2-40B4-BE49-F238E27FC236}">
              <a16:creationId xmlns:a16="http://schemas.microsoft.com/office/drawing/2014/main" id="{A9BEE754-A4E4-4234-BCBF-FB19D1C4231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1" name="AutoShape 1">
          <a:extLst>
            <a:ext uri="{FF2B5EF4-FFF2-40B4-BE49-F238E27FC236}">
              <a16:creationId xmlns:a16="http://schemas.microsoft.com/office/drawing/2014/main" id="{C614C4EF-4895-4F12-9528-954E99BE3E8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2" name="AutoShape 1">
          <a:extLst>
            <a:ext uri="{FF2B5EF4-FFF2-40B4-BE49-F238E27FC236}">
              <a16:creationId xmlns:a16="http://schemas.microsoft.com/office/drawing/2014/main" id="{1F70222E-9A96-455D-B05C-4CB0B6970BCB}"/>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3" name="AutoShape 1">
          <a:extLst>
            <a:ext uri="{FF2B5EF4-FFF2-40B4-BE49-F238E27FC236}">
              <a16:creationId xmlns:a16="http://schemas.microsoft.com/office/drawing/2014/main" id="{BD932E94-0E70-4827-98A9-8855303E250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4" name="AutoShape 1">
          <a:extLst>
            <a:ext uri="{FF2B5EF4-FFF2-40B4-BE49-F238E27FC236}">
              <a16:creationId xmlns:a16="http://schemas.microsoft.com/office/drawing/2014/main" id="{4C388188-6E27-4763-B807-BB7A532E4A7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5" name="AutoShape 1">
          <a:extLst>
            <a:ext uri="{FF2B5EF4-FFF2-40B4-BE49-F238E27FC236}">
              <a16:creationId xmlns:a16="http://schemas.microsoft.com/office/drawing/2014/main" id="{C1D34913-D962-4220-B3FE-016ED839B83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6" name="AutoShape 1">
          <a:extLst>
            <a:ext uri="{FF2B5EF4-FFF2-40B4-BE49-F238E27FC236}">
              <a16:creationId xmlns:a16="http://schemas.microsoft.com/office/drawing/2014/main" id="{84093CC6-342E-48E7-B6F9-887B23BA66C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7" name="AutoShape 1">
          <a:extLst>
            <a:ext uri="{FF2B5EF4-FFF2-40B4-BE49-F238E27FC236}">
              <a16:creationId xmlns:a16="http://schemas.microsoft.com/office/drawing/2014/main" id="{0136EE35-54EB-4AAA-8069-F20086DFB11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8" name="AutoShape 1">
          <a:extLst>
            <a:ext uri="{FF2B5EF4-FFF2-40B4-BE49-F238E27FC236}">
              <a16:creationId xmlns:a16="http://schemas.microsoft.com/office/drawing/2014/main" id="{982BAE8B-8A1D-4007-9F4C-2C7E5441409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69" name="AutoShape 1">
          <a:extLst>
            <a:ext uri="{FF2B5EF4-FFF2-40B4-BE49-F238E27FC236}">
              <a16:creationId xmlns:a16="http://schemas.microsoft.com/office/drawing/2014/main" id="{73224954-012F-424B-A92C-38E4A57925A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0" name="AutoShape 1">
          <a:extLst>
            <a:ext uri="{FF2B5EF4-FFF2-40B4-BE49-F238E27FC236}">
              <a16:creationId xmlns:a16="http://schemas.microsoft.com/office/drawing/2014/main" id="{2072BFE8-B763-47F0-860E-CF55D259278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1" name="AutoShape 1">
          <a:extLst>
            <a:ext uri="{FF2B5EF4-FFF2-40B4-BE49-F238E27FC236}">
              <a16:creationId xmlns:a16="http://schemas.microsoft.com/office/drawing/2014/main" id="{AB9E68DB-2764-4663-B61D-E0A8B20E757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2" name="AutoShape 1">
          <a:extLst>
            <a:ext uri="{FF2B5EF4-FFF2-40B4-BE49-F238E27FC236}">
              <a16:creationId xmlns:a16="http://schemas.microsoft.com/office/drawing/2014/main" id="{F9977F91-CEBE-4C5D-93A8-1BEB2EB8595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3" name="AutoShape 1">
          <a:extLst>
            <a:ext uri="{FF2B5EF4-FFF2-40B4-BE49-F238E27FC236}">
              <a16:creationId xmlns:a16="http://schemas.microsoft.com/office/drawing/2014/main" id="{1850E448-046A-4FFF-84D9-86B912E3CF2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4" name="AutoShape 1">
          <a:extLst>
            <a:ext uri="{FF2B5EF4-FFF2-40B4-BE49-F238E27FC236}">
              <a16:creationId xmlns:a16="http://schemas.microsoft.com/office/drawing/2014/main" id="{03780A51-D14B-448D-AD9D-FCDED47299C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5" name="AutoShape 1">
          <a:extLst>
            <a:ext uri="{FF2B5EF4-FFF2-40B4-BE49-F238E27FC236}">
              <a16:creationId xmlns:a16="http://schemas.microsoft.com/office/drawing/2014/main" id="{C5816F7D-F527-491A-94CB-70333CA664B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6" name="AutoShape 1">
          <a:extLst>
            <a:ext uri="{FF2B5EF4-FFF2-40B4-BE49-F238E27FC236}">
              <a16:creationId xmlns:a16="http://schemas.microsoft.com/office/drawing/2014/main" id="{7F405147-1D69-46F1-B431-34B1ECE40634}"/>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7" name="AutoShape 1">
          <a:extLst>
            <a:ext uri="{FF2B5EF4-FFF2-40B4-BE49-F238E27FC236}">
              <a16:creationId xmlns:a16="http://schemas.microsoft.com/office/drawing/2014/main" id="{32AE9872-71AA-4BB2-9A82-F04D27A0A0A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8" name="AutoShape 1">
          <a:extLst>
            <a:ext uri="{FF2B5EF4-FFF2-40B4-BE49-F238E27FC236}">
              <a16:creationId xmlns:a16="http://schemas.microsoft.com/office/drawing/2014/main" id="{023A1983-EE29-469F-BC2B-985FD11EFA8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79" name="AutoShape 1">
          <a:extLst>
            <a:ext uri="{FF2B5EF4-FFF2-40B4-BE49-F238E27FC236}">
              <a16:creationId xmlns:a16="http://schemas.microsoft.com/office/drawing/2014/main" id="{4B17DB77-5252-41F8-850B-7CEEF54CC5C2}"/>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80" name="AutoShape 1">
          <a:extLst>
            <a:ext uri="{FF2B5EF4-FFF2-40B4-BE49-F238E27FC236}">
              <a16:creationId xmlns:a16="http://schemas.microsoft.com/office/drawing/2014/main" id="{BA09671F-544C-4192-9766-7387058D19D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81" name="AutoShape 1">
          <a:extLst>
            <a:ext uri="{FF2B5EF4-FFF2-40B4-BE49-F238E27FC236}">
              <a16:creationId xmlns:a16="http://schemas.microsoft.com/office/drawing/2014/main" id="{AD309177-CC48-48C2-A9C9-48DE73A7E09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282" name="AutoShape 1">
          <a:extLst>
            <a:ext uri="{FF2B5EF4-FFF2-40B4-BE49-F238E27FC236}">
              <a16:creationId xmlns:a16="http://schemas.microsoft.com/office/drawing/2014/main" id="{1FDAF596-478A-422D-B6B4-A9B4890A7DB3}"/>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3" name="AutoShape 1">
          <a:extLst>
            <a:ext uri="{FF2B5EF4-FFF2-40B4-BE49-F238E27FC236}">
              <a16:creationId xmlns:a16="http://schemas.microsoft.com/office/drawing/2014/main" id="{A3336E96-2C5C-45DA-BC63-48089D118691}"/>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4" name="AutoShape 1">
          <a:extLst>
            <a:ext uri="{FF2B5EF4-FFF2-40B4-BE49-F238E27FC236}">
              <a16:creationId xmlns:a16="http://schemas.microsoft.com/office/drawing/2014/main" id="{DF427450-ABE5-46A8-8F10-62D59BBD3B7F}"/>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5" name="AutoShape 1">
          <a:extLst>
            <a:ext uri="{FF2B5EF4-FFF2-40B4-BE49-F238E27FC236}">
              <a16:creationId xmlns:a16="http://schemas.microsoft.com/office/drawing/2014/main" id="{2A4E4513-6B9D-40E6-83CD-73B7234BD467}"/>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6" name="AutoShape 1">
          <a:extLst>
            <a:ext uri="{FF2B5EF4-FFF2-40B4-BE49-F238E27FC236}">
              <a16:creationId xmlns:a16="http://schemas.microsoft.com/office/drawing/2014/main" id="{724EEBCA-74E4-44A9-8017-88D543C5BA5E}"/>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7" name="AutoShape 1">
          <a:extLst>
            <a:ext uri="{FF2B5EF4-FFF2-40B4-BE49-F238E27FC236}">
              <a16:creationId xmlns:a16="http://schemas.microsoft.com/office/drawing/2014/main" id="{2FD53682-95CE-45D3-8C59-2E6BFD47E411}"/>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8" name="AutoShape 1">
          <a:extLst>
            <a:ext uri="{FF2B5EF4-FFF2-40B4-BE49-F238E27FC236}">
              <a16:creationId xmlns:a16="http://schemas.microsoft.com/office/drawing/2014/main" id="{53B46B4F-1B2A-4223-A557-1F8895FAA267}"/>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89" name="AutoShape 1">
          <a:extLst>
            <a:ext uri="{FF2B5EF4-FFF2-40B4-BE49-F238E27FC236}">
              <a16:creationId xmlns:a16="http://schemas.microsoft.com/office/drawing/2014/main" id="{383837BA-65D0-402B-9D40-71F79873E403}"/>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90" name="AutoShape 1">
          <a:extLst>
            <a:ext uri="{FF2B5EF4-FFF2-40B4-BE49-F238E27FC236}">
              <a16:creationId xmlns:a16="http://schemas.microsoft.com/office/drawing/2014/main" id="{FC43E35C-EAA8-49CA-B509-D15A734C6B36}"/>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91" name="AutoShape 1">
          <a:extLst>
            <a:ext uri="{FF2B5EF4-FFF2-40B4-BE49-F238E27FC236}">
              <a16:creationId xmlns:a16="http://schemas.microsoft.com/office/drawing/2014/main" id="{8B0EFA89-214D-4EEB-84F4-0AA844D7E91D}"/>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92" name="AutoShape 1">
          <a:extLst>
            <a:ext uri="{FF2B5EF4-FFF2-40B4-BE49-F238E27FC236}">
              <a16:creationId xmlns:a16="http://schemas.microsoft.com/office/drawing/2014/main" id="{48DBF074-7604-4522-B4CF-2C90A28D0E9B}"/>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93" name="AutoShape 1">
          <a:extLst>
            <a:ext uri="{FF2B5EF4-FFF2-40B4-BE49-F238E27FC236}">
              <a16:creationId xmlns:a16="http://schemas.microsoft.com/office/drawing/2014/main" id="{DCEE6DA8-6AF0-4F32-92BA-049F702F689B}"/>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294" name="AutoShape 1">
          <a:extLst>
            <a:ext uri="{FF2B5EF4-FFF2-40B4-BE49-F238E27FC236}">
              <a16:creationId xmlns:a16="http://schemas.microsoft.com/office/drawing/2014/main" id="{6F8DB041-E343-486B-B099-2DD46FDD9003}"/>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295" name="AutoShape 1">
          <a:extLst>
            <a:ext uri="{FF2B5EF4-FFF2-40B4-BE49-F238E27FC236}">
              <a16:creationId xmlns:a16="http://schemas.microsoft.com/office/drawing/2014/main" id="{F6FC911D-9671-4302-AEE5-401A6B07F48A}"/>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296" name="AutoShape 1">
          <a:extLst>
            <a:ext uri="{FF2B5EF4-FFF2-40B4-BE49-F238E27FC236}">
              <a16:creationId xmlns:a16="http://schemas.microsoft.com/office/drawing/2014/main" id="{BC78C693-98B7-45E5-A40C-C1AD2A85D692}"/>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297" name="AutoShape 1">
          <a:extLst>
            <a:ext uri="{FF2B5EF4-FFF2-40B4-BE49-F238E27FC236}">
              <a16:creationId xmlns:a16="http://schemas.microsoft.com/office/drawing/2014/main" id="{52316BF9-07A7-40DB-912D-5B853DB39F95}"/>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298" name="AutoShape 1">
          <a:extLst>
            <a:ext uri="{FF2B5EF4-FFF2-40B4-BE49-F238E27FC236}">
              <a16:creationId xmlns:a16="http://schemas.microsoft.com/office/drawing/2014/main" id="{DEA4CB89-CF7F-477B-A891-A1C88C4608D3}"/>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299" name="AutoShape 1">
          <a:extLst>
            <a:ext uri="{FF2B5EF4-FFF2-40B4-BE49-F238E27FC236}">
              <a16:creationId xmlns:a16="http://schemas.microsoft.com/office/drawing/2014/main" id="{8C6BFD11-B3D6-44E8-B12E-1872773CA5AB}"/>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0" name="AutoShape 1">
          <a:extLst>
            <a:ext uri="{FF2B5EF4-FFF2-40B4-BE49-F238E27FC236}">
              <a16:creationId xmlns:a16="http://schemas.microsoft.com/office/drawing/2014/main" id="{DCFEEE35-8BD4-4262-B5AF-83B14382C0F8}"/>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1" name="AutoShape 1">
          <a:extLst>
            <a:ext uri="{FF2B5EF4-FFF2-40B4-BE49-F238E27FC236}">
              <a16:creationId xmlns:a16="http://schemas.microsoft.com/office/drawing/2014/main" id="{A78DD55A-4709-4065-9E2D-D2F514B77DF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2" name="AutoShape 1">
          <a:extLst>
            <a:ext uri="{FF2B5EF4-FFF2-40B4-BE49-F238E27FC236}">
              <a16:creationId xmlns:a16="http://schemas.microsoft.com/office/drawing/2014/main" id="{E343A881-112D-45E3-9CE3-C60618C40BE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3" name="AutoShape 1">
          <a:extLst>
            <a:ext uri="{FF2B5EF4-FFF2-40B4-BE49-F238E27FC236}">
              <a16:creationId xmlns:a16="http://schemas.microsoft.com/office/drawing/2014/main" id="{F40D4691-7C68-4AF5-A46F-371E39610AF7}"/>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4" name="AutoShape 1">
          <a:extLst>
            <a:ext uri="{FF2B5EF4-FFF2-40B4-BE49-F238E27FC236}">
              <a16:creationId xmlns:a16="http://schemas.microsoft.com/office/drawing/2014/main" id="{C4270177-4513-4547-82F8-56447D6DE4E9}"/>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5" name="AutoShape 1">
          <a:extLst>
            <a:ext uri="{FF2B5EF4-FFF2-40B4-BE49-F238E27FC236}">
              <a16:creationId xmlns:a16="http://schemas.microsoft.com/office/drawing/2014/main" id="{4B433E6A-CFD0-4407-86CE-A89A757D2C72}"/>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6" name="AutoShape 1">
          <a:extLst>
            <a:ext uri="{FF2B5EF4-FFF2-40B4-BE49-F238E27FC236}">
              <a16:creationId xmlns:a16="http://schemas.microsoft.com/office/drawing/2014/main" id="{550CB085-5046-4CF2-A396-CA892D28D36E}"/>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7" name="AutoShape 1">
          <a:extLst>
            <a:ext uri="{FF2B5EF4-FFF2-40B4-BE49-F238E27FC236}">
              <a16:creationId xmlns:a16="http://schemas.microsoft.com/office/drawing/2014/main" id="{51656AB0-CFC6-4C95-A5FA-649C20E87B6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8" name="AutoShape 1">
          <a:extLst>
            <a:ext uri="{FF2B5EF4-FFF2-40B4-BE49-F238E27FC236}">
              <a16:creationId xmlns:a16="http://schemas.microsoft.com/office/drawing/2014/main" id="{359B666E-9DF8-4C99-B533-FF4BD3D8537D}"/>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09" name="AutoShape 1">
          <a:extLst>
            <a:ext uri="{FF2B5EF4-FFF2-40B4-BE49-F238E27FC236}">
              <a16:creationId xmlns:a16="http://schemas.microsoft.com/office/drawing/2014/main" id="{A40B828C-D5E0-4BF6-8EDC-A847DB559C1A}"/>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0" name="AutoShape 1">
          <a:extLst>
            <a:ext uri="{FF2B5EF4-FFF2-40B4-BE49-F238E27FC236}">
              <a16:creationId xmlns:a16="http://schemas.microsoft.com/office/drawing/2014/main" id="{0268516D-8B97-43A0-82D8-F4684699EBA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1" name="AutoShape 1">
          <a:extLst>
            <a:ext uri="{FF2B5EF4-FFF2-40B4-BE49-F238E27FC236}">
              <a16:creationId xmlns:a16="http://schemas.microsoft.com/office/drawing/2014/main" id="{46276288-E922-4071-91AF-B301EA241949}"/>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2" name="AutoShape 1">
          <a:extLst>
            <a:ext uri="{FF2B5EF4-FFF2-40B4-BE49-F238E27FC236}">
              <a16:creationId xmlns:a16="http://schemas.microsoft.com/office/drawing/2014/main" id="{F6A951CA-43B7-405B-B8A9-96BF0674DB04}"/>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3" name="AutoShape 1">
          <a:extLst>
            <a:ext uri="{FF2B5EF4-FFF2-40B4-BE49-F238E27FC236}">
              <a16:creationId xmlns:a16="http://schemas.microsoft.com/office/drawing/2014/main" id="{9BA80F25-E61B-4A8C-AAE8-F67169CC46E1}"/>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4" name="AutoShape 1">
          <a:extLst>
            <a:ext uri="{FF2B5EF4-FFF2-40B4-BE49-F238E27FC236}">
              <a16:creationId xmlns:a16="http://schemas.microsoft.com/office/drawing/2014/main" id="{F4594984-B9A5-4DA7-B914-A1EA839BA58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5" name="AutoShape 1">
          <a:extLst>
            <a:ext uri="{FF2B5EF4-FFF2-40B4-BE49-F238E27FC236}">
              <a16:creationId xmlns:a16="http://schemas.microsoft.com/office/drawing/2014/main" id="{961859CA-6AFA-4F79-A2D9-6E6C7A090604}"/>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6" name="AutoShape 1">
          <a:extLst>
            <a:ext uri="{FF2B5EF4-FFF2-40B4-BE49-F238E27FC236}">
              <a16:creationId xmlns:a16="http://schemas.microsoft.com/office/drawing/2014/main" id="{B6C9B312-C446-416F-93BB-F890AD9D92A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7" name="AutoShape 1">
          <a:extLst>
            <a:ext uri="{FF2B5EF4-FFF2-40B4-BE49-F238E27FC236}">
              <a16:creationId xmlns:a16="http://schemas.microsoft.com/office/drawing/2014/main" id="{9A09E5FB-E129-4CDC-8857-45479244E605}"/>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8" name="AutoShape 1">
          <a:extLst>
            <a:ext uri="{FF2B5EF4-FFF2-40B4-BE49-F238E27FC236}">
              <a16:creationId xmlns:a16="http://schemas.microsoft.com/office/drawing/2014/main" id="{EF101C8B-E129-4B6A-A8D7-474F6C29C011}"/>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19" name="AutoShape 1">
          <a:extLst>
            <a:ext uri="{FF2B5EF4-FFF2-40B4-BE49-F238E27FC236}">
              <a16:creationId xmlns:a16="http://schemas.microsoft.com/office/drawing/2014/main" id="{E292A30B-6413-44D4-BB2B-4180ED2CAE8F}"/>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20" name="AutoShape 1">
          <a:extLst>
            <a:ext uri="{FF2B5EF4-FFF2-40B4-BE49-F238E27FC236}">
              <a16:creationId xmlns:a16="http://schemas.microsoft.com/office/drawing/2014/main" id="{7C1D4314-A557-4CD7-9739-0E1C67C081FC}"/>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21" name="AutoShape 1">
          <a:extLst>
            <a:ext uri="{FF2B5EF4-FFF2-40B4-BE49-F238E27FC236}">
              <a16:creationId xmlns:a16="http://schemas.microsoft.com/office/drawing/2014/main" id="{97541131-B080-455A-8394-64234BD6C9E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22" name="AutoShape 1">
          <a:extLst>
            <a:ext uri="{FF2B5EF4-FFF2-40B4-BE49-F238E27FC236}">
              <a16:creationId xmlns:a16="http://schemas.microsoft.com/office/drawing/2014/main" id="{4F0B034D-98F3-4662-80BF-0E986F614F2E}"/>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23" name="AutoShape 1">
          <a:extLst>
            <a:ext uri="{FF2B5EF4-FFF2-40B4-BE49-F238E27FC236}">
              <a16:creationId xmlns:a16="http://schemas.microsoft.com/office/drawing/2014/main" id="{973A6E45-C37D-4425-8245-56F10C033D91}"/>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324" name="AutoShape 1">
          <a:extLst>
            <a:ext uri="{FF2B5EF4-FFF2-40B4-BE49-F238E27FC236}">
              <a16:creationId xmlns:a16="http://schemas.microsoft.com/office/drawing/2014/main" id="{923AF5D1-D383-4A53-AAA5-06057FADF4E3}"/>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25" name="AutoShape 1">
          <a:extLst>
            <a:ext uri="{FF2B5EF4-FFF2-40B4-BE49-F238E27FC236}">
              <a16:creationId xmlns:a16="http://schemas.microsoft.com/office/drawing/2014/main" id="{A7F36B1F-BB3B-4453-91D5-A5A8D87FFB8A}"/>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26" name="AutoShape 1">
          <a:extLst>
            <a:ext uri="{FF2B5EF4-FFF2-40B4-BE49-F238E27FC236}">
              <a16:creationId xmlns:a16="http://schemas.microsoft.com/office/drawing/2014/main" id="{426DB3B9-8244-4F77-9188-FBF5D33B5699}"/>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27" name="AutoShape 1">
          <a:extLst>
            <a:ext uri="{FF2B5EF4-FFF2-40B4-BE49-F238E27FC236}">
              <a16:creationId xmlns:a16="http://schemas.microsoft.com/office/drawing/2014/main" id="{804DFBE8-A7EF-468A-ACD7-A61D3833A359}"/>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28" name="AutoShape 1">
          <a:extLst>
            <a:ext uri="{FF2B5EF4-FFF2-40B4-BE49-F238E27FC236}">
              <a16:creationId xmlns:a16="http://schemas.microsoft.com/office/drawing/2014/main" id="{64271FAE-CDCF-47F8-A146-042A2EB079BE}"/>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29" name="AutoShape 1">
          <a:extLst>
            <a:ext uri="{FF2B5EF4-FFF2-40B4-BE49-F238E27FC236}">
              <a16:creationId xmlns:a16="http://schemas.microsoft.com/office/drawing/2014/main" id="{5B321881-9ABF-4D04-A59F-E1E94684138D}"/>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0" name="AutoShape 1">
          <a:extLst>
            <a:ext uri="{FF2B5EF4-FFF2-40B4-BE49-F238E27FC236}">
              <a16:creationId xmlns:a16="http://schemas.microsoft.com/office/drawing/2014/main" id="{7CE8071A-69EE-4E9C-9C04-FF8F78AE55E4}"/>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1" name="AutoShape 1">
          <a:extLst>
            <a:ext uri="{FF2B5EF4-FFF2-40B4-BE49-F238E27FC236}">
              <a16:creationId xmlns:a16="http://schemas.microsoft.com/office/drawing/2014/main" id="{62D2922C-EEBE-4AAD-9474-532764EE7075}"/>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2" name="AutoShape 1">
          <a:extLst>
            <a:ext uri="{FF2B5EF4-FFF2-40B4-BE49-F238E27FC236}">
              <a16:creationId xmlns:a16="http://schemas.microsoft.com/office/drawing/2014/main" id="{E34C0654-925A-41F4-B6DB-594AE766ADFD}"/>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3" name="AutoShape 1">
          <a:extLst>
            <a:ext uri="{FF2B5EF4-FFF2-40B4-BE49-F238E27FC236}">
              <a16:creationId xmlns:a16="http://schemas.microsoft.com/office/drawing/2014/main" id="{3021656A-213B-462B-BF2E-CE2F85431AB4}"/>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4" name="AutoShape 1">
          <a:extLst>
            <a:ext uri="{FF2B5EF4-FFF2-40B4-BE49-F238E27FC236}">
              <a16:creationId xmlns:a16="http://schemas.microsoft.com/office/drawing/2014/main" id="{E1B886D2-D10F-49EB-AA4A-7D054FAC4E8F}"/>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5" name="AutoShape 1">
          <a:extLst>
            <a:ext uri="{FF2B5EF4-FFF2-40B4-BE49-F238E27FC236}">
              <a16:creationId xmlns:a16="http://schemas.microsoft.com/office/drawing/2014/main" id="{2ACEBA55-C1A2-46BB-AD54-5A6644ED9B57}"/>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336" name="AutoShape 1">
          <a:extLst>
            <a:ext uri="{FF2B5EF4-FFF2-40B4-BE49-F238E27FC236}">
              <a16:creationId xmlns:a16="http://schemas.microsoft.com/office/drawing/2014/main" id="{B83C9C4F-A8A5-4BA3-A9A7-63270093E7EC}"/>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37" name="AutoShape 1">
          <a:extLst>
            <a:ext uri="{FF2B5EF4-FFF2-40B4-BE49-F238E27FC236}">
              <a16:creationId xmlns:a16="http://schemas.microsoft.com/office/drawing/2014/main" id="{EC216F54-6781-41E8-9270-A43F93A0767F}"/>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38" name="AutoShape 1">
          <a:extLst>
            <a:ext uri="{FF2B5EF4-FFF2-40B4-BE49-F238E27FC236}">
              <a16:creationId xmlns:a16="http://schemas.microsoft.com/office/drawing/2014/main" id="{203300E1-E603-46BC-B02B-92A26A83B53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39" name="AutoShape 1">
          <a:extLst>
            <a:ext uri="{FF2B5EF4-FFF2-40B4-BE49-F238E27FC236}">
              <a16:creationId xmlns:a16="http://schemas.microsoft.com/office/drawing/2014/main" id="{31165558-3C3A-4CB5-9C6C-5B58A235E6DA}"/>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0" name="AutoShape 1">
          <a:extLst>
            <a:ext uri="{FF2B5EF4-FFF2-40B4-BE49-F238E27FC236}">
              <a16:creationId xmlns:a16="http://schemas.microsoft.com/office/drawing/2014/main" id="{0131B8F1-488C-4A24-88D7-415DD9A7742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1" name="AutoShape 1">
          <a:extLst>
            <a:ext uri="{FF2B5EF4-FFF2-40B4-BE49-F238E27FC236}">
              <a16:creationId xmlns:a16="http://schemas.microsoft.com/office/drawing/2014/main" id="{9A9254FC-7979-440D-9587-B17B3E05699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2" name="AutoShape 1">
          <a:extLst>
            <a:ext uri="{FF2B5EF4-FFF2-40B4-BE49-F238E27FC236}">
              <a16:creationId xmlns:a16="http://schemas.microsoft.com/office/drawing/2014/main" id="{B0E281E3-71B5-4188-A572-A195EECFA27C}"/>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3" name="AutoShape 1">
          <a:extLst>
            <a:ext uri="{FF2B5EF4-FFF2-40B4-BE49-F238E27FC236}">
              <a16:creationId xmlns:a16="http://schemas.microsoft.com/office/drawing/2014/main" id="{5C526913-355A-4D40-BF28-91E477526175}"/>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4" name="AutoShape 1">
          <a:extLst>
            <a:ext uri="{FF2B5EF4-FFF2-40B4-BE49-F238E27FC236}">
              <a16:creationId xmlns:a16="http://schemas.microsoft.com/office/drawing/2014/main" id="{DF75811F-A4C6-45AE-959A-C134F94030A8}"/>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5" name="AutoShape 1">
          <a:extLst>
            <a:ext uri="{FF2B5EF4-FFF2-40B4-BE49-F238E27FC236}">
              <a16:creationId xmlns:a16="http://schemas.microsoft.com/office/drawing/2014/main" id="{1CC8821D-A405-4D95-B459-7810A35E0847}"/>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6" name="AutoShape 1">
          <a:extLst>
            <a:ext uri="{FF2B5EF4-FFF2-40B4-BE49-F238E27FC236}">
              <a16:creationId xmlns:a16="http://schemas.microsoft.com/office/drawing/2014/main" id="{69D3EB0D-D80B-49E8-8EA5-B7488F838A76}"/>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7" name="AutoShape 1">
          <a:extLst>
            <a:ext uri="{FF2B5EF4-FFF2-40B4-BE49-F238E27FC236}">
              <a16:creationId xmlns:a16="http://schemas.microsoft.com/office/drawing/2014/main" id="{F8824965-1FD7-47C5-945A-82035A2F058E}"/>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297657" cy="323850"/>
    <xdr:sp macro="" textlink="">
      <xdr:nvSpPr>
        <xdr:cNvPr id="348" name="AutoShape 1">
          <a:extLst>
            <a:ext uri="{FF2B5EF4-FFF2-40B4-BE49-F238E27FC236}">
              <a16:creationId xmlns:a16="http://schemas.microsoft.com/office/drawing/2014/main" id="{46358E4D-542F-4708-9EDA-265C31460BCB}"/>
            </a:ext>
          </a:extLst>
        </xdr:cNvPr>
        <xdr:cNvSpPr>
          <a:spLocks noChangeAspect="1" noChangeArrowheads="1"/>
        </xdr:cNvSpPr>
      </xdr:nvSpPr>
      <xdr:spPr bwMode="auto">
        <a:xfrm>
          <a:off x="68103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49" name="AutoShape 1">
          <a:extLst>
            <a:ext uri="{FF2B5EF4-FFF2-40B4-BE49-F238E27FC236}">
              <a16:creationId xmlns:a16="http://schemas.microsoft.com/office/drawing/2014/main" id="{62D9589E-0842-4BEC-94B0-124AF2BD614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0" name="AutoShape 1">
          <a:extLst>
            <a:ext uri="{FF2B5EF4-FFF2-40B4-BE49-F238E27FC236}">
              <a16:creationId xmlns:a16="http://schemas.microsoft.com/office/drawing/2014/main" id="{3C6D6BC3-781B-4A13-878A-1B293DDB9B5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1" name="AutoShape 1">
          <a:extLst>
            <a:ext uri="{FF2B5EF4-FFF2-40B4-BE49-F238E27FC236}">
              <a16:creationId xmlns:a16="http://schemas.microsoft.com/office/drawing/2014/main" id="{AB7B4BC0-BC77-4B17-872C-6D36BED9327B}"/>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2" name="AutoShape 1">
          <a:extLst>
            <a:ext uri="{FF2B5EF4-FFF2-40B4-BE49-F238E27FC236}">
              <a16:creationId xmlns:a16="http://schemas.microsoft.com/office/drawing/2014/main" id="{7FB2460D-A6F3-45DF-A63A-51FA782F616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3" name="AutoShape 1">
          <a:extLst>
            <a:ext uri="{FF2B5EF4-FFF2-40B4-BE49-F238E27FC236}">
              <a16:creationId xmlns:a16="http://schemas.microsoft.com/office/drawing/2014/main" id="{504E5378-FA1B-4C90-98D5-51046AFFFAB5}"/>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4" name="AutoShape 1">
          <a:extLst>
            <a:ext uri="{FF2B5EF4-FFF2-40B4-BE49-F238E27FC236}">
              <a16:creationId xmlns:a16="http://schemas.microsoft.com/office/drawing/2014/main" id="{64154C34-DB73-4E1A-8538-BC1D8104B78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5" name="AutoShape 1">
          <a:extLst>
            <a:ext uri="{FF2B5EF4-FFF2-40B4-BE49-F238E27FC236}">
              <a16:creationId xmlns:a16="http://schemas.microsoft.com/office/drawing/2014/main" id="{84796D1C-679C-4D3C-8AA9-3DDD48A6EBDB}"/>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6" name="AutoShape 1">
          <a:extLst>
            <a:ext uri="{FF2B5EF4-FFF2-40B4-BE49-F238E27FC236}">
              <a16:creationId xmlns:a16="http://schemas.microsoft.com/office/drawing/2014/main" id="{72AED473-FCFD-4F5E-82CE-CE6E8F7BCDB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7" name="AutoShape 1">
          <a:extLst>
            <a:ext uri="{FF2B5EF4-FFF2-40B4-BE49-F238E27FC236}">
              <a16:creationId xmlns:a16="http://schemas.microsoft.com/office/drawing/2014/main" id="{C09A46E2-F2C3-46FB-936E-5E1309E6168F}"/>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8" name="AutoShape 1">
          <a:extLst>
            <a:ext uri="{FF2B5EF4-FFF2-40B4-BE49-F238E27FC236}">
              <a16:creationId xmlns:a16="http://schemas.microsoft.com/office/drawing/2014/main" id="{E5548F89-C379-45EB-8249-92211B51B45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59" name="AutoShape 1">
          <a:extLst>
            <a:ext uri="{FF2B5EF4-FFF2-40B4-BE49-F238E27FC236}">
              <a16:creationId xmlns:a16="http://schemas.microsoft.com/office/drawing/2014/main" id="{CA545B31-A332-481C-BF80-AADAC670704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0" name="AutoShape 1">
          <a:extLst>
            <a:ext uri="{FF2B5EF4-FFF2-40B4-BE49-F238E27FC236}">
              <a16:creationId xmlns:a16="http://schemas.microsoft.com/office/drawing/2014/main" id="{1968B5DC-F4AA-490C-BF5F-5CE06659E68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1" name="AutoShape 1">
          <a:extLst>
            <a:ext uri="{FF2B5EF4-FFF2-40B4-BE49-F238E27FC236}">
              <a16:creationId xmlns:a16="http://schemas.microsoft.com/office/drawing/2014/main" id="{B62312B0-E9B1-4A25-A11F-85ECD773172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2" name="AutoShape 1">
          <a:extLst>
            <a:ext uri="{FF2B5EF4-FFF2-40B4-BE49-F238E27FC236}">
              <a16:creationId xmlns:a16="http://schemas.microsoft.com/office/drawing/2014/main" id="{930DBA41-21C4-40F9-B3E2-11C94FB0AE5A}"/>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3" name="AutoShape 1">
          <a:extLst>
            <a:ext uri="{FF2B5EF4-FFF2-40B4-BE49-F238E27FC236}">
              <a16:creationId xmlns:a16="http://schemas.microsoft.com/office/drawing/2014/main" id="{5F97A02F-9482-4003-A367-44096CC303E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4" name="AutoShape 1">
          <a:extLst>
            <a:ext uri="{FF2B5EF4-FFF2-40B4-BE49-F238E27FC236}">
              <a16:creationId xmlns:a16="http://schemas.microsoft.com/office/drawing/2014/main" id="{3304BA64-5F55-44BD-BBB9-E15D1479219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5" name="AutoShape 1">
          <a:extLst>
            <a:ext uri="{FF2B5EF4-FFF2-40B4-BE49-F238E27FC236}">
              <a16:creationId xmlns:a16="http://schemas.microsoft.com/office/drawing/2014/main" id="{DCFF53F8-CB5D-4BB2-9AE4-F89B8381DAD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6" name="AutoShape 1">
          <a:extLst>
            <a:ext uri="{FF2B5EF4-FFF2-40B4-BE49-F238E27FC236}">
              <a16:creationId xmlns:a16="http://schemas.microsoft.com/office/drawing/2014/main" id="{B79E78A2-B96E-4BB3-8DD7-17585BC3684B}"/>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7" name="AutoShape 1">
          <a:extLst>
            <a:ext uri="{FF2B5EF4-FFF2-40B4-BE49-F238E27FC236}">
              <a16:creationId xmlns:a16="http://schemas.microsoft.com/office/drawing/2014/main" id="{A2842592-F4EE-4EA8-9AF6-96568C6F203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8" name="AutoShape 1">
          <a:extLst>
            <a:ext uri="{FF2B5EF4-FFF2-40B4-BE49-F238E27FC236}">
              <a16:creationId xmlns:a16="http://schemas.microsoft.com/office/drawing/2014/main" id="{DC45A09D-B1F6-4C20-B257-6C0DD22E69D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69" name="AutoShape 1">
          <a:extLst>
            <a:ext uri="{FF2B5EF4-FFF2-40B4-BE49-F238E27FC236}">
              <a16:creationId xmlns:a16="http://schemas.microsoft.com/office/drawing/2014/main" id="{B75123E8-4328-4812-84D0-A500533226D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0" name="AutoShape 1">
          <a:extLst>
            <a:ext uri="{FF2B5EF4-FFF2-40B4-BE49-F238E27FC236}">
              <a16:creationId xmlns:a16="http://schemas.microsoft.com/office/drawing/2014/main" id="{6C17ECC0-9417-4419-81A9-F63E6002702B}"/>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1" name="AutoShape 1">
          <a:extLst>
            <a:ext uri="{FF2B5EF4-FFF2-40B4-BE49-F238E27FC236}">
              <a16:creationId xmlns:a16="http://schemas.microsoft.com/office/drawing/2014/main" id="{9BB37A0A-B6A8-4F67-9A35-6CA5CE3961F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2" name="AutoShape 1">
          <a:extLst>
            <a:ext uri="{FF2B5EF4-FFF2-40B4-BE49-F238E27FC236}">
              <a16:creationId xmlns:a16="http://schemas.microsoft.com/office/drawing/2014/main" id="{3698CE82-7370-4654-9BAD-AE1A40F054C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3" name="AutoShape 1">
          <a:extLst>
            <a:ext uri="{FF2B5EF4-FFF2-40B4-BE49-F238E27FC236}">
              <a16:creationId xmlns:a16="http://schemas.microsoft.com/office/drawing/2014/main" id="{D3B42874-C840-4A50-AEEE-AD139573C01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4" name="AutoShape 1">
          <a:extLst>
            <a:ext uri="{FF2B5EF4-FFF2-40B4-BE49-F238E27FC236}">
              <a16:creationId xmlns:a16="http://schemas.microsoft.com/office/drawing/2014/main" id="{F2356CC5-6BF3-4B30-B39C-8930486E0FDF}"/>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5" name="AutoShape 1">
          <a:extLst>
            <a:ext uri="{FF2B5EF4-FFF2-40B4-BE49-F238E27FC236}">
              <a16:creationId xmlns:a16="http://schemas.microsoft.com/office/drawing/2014/main" id="{E0B72B05-DB88-4E0A-8058-1C42A2FCD71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6" name="AutoShape 1">
          <a:extLst>
            <a:ext uri="{FF2B5EF4-FFF2-40B4-BE49-F238E27FC236}">
              <a16:creationId xmlns:a16="http://schemas.microsoft.com/office/drawing/2014/main" id="{B7D08987-EE3C-4E41-8F96-9D519694E7A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7" name="AutoShape 1">
          <a:extLst>
            <a:ext uri="{FF2B5EF4-FFF2-40B4-BE49-F238E27FC236}">
              <a16:creationId xmlns:a16="http://schemas.microsoft.com/office/drawing/2014/main" id="{07132D34-3766-4961-9234-EB3F37E7B255}"/>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378" name="AutoShape 1">
          <a:extLst>
            <a:ext uri="{FF2B5EF4-FFF2-40B4-BE49-F238E27FC236}">
              <a16:creationId xmlns:a16="http://schemas.microsoft.com/office/drawing/2014/main" id="{80908374-6BE8-4C8B-9AEE-694E2DDB9CE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79" name="AutoShape 1">
          <a:extLst>
            <a:ext uri="{FF2B5EF4-FFF2-40B4-BE49-F238E27FC236}">
              <a16:creationId xmlns:a16="http://schemas.microsoft.com/office/drawing/2014/main" id="{EA6C511A-8671-40D0-84B1-606BAD64B7DE}"/>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0" name="AutoShape 1">
          <a:extLst>
            <a:ext uri="{FF2B5EF4-FFF2-40B4-BE49-F238E27FC236}">
              <a16:creationId xmlns:a16="http://schemas.microsoft.com/office/drawing/2014/main" id="{6F473F9C-42D8-4988-B7A2-8C4B15E932D9}"/>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1" name="AutoShape 1">
          <a:extLst>
            <a:ext uri="{FF2B5EF4-FFF2-40B4-BE49-F238E27FC236}">
              <a16:creationId xmlns:a16="http://schemas.microsoft.com/office/drawing/2014/main" id="{7446F054-6092-42B7-9ABF-F60102594C35}"/>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2" name="AutoShape 1">
          <a:extLst>
            <a:ext uri="{FF2B5EF4-FFF2-40B4-BE49-F238E27FC236}">
              <a16:creationId xmlns:a16="http://schemas.microsoft.com/office/drawing/2014/main" id="{20DEC960-0D01-4612-BF96-4E6D1B73C83A}"/>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3" name="AutoShape 1">
          <a:extLst>
            <a:ext uri="{FF2B5EF4-FFF2-40B4-BE49-F238E27FC236}">
              <a16:creationId xmlns:a16="http://schemas.microsoft.com/office/drawing/2014/main" id="{BE20FC71-3BBC-4A37-BDA5-82F5DFBB08B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4" name="AutoShape 1">
          <a:extLst>
            <a:ext uri="{FF2B5EF4-FFF2-40B4-BE49-F238E27FC236}">
              <a16:creationId xmlns:a16="http://schemas.microsoft.com/office/drawing/2014/main" id="{23C6F6F0-2D56-47DC-AE49-7B00E5F006B4}"/>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5" name="AutoShape 1">
          <a:extLst>
            <a:ext uri="{FF2B5EF4-FFF2-40B4-BE49-F238E27FC236}">
              <a16:creationId xmlns:a16="http://schemas.microsoft.com/office/drawing/2014/main" id="{097D6B6A-BF6B-4CD5-96D8-6A0C47F027E5}"/>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6" name="AutoShape 1">
          <a:extLst>
            <a:ext uri="{FF2B5EF4-FFF2-40B4-BE49-F238E27FC236}">
              <a16:creationId xmlns:a16="http://schemas.microsoft.com/office/drawing/2014/main" id="{CAC6E7B6-6F7F-42AC-BC49-43D234ACC82B}"/>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7" name="AutoShape 1">
          <a:extLst>
            <a:ext uri="{FF2B5EF4-FFF2-40B4-BE49-F238E27FC236}">
              <a16:creationId xmlns:a16="http://schemas.microsoft.com/office/drawing/2014/main" id="{33124F40-F461-43C2-AAC3-9F3270DD954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8" name="AutoShape 1">
          <a:extLst>
            <a:ext uri="{FF2B5EF4-FFF2-40B4-BE49-F238E27FC236}">
              <a16:creationId xmlns:a16="http://schemas.microsoft.com/office/drawing/2014/main" id="{1B4F640C-99FC-4B19-AEA2-0A5DB008A083}"/>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89" name="AutoShape 1">
          <a:extLst>
            <a:ext uri="{FF2B5EF4-FFF2-40B4-BE49-F238E27FC236}">
              <a16:creationId xmlns:a16="http://schemas.microsoft.com/office/drawing/2014/main" id="{2E51F011-6F60-4F24-B4F1-8BB969F631D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390" name="AutoShape 1">
          <a:extLst>
            <a:ext uri="{FF2B5EF4-FFF2-40B4-BE49-F238E27FC236}">
              <a16:creationId xmlns:a16="http://schemas.microsoft.com/office/drawing/2014/main" id="{EE99DCD1-DBCC-4BB8-A39E-A0C1DF48D63F}"/>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1" name="AutoShape 1">
          <a:extLst>
            <a:ext uri="{FF2B5EF4-FFF2-40B4-BE49-F238E27FC236}">
              <a16:creationId xmlns:a16="http://schemas.microsoft.com/office/drawing/2014/main" id="{AEDD6CCF-0AA1-4121-85A9-02285D559187}"/>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2" name="AutoShape 1">
          <a:extLst>
            <a:ext uri="{FF2B5EF4-FFF2-40B4-BE49-F238E27FC236}">
              <a16:creationId xmlns:a16="http://schemas.microsoft.com/office/drawing/2014/main" id="{1AFF9B2E-BEFA-4EBA-88EC-AA148D7EDF3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3" name="AutoShape 1">
          <a:extLst>
            <a:ext uri="{FF2B5EF4-FFF2-40B4-BE49-F238E27FC236}">
              <a16:creationId xmlns:a16="http://schemas.microsoft.com/office/drawing/2014/main" id="{1B944B64-9C04-4438-8C76-77AC61DEFEB1}"/>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4" name="AutoShape 1">
          <a:extLst>
            <a:ext uri="{FF2B5EF4-FFF2-40B4-BE49-F238E27FC236}">
              <a16:creationId xmlns:a16="http://schemas.microsoft.com/office/drawing/2014/main" id="{2CC76DCE-361B-4194-8167-F3A62894CE4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5" name="AutoShape 1">
          <a:extLst>
            <a:ext uri="{FF2B5EF4-FFF2-40B4-BE49-F238E27FC236}">
              <a16:creationId xmlns:a16="http://schemas.microsoft.com/office/drawing/2014/main" id="{7F92A9D1-DFE6-4EF1-B775-72E188B3483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6" name="AutoShape 1">
          <a:extLst>
            <a:ext uri="{FF2B5EF4-FFF2-40B4-BE49-F238E27FC236}">
              <a16:creationId xmlns:a16="http://schemas.microsoft.com/office/drawing/2014/main" id="{84D02B4E-BC23-4BF6-93C4-F67BE36D791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7" name="AutoShape 1">
          <a:extLst>
            <a:ext uri="{FF2B5EF4-FFF2-40B4-BE49-F238E27FC236}">
              <a16:creationId xmlns:a16="http://schemas.microsoft.com/office/drawing/2014/main" id="{2B08FDB3-6072-4CF5-B0E2-64E6FE61F0B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8" name="AutoShape 1">
          <a:extLst>
            <a:ext uri="{FF2B5EF4-FFF2-40B4-BE49-F238E27FC236}">
              <a16:creationId xmlns:a16="http://schemas.microsoft.com/office/drawing/2014/main" id="{1A604B69-06E2-4CE2-9599-DA270F28933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399" name="AutoShape 1">
          <a:extLst>
            <a:ext uri="{FF2B5EF4-FFF2-40B4-BE49-F238E27FC236}">
              <a16:creationId xmlns:a16="http://schemas.microsoft.com/office/drawing/2014/main" id="{19CB6AB9-54FF-48F2-A67A-FE72B4609298}"/>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00" name="AutoShape 1">
          <a:extLst>
            <a:ext uri="{FF2B5EF4-FFF2-40B4-BE49-F238E27FC236}">
              <a16:creationId xmlns:a16="http://schemas.microsoft.com/office/drawing/2014/main" id="{B4CB3491-FCB2-450E-A25F-568717228BB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01" name="AutoShape 1">
          <a:extLst>
            <a:ext uri="{FF2B5EF4-FFF2-40B4-BE49-F238E27FC236}">
              <a16:creationId xmlns:a16="http://schemas.microsoft.com/office/drawing/2014/main" id="{5CD53938-A016-4354-B8A3-45D3FD2DE09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02" name="AutoShape 1">
          <a:extLst>
            <a:ext uri="{FF2B5EF4-FFF2-40B4-BE49-F238E27FC236}">
              <a16:creationId xmlns:a16="http://schemas.microsoft.com/office/drawing/2014/main" id="{505FAD8D-52F2-4B38-ABC9-65AA3A4EE473}"/>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3" name="AutoShape 1">
          <a:extLst>
            <a:ext uri="{FF2B5EF4-FFF2-40B4-BE49-F238E27FC236}">
              <a16:creationId xmlns:a16="http://schemas.microsoft.com/office/drawing/2014/main" id="{678C66E5-81C3-4A11-BF25-295E2E9316B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4" name="AutoShape 1">
          <a:extLst>
            <a:ext uri="{FF2B5EF4-FFF2-40B4-BE49-F238E27FC236}">
              <a16:creationId xmlns:a16="http://schemas.microsoft.com/office/drawing/2014/main" id="{719F8788-85D6-4728-B400-1D87CBA94EE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5" name="AutoShape 1">
          <a:extLst>
            <a:ext uri="{FF2B5EF4-FFF2-40B4-BE49-F238E27FC236}">
              <a16:creationId xmlns:a16="http://schemas.microsoft.com/office/drawing/2014/main" id="{BE5CDBB7-6CCB-46F1-AAE6-CFCFCDF980B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6" name="AutoShape 1">
          <a:extLst>
            <a:ext uri="{FF2B5EF4-FFF2-40B4-BE49-F238E27FC236}">
              <a16:creationId xmlns:a16="http://schemas.microsoft.com/office/drawing/2014/main" id="{68062A20-66CA-456B-9EEA-9602D6C4D51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7" name="AutoShape 1">
          <a:extLst>
            <a:ext uri="{FF2B5EF4-FFF2-40B4-BE49-F238E27FC236}">
              <a16:creationId xmlns:a16="http://schemas.microsoft.com/office/drawing/2014/main" id="{229EC309-9D40-4502-A9D6-FEB4CFB8D6D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8" name="AutoShape 1">
          <a:extLst>
            <a:ext uri="{FF2B5EF4-FFF2-40B4-BE49-F238E27FC236}">
              <a16:creationId xmlns:a16="http://schemas.microsoft.com/office/drawing/2014/main" id="{C3569150-4428-47AD-9953-82734463DC2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09" name="AutoShape 1">
          <a:extLst>
            <a:ext uri="{FF2B5EF4-FFF2-40B4-BE49-F238E27FC236}">
              <a16:creationId xmlns:a16="http://schemas.microsoft.com/office/drawing/2014/main" id="{E1F409DF-E017-4C71-B414-E2CFD0C9E8B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0" name="AutoShape 1">
          <a:extLst>
            <a:ext uri="{FF2B5EF4-FFF2-40B4-BE49-F238E27FC236}">
              <a16:creationId xmlns:a16="http://schemas.microsoft.com/office/drawing/2014/main" id="{45389E07-5E6D-4596-8AB2-C7AE51FA17B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1" name="AutoShape 1">
          <a:extLst>
            <a:ext uri="{FF2B5EF4-FFF2-40B4-BE49-F238E27FC236}">
              <a16:creationId xmlns:a16="http://schemas.microsoft.com/office/drawing/2014/main" id="{A8D91BB2-01E0-4B38-96E4-126EED9C605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2" name="AutoShape 1">
          <a:extLst>
            <a:ext uri="{FF2B5EF4-FFF2-40B4-BE49-F238E27FC236}">
              <a16:creationId xmlns:a16="http://schemas.microsoft.com/office/drawing/2014/main" id="{09BDE6BC-ADC3-4C4D-B562-9F0BB5BC680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3" name="AutoShape 1">
          <a:extLst>
            <a:ext uri="{FF2B5EF4-FFF2-40B4-BE49-F238E27FC236}">
              <a16:creationId xmlns:a16="http://schemas.microsoft.com/office/drawing/2014/main" id="{D718E857-578B-42A3-8FE1-07737580E23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4" name="AutoShape 1">
          <a:extLst>
            <a:ext uri="{FF2B5EF4-FFF2-40B4-BE49-F238E27FC236}">
              <a16:creationId xmlns:a16="http://schemas.microsoft.com/office/drawing/2014/main" id="{2ACFC815-8C5D-42E9-889D-12978A4F365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5" name="AutoShape 1">
          <a:extLst>
            <a:ext uri="{FF2B5EF4-FFF2-40B4-BE49-F238E27FC236}">
              <a16:creationId xmlns:a16="http://schemas.microsoft.com/office/drawing/2014/main" id="{DA476486-B8ED-4F35-8187-9A32CD4A041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6" name="AutoShape 1">
          <a:extLst>
            <a:ext uri="{FF2B5EF4-FFF2-40B4-BE49-F238E27FC236}">
              <a16:creationId xmlns:a16="http://schemas.microsoft.com/office/drawing/2014/main" id="{0D88ABAD-86C4-425E-BD6B-4A8EA27575B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7" name="AutoShape 1">
          <a:extLst>
            <a:ext uri="{FF2B5EF4-FFF2-40B4-BE49-F238E27FC236}">
              <a16:creationId xmlns:a16="http://schemas.microsoft.com/office/drawing/2014/main" id="{D5DC92B1-46FD-49F6-BDCD-06FD0B98DE3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8" name="AutoShape 1">
          <a:extLst>
            <a:ext uri="{FF2B5EF4-FFF2-40B4-BE49-F238E27FC236}">
              <a16:creationId xmlns:a16="http://schemas.microsoft.com/office/drawing/2014/main" id="{1622C791-DDCE-4666-92D0-F62C020C644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19" name="AutoShape 1">
          <a:extLst>
            <a:ext uri="{FF2B5EF4-FFF2-40B4-BE49-F238E27FC236}">
              <a16:creationId xmlns:a16="http://schemas.microsoft.com/office/drawing/2014/main" id="{6BFCFECD-B362-4A6B-B020-FCE665F9F4B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0" name="AutoShape 1">
          <a:extLst>
            <a:ext uri="{FF2B5EF4-FFF2-40B4-BE49-F238E27FC236}">
              <a16:creationId xmlns:a16="http://schemas.microsoft.com/office/drawing/2014/main" id="{BA3D50A4-DD7E-40D6-8C18-3BDFCB3AA64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1" name="AutoShape 1">
          <a:extLst>
            <a:ext uri="{FF2B5EF4-FFF2-40B4-BE49-F238E27FC236}">
              <a16:creationId xmlns:a16="http://schemas.microsoft.com/office/drawing/2014/main" id="{ADE22913-C8A2-493D-917C-CB9BBD40B8B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2" name="AutoShape 1">
          <a:extLst>
            <a:ext uri="{FF2B5EF4-FFF2-40B4-BE49-F238E27FC236}">
              <a16:creationId xmlns:a16="http://schemas.microsoft.com/office/drawing/2014/main" id="{DA4678BF-1459-4719-83A0-3D4060358D2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3" name="AutoShape 1">
          <a:extLst>
            <a:ext uri="{FF2B5EF4-FFF2-40B4-BE49-F238E27FC236}">
              <a16:creationId xmlns:a16="http://schemas.microsoft.com/office/drawing/2014/main" id="{1E961576-C8A8-4C5F-B543-8CA49C827ED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4" name="AutoShape 1">
          <a:extLst>
            <a:ext uri="{FF2B5EF4-FFF2-40B4-BE49-F238E27FC236}">
              <a16:creationId xmlns:a16="http://schemas.microsoft.com/office/drawing/2014/main" id="{DFD84514-0016-411A-AA28-0CE44246792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5" name="AutoShape 1">
          <a:extLst>
            <a:ext uri="{FF2B5EF4-FFF2-40B4-BE49-F238E27FC236}">
              <a16:creationId xmlns:a16="http://schemas.microsoft.com/office/drawing/2014/main" id="{204F0407-A7AC-4ED1-B358-7CCE893E392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6" name="AutoShape 1">
          <a:extLst>
            <a:ext uri="{FF2B5EF4-FFF2-40B4-BE49-F238E27FC236}">
              <a16:creationId xmlns:a16="http://schemas.microsoft.com/office/drawing/2014/main" id="{E618260E-1986-451B-BF1C-D3ABA1424F8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7" name="AutoShape 1">
          <a:extLst>
            <a:ext uri="{FF2B5EF4-FFF2-40B4-BE49-F238E27FC236}">
              <a16:creationId xmlns:a16="http://schemas.microsoft.com/office/drawing/2014/main" id="{F73A3CAB-C353-4AB9-BBAF-27B10F6DC0C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8" name="AutoShape 1">
          <a:extLst>
            <a:ext uri="{FF2B5EF4-FFF2-40B4-BE49-F238E27FC236}">
              <a16:creationId xmlns:a16="http://schemas.microsoft.com/office/drawing/2014/main" id="{F4ADF0FF-E51C-4694-B52B-04D60744148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29" name="AutoShape 1">
          <a:extLst>
            <a:ext uri="{FF2B5EF4-FFF2-40B4-BE49-F238E27FC236}">
              <a16:creationId xmlns:a16="http://schemas.microsoft.com/office/drawing/2014/main" id="{B6558024-48A6-47C5-96E7-52E6A2B16FA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30" name="AutoShape 1">
          <a:extLst>
            <a:ext uri="{FF2B5EF4-FFF2-40B4-BE49-F238E27FC236}">
              <a16:creationId xmlns:a16="http://schemas.microsoft.com/office/drawing/2014/main" id="{D990024A-09BC-4932-8C42-77B014A09BA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31" name="AutoShape 1">
          <a:extLst>
            <a:ext uri="{FF2B5EF4-FFF2-40B4-BE49-F238E27FC236}">
              <a16:creationId xmlns:a16="http://schemas.microsoft.com/office/drawing/2014/main" id="{6CF6264C-BC92-4081-BCB6-C7EC64346C9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432" name="AutoShape 1">
          <a:extLst>
            <a:ext uri="{FF2B5EF4-FFF2-40B4-BE49-F238E27FC236}">
              <a16:creationId xmlns:a16="http://schemas.microsoft.com/office/drawing/2014/main" id="{012DCBF7-00F9-43ED-BFFE-16512D7CE53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3" name="AutoShape 1">
          <a:extLst>
            <a:ext uri="{FF2B5EF4-FFF2-40B4-BE49-F238E27FC236}">
              <a16:creationId xmlns:a16="http://schemas.microsoft.com/office/drawing/2014/main" id="{2A552C06-0E6D-46A9-9BCA-62ED0CEDDA29}"/>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4" name="AutoShape 1">
          <a:extLst>
            <a:ext uri="{FF2B5EF4-FFF2-40B4-BE49-F238E27FC236}">
              <a16:creationId xmlns:a16="http://schemas.microsoft.com/office/drawing/2014/main" id="{07259D8A-6347-4367-97DA-46B826B24AEE}"/>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5" name="AutoShape 1">
          <a:extLst>
            <a:ext uri="{FF2B5EF4-FFF2-40B4-BE49-F238E27FC236}">
              <a16:creationId xmlns:a16="http://schemas.microsoft.com/office/drawing/2014/main" id="{9845CDA9-4562-459D-B7A1-0E61FE270E69}"/>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6" name="AutoShape 1">
          <a:extLst>
            <a:ext uri="{FF2B5EF4-FFF2-40B4-BE49-F238E27FC236}">
              <a16:creationId xmlns:a16="http://schemas.microsoft.com/office/drawing/2014/main" id="{8C4453CC-7543-4696-97AE-26B9BDD6A8DD}"/>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7" name="AutoShape 1">
          <a:extLst>
            <a:ext uri="{FF2B5EF4-FFF2-40B4-BE49-F238E27FC236}">
              <a16:creationId xmlns:a16="http://schemas.microsoft.com/office/drawing/2014/main" id="{0642B743-8210-4318-9726-67545E9D0BC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8" name="AutoShape 1">
          <a:extLst>
            <a:ext uri="{FF2B5EF4-FFF2-40B4-BE49-F238E27FC236}">
              <a16:creationId xmlns:a16="http://schemas.microsoft.com/office/drawing/2014/main" id="{F13E0B95-FDF6-4C7C-A523-FCE23065A7A9}"/>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39" name="AutoShape 1">
          <a:extLst>
            <a:ext uri="{FF2B5EF4-FFF2-40B4-BE49-F238E27FC236}">
              <a16:creationId xmlns:a16="http://schemas.microsoft.com/office/drawing/2014/main" id="{C403BCD9-82F8-4127-B99B-38D6CFD20698}"/>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0" name="AutoShape 1">
          <a:extLst>
            <a:ext uri="{FF2B5EF4-FFF2-40B4-BE49-F238E27FC236}">
              <a16:creationId xmlns:a16="http://schemas.microsoft.com/office/drawing/2014/main" id="{5E4C3548-FA64-4BEF-87D6-271FA34AAD0B}"/>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1" name="AutoShape 1">
          <a:extLst>
            <a:ext uri="{FF2B5EF4-FFF2-40B4-BE49-F238E27FC236}">
              <a16:creationId xmlns:a16="http://schemas.microsoft.com/office/drawing/2014/main" id="{CF42842F-EA56-4665-B14B-45568E456E1E}"/>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2" name="AutoShape 1">
          <a:extLst>
            <a:ext uri="{FF2B5EF4-FFF2-40B4-BE49-F238E27FC236}">
              <a16:creationId xmlns:a16="http://schemas.microsoft.com/office/drawing/2014/main" id="{6BD01C07-E7AB-41D2-A57D-F7A35B7EE74F}"/>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3" name="AutoShape 1">
          <a:extLst>
            <a:ext uri="{FF2B5EF4-FFF2-40B4-BE49-F238E27FC236}">
              <a16:creationId xmlns:a16="http://schemas.microsoft.com/office/drawing/2014/main" id="{D365C77F-0071-4D55-A7C2-BDECF52F35CF}"/>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4" name="AutoShape 1">
          <a:extLst>
            <a:ext uri="{FF2B5EF4-FFF2-40B4-BE49-F238E27FC236}">
              <a16:creationId xmlns:a16="http://schemas.microsoft.com/office/drawing/2014/main" id="{6A239983-B397-4F70-AAB5-5E6270EE6A3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5" name="AutoShape 1">
          <a:extLst>
            <a:ext uri="{FF2B5EF4-FFF2-40B4-BE49-F238E27FC236}">
              <a16:creationId xmlns:a16="http://schemas.microsoft.com/office/drawing/2014/main" id="{6FF7703F-552F-4C5B-AA0D-2B35E19D455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6" name="AutoShape 1">
          <a:extLst>
            <a:ext uri="{FF2B5EF4-FFF2-40B4-BE49-F238E27FC236}">
              <a16:creationId xmlns:a16="http://schemas.microsoft.com/office/drawing/2014/main" id="{2B52283A-2567-4139-BE23-CDF657368244}"/>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7" name="AutoShape 1">
          <a:extLst>
            <a:ext uri="{FF2B5EF4-FFF2-40B4-BE49-F238E27FC236}">
              <a16:creationId xmlns:a16="http://schemas.microsoft.com/office/drawing/2014/main" id="{77B2A426-500A-4452-93E5-000483458DAA}"/>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8" name="AutoShape 1">
          <a:extLst>
            <a:ext uri="{FF2B5EF4-FFF2-40B4-BE49-F238E27FC236}">
              <a16:creationId xmlns:a16="http://schemas.microsoft.com/office/drawing/2014/main" id="{590DFFCD-BD9B-4D6A-9D57-4AB631531BD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49" name="AutoShape 1">
          <a:extLst>
            <a:ext uri="{FF2B5EF4-FFF2-40B4-BE49-F238E27FC236}">
              <a16:creationId xmlns:a16="http://schemas.microsoft.com/office/drawing/2014/main" id="{BBE39E6E-93BA-4EA9-9E05-935811D5669E}"/>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0" name="AutoShape 1">
          <a:extLst>
            <a:ext uri="{FF2B5EF4-FFF2-40B4-BE49-F238E27FC236}">
              <a16:creationId xmlns:a16="http://schemas.microsoft.com/office/drawing/2014/main" id="{FEAEF323-19BC-4B7C-ABEE-4F4E2A03145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1" name="AutoShape 1">
          <a:extLst>
            <a:ext uri="{FF2B5EF4-FFF2-40B4-BE49-F238E27FC236}">
              <a16:creationId xmlns:a16="http://schemas.microsoft.com/office/drawing/2014/main" id="{D452BFA9-54AA-4FFA-9C3A-869F68269C8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2" name="AutoShape 1">
          <a:extLst>
            <a:ext uri="{FF2B5EF4-FFF2-40B4-BE49-F238E27FC236}">
              <a16:creationId xmlns:a16="http://schemas.microsoft.com/office/drawing/2014/main" id="{C19858D4-777A-4C15-B09C-C1637FFF0AAD}"/>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3" name="AutoShape 1">
          <a:extLst>
            <a:ext uri="{FF2B5EF4-FFF2-40B4-BE49-F238E27FC236}">
              <a16:creationId xmlns:a16="http://schemas.microsoft.com/office/drawing/2014/main" id="{0D80705D-5E1D-4DF7-ACE5-92B0E6DB5F65}"/>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4" name="AutoShape 1">
          <a:extLst>
            <a:ext uri="{FF2B5EF4-FFF2-40B4-BE49-F238E27FC236}">
              <a16:creationId xmlns:a16="http://schemas.microsoft.com/office/drawing/2014/main" id="{37C17EFA-E77A-4096-8897-A2210C92BFC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5" name="AutoShape 1">
          <a:extLst>
            <a:ext uri="{FF2B5EF4-FFF2-40B4-BE49-F238E27FC236}">
              <a16:creationId xmlns:a16="http://schemas.microsoft.com/office/drawing/2014/main" id="{D00A6798-4DBB-4401-A6C8-0689A1E00460}"/>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6" name="AutoShape 1">
          <a:extLst>
            <a:ext uri="{FF2B5EF4-FFF2-40B4-BE49-F238E27FC236}">
              <a16:creationId xmlns:a16="http://schemas.microsoft.com/office/drawing/2014/main" id="{856B6080-EED8-4BC7-A4E7-08C5E47813D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7" name="AutoShape 1">
          <a:extLst>
            <a:ext uri="{FF2B5EF4-FFF2-40B4-BE49-F238E27FC236}">
              <a16:creationId xmlns:a16="http://schemas.microsoft.com/office/drawing/2014/main" id="{A52FDEFF-8F3A-404E-8F55-75F15BDF7829}"/>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8" name="AutoShape 1">
          <a:extLst>
            <a:ext uri="{FF2B5EF4-FFF2-40B4-BE49-F238E27FC236}">
              <a16:creationId xmlns:a16="http://schemas.microsoft.com/office/drawing/2014/main" id="{B6F613C5-A1B0-463F-98EF-D7E2AEB19A6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59" name="AutoShape 1">
          <a:extLst>
            <a:ext uri="{FF2B5EF4-FFF2-40B4-BE49-F238E27FC236}">
              <a16:creationId xmlns:a16="http://schemas.microsoft.com/office/drawing/2014/main" id="{FE9F8DD5-D2AE-4943-959D-C887CD2B9E03}"/>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60" name="AutoShape 1">
          <a:extLst>
            <a:ext uri="{FF2B5EF4-FFF2-40B4-BE49-F238E27FC236}">
              <a16:creationId xmlns:a16="http://schemas.microsoft.com/office/drawing/2014/main" id="{0AA48A11-9B7F-48D9-A342-8B95C0736CCC}"/>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61" name="AutoShape 1">
          <a:extLst>
            <a:ext uri="{FF2B5EF4-FFF2-40B4-BE49-F238E27FC236}">
              <a16:creationId xmlns:a16="http://schemas.microsoft.com/office/drawing/2014/main" id="{A1964AFE-BFEE-41B5-9C2F-C96A6999EEDF}"/>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462" name="AutoShape 1">
          <a:extLst>
            <a:ext uri="{FF2B5EF4-FFF2-40B4-BE49-F238E27FC236}">
              <a16:creationId xmlns:a16="http://schemas.microsoft.com/office/drawing/2014/main" id="{FADC25CA-8217-4BEE-9AFF-0A0D5B136EF1}"/>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3" name="AutoShape 1">
          <a:extLst>
            <a:ext uri="{FF2B5EF4-FFF2-40B4-BE49-F238E27FC236}">
              <a16:creationId xmlns:a16="http://schemas.microsoft.com/office/drawing/2014/main" id="{6A0E22DA-87EA-4378-84C2-EB83D7D394D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4" name="AutoShape 1">
          <a:extLst>
            <a:ext uri="{FF2B5EF4-FFF2-40B4-BE49-F238E27FC236}">
              <a16:creationId xmlns:a16="http://schemas.microsoft.com/office/drawing/2014/main" id="{8F502A22-F607-46A9-B44E-72D3A129793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5" name="AutoShape 1">
          <a:extLst>
            <a:ext uri="{FF2B5EF4-FFF2-40B4-BE49-F238E27FC236}">
              <a16:creationId xmlns:a16="http://schemas.microsoft.com/office/drawing/2014/main" id="{44610E2B-644F-4759-AF10-F1D804115AE5}"/>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6" name="AutoShape 1">
          <a:extLst>
            <a:ext uri="{FF2B5EF4-FFF2-40B4-BE49-F238E27FC236}">
              <a16:creationId xmlns:a16="http://schemas.microsoft.com/office/drawing/2014/main" id="{F144D8C4-36C4-4A50-B08B-026DEF66A601}"/>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7" name="AutoShape 1">
          <a:extLst>
            <a:ext uri="{FF2B5EF4-FFF2-40B4-BE49-F238E27FC236}">
              <a16:creationId xmlns:a16="http://schemas.microsoft.com/office/drawing/2014/main" id="{7BFDAE35-DD07-445A-971F-114D9AC32E99}"/>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8" name="AutoShape 1">
          <a:extLst>
            <a:ext uri="{FF2B5EF4-FFF2-40B4-BE49-F238E27FC236}">
              <a16:creationId xmlns:a16="http://schemas.microsoft.com/office/drawing/2014/main" id="{A2FE1B90-2656-47FB-B915-634AB549DB0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69" name="AutoShape 1">
          <a:extLst>
            <a:ext uri="{FF2B5EF4-FFF2-40B4-BE49-F238E27FC236}">
              <a16:creationId xmlns:a16="http://schemas.microsoft.com/office/drawing/2014/main" id="{8B8A93FC-0603-498D-9645-EC730D226C26}"/>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70" name="AutoShape 1">
          <a:extLst>
            <a:ext uri="{FF2B5EF4-FFF2-40B4-BE49-F238E27FC236}">
              <a16:creationId xmlns:a16="http://schemas.microsoft.com/office/drawing/2014/main" id="{128C64DA-744D-4E5F-B5FD-43FAA66ABAC2}"/>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71" name="AutoShape 1">
          <a:extLst>
            <a:ext uri="{FF2B5EF4-FFF2-40B4-BE49-F238E27FC236}">
              <a16:creationId xmlns:a16="http://schemas.microsoft.com/office/drawing/2014/main" id="{B3F1B564-BC86-4D82-A727-85184319F92E}"/>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72" name="AutoShape 1">
          <a:extLst>
            <a:ext uri="{FF2B5EF4-FFF2-40B4-BE49-F238E27FC236}">
              <a16:creationId xmlns:a16="http://schemas.microsoft.com/office/drawing/2014/main" id="{1BF684AB-2A82-44CB-9EB5-E585CB0AA35F}"/>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73" name="AutoShape 1">
          <a:extLst>
            <a:ext uri="{FF2B5EF4-FFF2-40B4-BE49-F238E27FC236}">
              <a16:creationId xmlns:a16="http://schemas.microsoft.com/office/drawing/2014/main" id="{03F762F6-5F6F-4992-92A6-4EB8EE27B84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474" name="AutoShape 1">
          <a:extLst>
            <a:ext uri="{FF2B5EF4-FFF2-40B4-BE49-F238E27FC236}">
              <a16:creationId xmlns:a16="http://schemas.microsoft.com/office/drawing/2014/main" id="{F84B85E4-0997-4750-AD20-884F4AE8D87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75" name="AutoShape 1">
          <a:extLst>
            <a:ext uri="{FF2B5EF4-FFF2-40B4-BE49-F238E27FC236}">
              <a16:creationId xmlns:a16="http://schemas.microsoft.com/office/drawing/2014/main" id="{A51636BD-34BC-4557-B4D5-EFDFEE50BE6E}"/>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76" name="AutoShape 1">
          <a:extLst>
            <a:ext uri="{FF2B5EF4-FFF2-40B4-BE49-F238E27FC236}">
              <a16:creationId xmlns:a16="http://schemas.microsoft.com/office/drawing/2014/main" id="{9154DF0A-67F0-4187-9933-822A6B2849B2}"/>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77" name="AutoShape 1">
          <a:extLst>
            <a:ext uri="{FF2B5EF4-FFF2-40B4-BE49-F238E27FC236}">
              <a16:creationId xmlns:a16="http://schemas.microsoft.com/office/drawing/2014/main" id="{D566413A-93C8-418F-91D0-29D801E23EED}"/>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78" name="AutoShape 1">
          <a:extLst>
            <a:ext uri="{FF2B5EF4-FFF2-40B4-BE49-F238E27FC236}">
              <a16:creationId xmlns:a16="http://schemas.microsoft.com/office/drawing/2014/main" id="{22F6240B-8878-49DF-B57F-F6E761CD5E4B}"/>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79" name="AutoShape 1">
          <a:extLst>
            <a:ext uri="{FF2B5EF4-FFF2-40B4-BE49-F238E27FC236}">
              <a16:creationId xmlns:a16="http://schemas.microsoft.com/office/drawing/2014/main" id="{8AFCE80D-1E77-4C39-BD0F-808352666B50}"/>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0" name="AutoShape 1">
          <a:extLst>
            <a:ext uri="{FF2B5EF4-FFF2-40B4-BE49-F238E27FC236}">
              <a16:creationId xmlns:a16="http://schemas.microsoft.com/office/drawing/2014/main" id="{F0F27DF6-B0AE-4197-B705-B93B1DEC7A3B}"/>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1" name="AutoShape 1">
          <a:extLst>
            <a:ext uri="{FF2B5EF4-FFF2-40B4-BE49-F238E27FC236}">
              <a16:creationId xmlns:a16="http://schemas.microsoft.com/office/drawing/2014/main" id="{42155A91-76BE-4653-B2EA-262565094D3B}"/>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2" name="AutoShape 1">
          <a:extLst>
            <a:ext uri="{FF2B5EF4-FFF2-40B4-BE49-F238E27FC236}">
              <a16:creationId xmlns:a16="http://schemas.microsoft.com/office/drawing/2014/main" id="{C8EEA49A-538D-4F89-83F3-AE02D4558829}"/>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3" name="AutoShape 1">
          <a:extLst>
            <a:ext uri="{FF2B5EF4-FFF2-40B4-BE49-F238E27FC236}">
              <a16:creationId xmlns:a16="http://schemas.microsoft.com/office/drawing/2014/main" id="{F087BB45-85AB-455E-AC4D-CE43ED943246}"/>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4" name="AutoShape 1">
          <a:extLst>
            <a:ext uri="{FF2B5EF4-FFF2-40B4-BE49-F238E27FC236}">
              <a16:creationId xmlns:a16="http://schemas.microsoft.com/office/drawing/2014/main" id="{EE93FF0E-36E2-4932-AC56-62567B9225E0}"/>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5" name="AutoShape 1">
          <a:extLst>
            <a:ext uri="{FF2B5EF4-FFF2-40B4-BE49-F238E27FC236}">
              <a16:creationId xmlns:a16="http://schemas.microsoft.com/office/drawing/2014/main" id="{B189C41B-AECF-4E6D-AE4D-E735A60E4EDD}"/>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486" name="AutoShape 1">
          <a:extLst>
            <a:ext uri="{FF2B5EF4-FFF2-40B4-BE49-F238E27FC236}">
              <a16:creationId xmlns:a16="http://schemas.microsoft.com/office/drawing/2014/main" id="{33E13D38-517B-4364-AD16-6716CA4BF7B6}"/>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87" name="AutoShape 1">
          <a:extLst>
            <a:ext uri="{FF2B5EF4-FFF2-40B4-BE49-F238E27FC236}">
              <a16:creationId xmlns:a16="http://schemas.microsoft.com/office/drawing/2014/main" id="{C603D850-BF21-460D-BEAC-03779CB61EC8}"/>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88" name="AutoShape 1">
          <a:extLst>
            <a:ext uri="{FF2B5EF4-FFF2-40B4-BE49-F238E27FC236}">
              <a16:creationId xmlns:a16="http://schemas.microsoft.com/office/drawing/2014/main" id="{C5437B9D-0AF7-49A0-83A1-39A5838B9954}"/>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89" name="AutoShape 1">
          <a:extLst>
            <a:ext uri="{FF2B5EF4-FFF2-40B4-BE49-F238E27FC236}">
              <a16:creationId xmlns:a16="http://schemas.microsoft.com/office/drawing/2014/main" id="{65C459A5-3FA4-4782-BA08-6F5A7293878E}"/>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0" name="AutoShape 1">
          <a:extLst>
            <a:ext uri="{FF2B5EF4-FFF2-40B4-BE49-F238E27FC236}">
              <a16:creationId xmlns:a16="http://schemas.microsoft.com/office/drawing/2014/main" id="{2481D837-5FF3-4548-B955-5198C906F85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1" name="AutoShape 1">
          <a:extLst>
            <a:ext uri="{FF2B5EF4-FFF2-40B4-BE49-F238E27FC236}">
              <a16:creationId xmlns:a16="http://schemas.microsoft.com/office/drawing/2014/main" id="{3EE4C51B-03C2-471B-9FB1-C2F213F5CC9B}"/>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2" name="AutoShape 1">
          <a:extLst>
            <a:ext uri="{FF2B5EF4-FFF2-40B4-BE49-F238E27FC236}">
              <a16:creationId xmlns:a16="http://schemas.microsoft.com/office/drawing/2014/main" id="{10002FC8-B8E9-429D-B1B0-CE7A64044A43}"/>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3" name="AutoShape 1">
          <a:extLst>
            <a:ext uri="{FF2B5EF4-FFF2-40B4-BE49-F238E27FC236}">
              <a16:creationId xmlns:a16="http://schemas.microsoft.com/office/drawing/2014/main" id="{FA05BAAB-C9D2-4DF7-9376-AE0026AADD27}"/>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4" name="AutoShape 1">
          <a:extLst>
            <a:ext uri="{FF2B5EF4-FFF2-40B4-BE49-F238E27FC236}">
              <a16:creationId xmlns:a16="http://schemas.microsoft.com/office/drawing/2014/main" id="{7CED83A8-41DB-4A7E-B4DA-C469BD59E77C}"/>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5" name="AutoShape 1">
          <a:extLst>
            <a:ext uri="{FF2B5EF4-FFF2-40B4-BE49-F238E27FC236}">
              <a16:creationId xmlns:a16="http://schemas.microsoft.com/office/drawing/2014/main" id="{11DB7E7E-AB26-4873-85E5-1332130E20D2}"/>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6" name="AutoShape 1">
          <a:extLst>
            <a:ext uri="{FF2B5EF4-FFF2-40B4-BE49-F238E27FC236}">
              <a16:creationId xmlns:a16="http://schemas.microsoft.com/office/drawing/2014/main" id="{51ED9F95-8767-4B5C-84D3-400A0DF0C47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7" name="AutoShape 1">
          <a:extLst>
            <a:ext uri="{FF2B5EF4-FFF2-40B4-BE49-F238E27FC236}">
              <a16:creationId xmlns:a16="http://schemas.microsoft.com/office/drawing/2014/main" id="{B0B0B127-D822-4939-BC76-3228399699B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8" name="AutoShape 1">
          <a:extLst>
            <a:ext uri="{FF2B5EF4-FFF2-40B4-BE49-F238E27FC236}">
              <a16:creationId xmlns:a16="http://schemas.microsoft.com/office/drawing/2014/main" id="{C3D030E5-7891-4144-95A9-3E7D7A1C4B35}"/>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499" name="AutoShape 1">
          <a:extLst>
            <a:ext uri="{FF2B5EF4-FFF2-40B4-BE49-F238E27FC236}">
              <a16:creationId xmlns:a16="http://schemas.microsoft.com/office/drawing/2014/main" id="{7AE140A2-BAB9-4463-AE68-620AE81BBA4C}"/>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0" name="AutoShape 1">
          <a:extLst>
            <a:ext uri="{FF2B5EF4-FFF2-40B4-BE49-F238E27FC236}">
              <a16:creationId xmlns:a16="http://schemas.microsoft.com/office/drawing/2014/main" id="{6AE46B17-67C4-4ABF-AF69-B1561FA7FCDD}"/>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1" name="AutoShape 1">
          <a:extLst>
            <a:ext uri="{FF2B5EF4-FFF2-40B4-BE49-F238E27FC236}">
              <a16:creationId xmlns:a16="http://schemas.microsoft.com/office/drawing/2014/main" id="{4D8DB3AB-8CDC-4AEF-8657-2C946B3E765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2" name="AutoShape 1">
          <a:extLst>
            <a:ext uri="{FF2B5EF4-FFF2-40B4-BE49-F238E27FC236}">
              <a16:creationId xmlns:a16="http://schemas.microsoft.com/office/drawing/2014/main" id="{B839DA01-63FB-4C8E-A353-0A832E9190B9}"/>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3" name="AutoShape 1">
          <a:extLst>
            <a:ext uri="{FF2B5EF4-FFF2-40B4-BE49-F238E27FC236}">
              <a16:creationId xmlns:a16="http://schemas.microsoft.com/office/drawing/2014/main" id="{AC4CC651-163C-427A-9049-684A4A2BD126}"/>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4" name="AutoShape 1">
          <a:extLst>
            <a:ext uri="{FF2B5EF4-FFF2-40B4-BE49-F238E27FC236}">
              <a16:creationId xmlns:a16="http://schemas.microsoft.com/office/drawing/2014/main" id="{63E5CF6A-DBAB-48D0-BBC7-0E70DE5A6E8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5" name="AutoShape 1">
          <a:extLst>
            <a:ext uri="{FF2B5EF4-FFF2-40B4-BE49-F238E27FC236}">
              <a16:creationId xmlns:a16="http://schemas.microsoft.com/office/drawing/2014/main" id="{E477CA41-3C3B-491C-9E8B-B85B8503BD7D}"/>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6" name="AutoShape 1">
          <a:extLst>
            <a:ext uri="{FF2B5EF4-FFF2-40B4-BE49-F238E27FC236}">
              <a16:creationId xmlns:a16="http://schemas.microsoft.com/office/drawing/2014/main" id="{9E8F55C1-7D79-4B7D-977F-E28C209E4CAB}"/>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7" name="AutoShape 1">
          <a:extLst>
            <a:ext uri="{FF2B5EF4-FFF2-40B4-BE49-F238E27FC236}">
              <a16:creationId xmlns:a16="http://schemas.microsoft.com/office/drawing/2014/main" id="{B2EAAB69-E9FF-429C-B309-747BFA5CA51D}"/>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8" name="AutoShape 1">
          <a:extLst>
            <a:ext uri="{FF2B5EF4-FFF2-40B4-BE49-F238E27FC236}">
              <a16:creationId xmlns:a16="http://schemas.microsoft.com/office/drawing/2014/main" id="{EFF66F97-57F4-407A-B2C9-B5D92BC2A5E3}"/>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09" name="AutoShape 1">
          <a:extLst>
            <a:ext uri="{FF2B5EF4-FFF2-40B4-BE49-F238E27FC236}">
              <a16:creationId xmlns:a16="http://schemas.microsoft.com/office/drawing/2014/main" id="{8C060315-3483-42F6-9E4A-47BC95B4D010}"/>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10" name="AutoShape 1">
          <a:extLst>
            <a:ext uri="{FF2B5EF4-FFF2-40B4-BE49-F238E27FC236}">
              <a16:creationId xmlns:a16="http://schemas.microsoft.com/office/drawing/2014/main" id="{5A23B347-D864-474D-8D87-366FA6EB80FF}"/>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11" name="AutoShape 1">
          <a:extLst>
            <a:ext uri="{FF2B5EF4-FFF2-40B4-BE49-F238E27FC236}">
              <a16:creationId xmlns:a16="http://schemas.microsoft.com/office/drawing/2014/main" id="{D08C383A-62B5-48A8-8492-E38C8A4EE7BF}"/>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12" name="AutoShape 1">
          <a:extLst>
            <a:ext uri="{FF2B5EF4-FFF2-40B4-BE49-F238E27FC236}">
              <a16:creationId xmlns:a16="http://schemas.microsoft.com/office/drawing/2014/main" id="{C3228155-70FB-4700-8F73-A86FD6E0D397}"/>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13" name="AutoShape 1">
          <a:extLst>
            <a:ext uri="{FF2B5EF4-FFF2-40B4-BE49-F238E27FC236}">
              <a16:creationId xmlns:a16="http://schemas.microsoft.com/office/drawing/2014/main" id="{CA553C00-7204-4387-949B-498C21921FAD}"/>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0</xdr:row>
      <xdr:rowOff>0</xdr:rowOff>
    </xdr:from>
    <xdr:ext cx="297657" cy="323850"/>
    <xdr:sp macro="" textlink="">
      <xdr:nvSpPr>
        <xdr:cNvPr id="514" name="AutoShape 1">
          <a:extLst>
            <a:ext uri="{FF2B5EF4-FFF2-40B4-BE49-F238E27FC236}">
              <a16:creationId xmlns:a16="http://schemas.microsoft.com/office/drawing/2014/main" id="{738F9792-E2F6-426C-A99F-836874C38718}"/>
            </a:ext>
          </a:extLst>
        </xdr:cNvPr>
        <xdr:cNvSpPr>
          <a:spLocks noChangeAspect="1" noChangeArrowheads="1"/>
        </xdr:cNvSpPr>
      </xdr:nvSpPr>
      <xdr:spPr bwMode="auto">
        <a:xfrm>
          <a:off x="4181475"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15" name="AutoShape 1">
          <a:extLst>
            <a:ext uri="{FF2B5EF4-FFF2-40B4-BE49-F238E27FC236}">
              <a16:creationId xmlns:a16="http://schemas.microsoft.com/office/drawing/2014/main" id="{440AB058-4691-4E0D-ABF7-3DD968EC861A}"/>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16" name="AutoShape 1">
          <a:extLst>
            <a:ext uri="{FF2B5EF4-FFF2-40B4-BE49-F238E27FC236}">
              <a16:creationId xmlns:a16="http://schemas.microsoft.com/office/drawing/2014/main" id="{E79F79B0-E040-457D-A120-54DF06270E8C}"/>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17" name="AutoShape 1">
          <a:extLst>
            <a:ext uri="{FF2B5EF4-FFF2-40B4-BE49-F238E27FC236}">
              <a16:creationId xmlns:a16="http://schemas.microsoft.com/office/drawing/2014/main" id="{DDDBF2B4-0B5B-4A25-9BB6-6CA738D1C6EF}"/>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18" name="AutoShape 1">
          <a:extLst>
            <a:ext uri="{FF2B5EF4-FFF2-40B4-BE49-F238E27FC236}">
              <a16:creationId xmlns:a16="http://schemas.microsoft.com/office/drawing/2014/main" id="{F1B5D11F-0848-454C-94E3-3AAA96964FB0}"/>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19" name="AutoShape 1">
          <a:extLst>
            <a:ext uri="{FF2B5EF4-FFF2-40B4-BE49-F238E27FC236}">
              <a16:creationId xmlns:a16="http://schemas.microsoft.com/office/drawing/2014/main" id="{0396D876-A5BD-409C-AA34-C87796E2C990}"/>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0" name="AutoShape 1">
          <a:extLst>
            <a:ext uri="{FF2B5EF4-FFF2-40B4-BE49-F238E27FC236}">
              <a16:creationId xmlns:a16="http://schemas.microsoft.com/office/drawing/2014/main" id="{4F1D9C0E-5FF7-4616-9928-7CA45B8AB8B6}"/>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1" name="AutoShape 1">
          <a:extLst>
            <a:ext uri="{FF2B5EF4-FFF2-40B4-BE49-F238E27FC236}">
              <a16:creationId xmlns:a16="http://schemas.microsoft.com/office/drawing/2014/main" id="{0BF69FD5-9BD5-49AE-8C87-69CE787E13C9}"/>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2" name="AutoShape 1">
          <a:extLst>
            <a:ext uri="{FF2B5EF4-FFF2-40B4-BE49-F238E27FC236}">
              <a16:creationId xmlns:a16="http://schemas.microsoft.com/office/drawing/2014/main" id="{217D3D94-DE91-4984-B356-670CD7F136D8}"/>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3" name="AutoShape 1">
          <a:extLst>
            <a:ext uri="{FF2B5EF4-FFF2-40B4-BE49-F238E27FC236}">
              <a16:creationId xmlns:a16="http://schemas.microsoft.com/office/drawing/2014/main" id="{5FB9BD3C-6CD9-47F0-9D70-8742E570C266}"/>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4" name="AutoShape 1">
          <a:extLst>
            <a:ext uri="{FF2B5EF4-FFF2-40B4-BE49-F238E27FC236}">
              <a16:creationId xmlns:a16="http://schemas.microsoft.com/office/drawing/2014/main" id="{02FA6079-A07A-49DE-9671-3A1FFC85E452}"/>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5" name="AutoShape 1">
          <a:extLst>
            <a:ext uri="{FF2B5EF4-FFF2-40B4-BE49-F238E27FC236}">
              <a16:creationId xmlns:a16="http://schemas.microsoft.com/office/drawing/2014/main" id="{85CD77BA-1BC9-48DA-B87C-6D4205DF81C1}"/>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0</xdr:row>
      <xdr:rowOff>0</xdr:rowOff>
    </xdr:from>
    <xdr:ext cx="297657" cy="323850"/>
    <xdr:sp macro="" textlink="">
      <xdr:nvSpPr>
        <xdr:cNvPr id="526" name="AutoShape 1">
          <a:extLst>
            <a:ext uri="{FF2B5EF4-FFF2-40B4-BE49-F238E27FC236}">
              <a16:creationId xmlns:a16="http://schemas.microsoft.com/office/drawing/2014/main" id="{9D58D1A4-05E9-48B0-AEC2-728292EA8FFA}"/>
            </a:ext>
          </a:extLst>
        </xdr:cNvPr>
        <xdr:cNvSpPr>
          <a:spLocks noChangeAspect="1" noChangeArrowheads="1"/>
        </xdr:cNvSpPr>
      </xdr:nvSpPr>
      <xdr:spPr bwMode="auto">
        <a:xfrm>
          <a:off x="4362450" y="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27" name="AutoShape 1">
          <a:extLst>
            <a:ext uri="{FF2B5EF4-FFF2-40B4-BE49-F238E27FC236}">
              <a16:creationId xmlns:a16="http://schemas.microsoft.com/office/drawing/2014/main" id="{9FAE7503-4A80-434A-9A14-9BAF31D98711}"/>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28" name="AutoShape 1">
          <a:extLst>
            <a:ext uri="{FF2B5EF4-FFF2-40B4-BE49-F238E27FC236}">
              <a16:creationId xmlns:a16="http://schemas.microsoft.com/office/drawing/2014/main" id="{9C57450B-4F18-4E39-A6D2-A843E7244576}"/>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29" name="AutoShape 1">
          <a:extLst>
            <a:ext uri="{FF2B5EF4-FFF2-40B4-BE49-F238E27FC236}">
              <a16:creationId xmlns:a16="http://schemas.microsoft.com/office/drawing/2014/main" id="{826794F6-1126-4A0E-AFFB-4A5DA94E50C1}"/>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0" name="AutoShape 1">
          <a:extLst>
            <a:ext uri="{FF2B5EF4-FFF2-40B4-BE49-F238E27FC236}">
              <a16:creationId xmlns:a16="http://schemas.microsoft.com/office/drawing/2014/main" id="{FD37297C-D79A-4494-93A0-0E0F20093EF3}"/>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1" name="AutoShape 1">
          <a:extLst>
            <a:ext uri="{FF2B5EF4-FFF2-40B4-BE49-F238E27FC236}">
              <a16:creationId xmlns:a16="http://schemas.microsoft.com/office/drawing/2014/main" id="{F1EF0C66-B80E-4D05-90A4-7A44F2B9A9B3}"/>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2" name="AutoShape 1">
          <a:extLst>
            <a:ext uri="{FF2B5EF4-FFF2-40B4-BE49-F238E27FC236}">
              <a16:creationId xmlns:a16="http://schemas.microsoft.com/office/drawing/2014/main" id="{A950BCB0-BEB0-4952-896F-ADCF5827131D}"/>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3" name="AutoShape 1">
          <a:extLst>
            <a:ext uri="{FF2B5EF4-FFF2-40B4-BE49-F238E27FC236}">
              <a16:creationId xmlns:a16="http://schemas.microsoft.com/office/drawing/2014/main" id="{3B627BF5-84A3-4384-B0A6-0A7ABFE6E920}"/>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4" name="AutoShape 1">
          <a:extLst>
            <a:ext uri="{FF2B5EF4-FFF2-40B4-BE49-F238E27FC236}">
              <a16:creationId xmlns:a16="http://schemas.microsoft.com/office/drawing/2014/main" id="{4C54055B-46FF-4FC7-865E-B75A816ABC30}"/>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5" name="AutoShape 1">
          <a:extLst>
            <a:ext uri="{FF2B5EF4-FFF2-40B4-BE49-F238E27FC236}">
              <a16:creationId xmlns:a16="http://schemas.microsoft.com/office/drawing/2014/main" id="{A627F0EE-1936-4DBE-9DA3-875AF5DAE1EB}"/>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6" name="AutoShape 1">
          <a:extLst>
            <a:ext uri="{FF2B5EF4-FFF2-40B4-BE49-F238E27FC236}">
              <a16:creationId xmlns:a16="http://schemas.microsoft.com/office/drawing/2014/main" id="{15CA770B-7F0A-4A6E-AE77-ACD3B6FC56C7}"/>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7" name="AutoShape 1">
          <a:extLst>
            <a:ext uri="{FF2B5EF4-FFF2-40B4-BE49-F238E27FC236}">
              <a16:creationId xmlns:a16="http://schemas.microsoft.com/office/drawing/2014/main" id="{EBF7116F-AB53-48B6-B8E0-9B72804F2642}"/>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xdr:row>
      <xdr:rowOff>0</xdr:rowOff>
    </xdr:from>
    <xdr:ext cx="297657" cy="323850"/>
    <xdr:sp macro="" textlink="">
      <xdr:nvSpPr>
        <xdr:cNvPr id="538" name="AutoShape 1">
          <a:extLst>
            <a:ext uri="{FF2B5EF4-FFF2-40B4-BE49-F238E27FC236}">
              <a16:creationId xmlns:a16="http://schemas.microsoft.com/office/drawing/2014/main" id="{B2DE9052-9131-4126-A7C4-A24B1A280A31}"/>
            </a:ext>
          </a:extLst>
        </xdr:cNvPr>
        <xdr:cNvSpPr>
          <a:spLocks noChangeAspect="1" noChangeArrowheads="1"/>
        </xdr:cNvSpPr>
      </xdr:nvSpPr>
      <xdr:spPr bwMode="auto">
        <a:xfrm>
          <a:off x="6810375" y="190500"/>
          <a:ext cx="297657" cy="3238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pt-BR"/>
        </a:p>
      </xdr:txBody>
    </xdr:sp>
    <xdr:clientData/>
  </xdr:oneCellAnchor>
  <xdr:oneCellAnchor>
    <xdr:from>
      <xdr:col>4</xdr:col>
      <xdr:colOff>0</xdr:colOff>
      <xdr:row>1</xdr:row>
      <xdr:rowOff>0</xdr:rowOff>
    </xdr:from>
    <xdr:ext cx="297657" cy="323850"/>
    <xdr:sp macro="" textlink="">
      <xdr:nvSpPr>
        <xdr:cNvPr id="539" name="AutoShape 1">
          <a:extLst>
            <a:ext uri="{FF2B5EF4-FFF2-40B4-BE49-F238E27FC236}">
              <a16:creationId xmlns:a16="http://schemas.microsoft.com/office/drawing/2014/main" id="{8470E4DB-9BC1-489E-820A-3BD9B8D3664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0" name="AutoShape 1">
          <a:extLst>
            <a:ext uri="{FF2B5EF4-FFF2-40B4-BE49-F238E27FC236}">
              <a16:creationId xmlns:a16="http://schemas.microsoft.com/office/drawing/2014/main" id="{F1D934A7-228A-4AEF-B919-6D605E78379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1" name="AutoShape 1">
          <a:extLst>
            <a:ext uri="{FF2B5EF4-FFF2-40B4-BE49-F238E27FC236}">
              <a16:creationId xmlns:a16="http://schemas.microsoft.com/office/drawing/2014/main" id="{8ED25B06-324E-4E63-B4C7-7C2558AEDF1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2" name="AutoShape 1">
          <a:extLst>
            <a:ext uri="{FF2B5EF4-FFF2-40B4-BE49-F238E27FC236}">
              <a16:creationId xmlns:a16="http://schemas.microsoft.com/office/drawing/2014/main" id="{FC784841-8798-4FEB-AD76-7FFFABD33A2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3" name="AutoShape 1">
          <a:extLst>
            <a:ext uri="{FF2B5EF4-FFF2-40B4-BE49-F238E27FC236}">
              <a16:creationId xmlns:a16="http://schemas.microsoft.com/office/drawing/2014/main" id="{ED1343F0-76B1-4377-8FA3-54A2419BA70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4" name="AutoShape 1">
          <a:extLst>
            <a:ext uri="{FF2B5EF4-FFF2-40B4-BE49-F238E27FC236}">
              <a16:creationId xmlns:a16="http://schemas.microsoft.com/office/drawing/2014/main" id="{282D47BF-62A5-427E-A402-3D0BB2C08CF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5" name="AutoShape 1">
          <a:extLst>
            <a:ext uri="{FF2B5EF4-FFF2-40B4-BE49-F238E27FC236}">
              <a16:creationId xmlns:a16="http://schemas.microsoft.com/office/drawing/2014/main" id="{A172E590-93ED-4080-B373-4D4601EA4BB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6" name="AutoShape 1">
          <a:extLst>
            <a:ext uri="{FF2B5EF4-FFF2-40B4-BE49-F238E27FC236}">
              <a16:creationId xmlns:a16="http://schemas.microsoft.com/office/drawing/2014/main" id="{51391D1A-1F84-4596-BFFE-737C85EBEDF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7" name="AutoShape 1">
          <a:extLst>
            <a:ext uri="{FF2B5EF4-FFF2-40B4-BE49-F238E27FC236}">
              <a16:creationId xmlns:a16="http://schemas.microsoft.com/office/drawing/2014/main" id="{6BBA1C24-6CB4-43E2-A948-07CBF788A8F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8" name="AutoShape 1">
          <a:extLst>
            <a:ext uri="{FF2B5EF4-FFF2-40B4-BE49-F238E27FC236}">
              <a16:creationId xmlns:a16="http://schemas.microsoft.com/office/drawing/2014/main" id="{462999E0-5D5F-47E1-8E83-BB01DBFF90D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49" name="AutoShape 1">
          <a:extLst>
            <a:ext uri="{FF2B5EF4-FFF2-40B4-BE49-F238E27FC236}">
              <a16:creationId xmlns:a16="http://schemas.microsoft.com/office/drawing/2014/main" id="{D15D8EED-BDF0-4A2E-8509-54F2DEB2D88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0" name="AutoShape 1">
          <a:extLst>
            <a:ext uri="{FF2B5EF4-FFF2-40B4-BE49-F238E27FC236}">
              <a16:creationId xmlns:a16="http://schemas.microsoft.com/office/drawing/2014/main" id="{FFC9083D-F889-4D63-889D-B4D9C243EE9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1" name="AutoShape 1">
          <a:extLst>
            <a:ext uri="{FF2B5EF4-FFF2-40B4-BE49-F238E27FC236}">
              <a16:creationId xmlns:a16="http://schemas.microsoft.com/office/drawing/2014/main" id="{E7487CDC-D786-4F18-B7E0-44CB9F4A3BE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2" name="AutoShape 1">
          <a:extLst>
            <a:ext uri="{FF2B5EF4-FFF2-40B4-BE49-F238E27FC236}">
              <a16:creationId xmlns:a16="http://schemas.microsoft.com/office/drawing/2014/main" id="{4E80428B-F421-4D31-A700-EC39DD93C2F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3" name="AutoShape 1">
          <a:extLst>
            <a:ext uri="{FF2B5EF4-FFF2-40B4-BE49-F238E27FC236}">
              <a16:creationId xmlns:a16="http://schemas.microsoft.com/office/drawing/2014/main" id="{2A8009D3-2323-45FA-81F6-A027A49388C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4" name="AutoShape 1">
          <a:extLst>
            <a:ext uri="{FF2B5EF4-FFF2-40B4-BE49-F238E27FC236}">
              <a16:creationId xmlns:a16="http://schemas.microsoft.com/office/drawing/2014/main" id="{F1A4CCF2-2B71-40F4-9A7B-2C00CEAA9A3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5" name="AutoShape 1">
          <a:extLst>
            <a:ext uri="{FF2B5EF4-FFF2-40B4-BE49-F238E27FC236}">
              <a16:creationId xmlns:a16="http://schemas.microsoft.com/office/drawing/2014/main" id="{AFAE337F-C564-4657-85F0-BAEA245E06A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6" name="AutoShape 1">
          <a:extLst>
            <a:ext uri="{FF2B5EF4-FFF2-40B4-BE49-F238E27FC236}">
              <a16:creationId xmlns:a16="http://schemas.microsoft.com/office/drawing/2014/main" id="{31689749-9476-473F-990C-BA3B7472DD2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7" name="AutoShape 1">
          <a:extLst>
            <a:ext uri="{FF2B5EF4-FFF2-40B4-BE49-F238E27FC236}">
              <a16:creationId xmlns:a16="http://schemas.microsoft.com/office/drawing/2014/main" id="{61B438FF-BB0A-482B-8E81-807724CA6AD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8" name="AutoShape 1">
          <a:extLst>
            <a:ext uri="{FF2B5EF4-FFF2-40B4-BE49-F238E27FC236}">
              <a16:creationId xmlns:a16="http://schemas.microsoft.com/office/drawing/2014/main" id="{20AC5A94-C229-4152-81FC-47A49330CF3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59" name="AutoShape 1">
          <a:extLst>
            <a:ext uri="{FF2B5EF4-FFF2-40B4-BE49-F238E27FC236}">
              <a16:creationId xmlns:a16="http://schemas.microsoft.com/office/drawing/2014/main" id="{92A6362A-D3DE-4E3B-B6A8-55CD78082C0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0" name="AutoShape 1">
          <a:extLst>
            <a:ext uri="{FF2B5EF4-FFF2-40B4-BE49-F238E27FC236}">
              <a16:creationId xmlns:a16="http://schemas.microsoft.com/office/drawing/2014/main" id="{D154BF1D-B8C2-4ED6-9992-691151EB8C7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1" name="AutoShape 1">
          <a:extLst>
            <a:ext uri="{FF2B5EF4-FFF2-40B4-BE49-F238E27FC236}">
              <a16:creationId xmlns:a16="http://schemas.microsoft.com/office/drawing/2014/main" id="{48F99682-0BD5-4B4C-85C3-DEC07305E8E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2" name="AutoShape 1">
          <a:extLst>
            <a:ext uri="{FF2B5EF4-FFF2-40B4-BE49-F238E27FC236}">
              <a16:creationId xmlns:a16="http://schemas.microsoft.com/office/drawing/2014/main" id="{731E5625-14F3-4A7F-8E83-F7DE26A9788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3" name="AutoShape 1">
          <a:extLst>
            <a:ext uri="{FF2B5EF4-FFF2-40B4-BE49-F238E27FC236}">
              <a16:creationId xmlns:a16="http://schemas.microsoft.com/office/drawing/2014/main" id="{CF01F8AB-BAA4-48A9-9DA6-50794EC6CEB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4" name="AutoShape 1">
          <a:extLst>
            <a:ext uri="{FF2B5EF4-FFF2-40B4-BE49-F238E27FC236}">
              <a16:creationId xmlns:a16="http://schemas.microsoft.com/office/drawing/2014/main" id="{10FD5954-8AD0-4870-A096-F056AF4A351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5" name="AutoShape 1">
          <a:extLst>
            <a:ext uri="{FF2B5EF4-FFF2-40B4-BE49-F238E27FC236}">
              <a16:creationId xmlns:a16="http://schemas.microsoft.com/office/drawing/2014/main" id="{822F5D83-BB54-4473-AAD8-2ACDE5B7E63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6" name="AutoShape 1">
          <a:extLst>
            <a:ext uri="{FF2B5EF4-FFF2-40B4-BE49-F238E27FC236}">
              <a16:creationId xmlns:a16="http://schemas.microsoft.com/office/drawing/2014/main" id="{5460A14D-2A32-4955-9350-CA5DD8EE05C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7" name="AutoShape 1">
          <a:extLst>
            <a:ext uri="{FF2B5EF4-FFF2-40B4-BE49-F238E27FC236}">
              <a16:creationId xmlns:a16="http://schemas.microsoft.com/office/drawing/2014/main" id="{549841EF-58B4-4979-930B-CB74F7C5E6A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68" name="AutoShape 1">
          <a:extLst>
            <a:ext uri="{FF2B5EF4-FFF2-40B4-BE49-F238E27FC236}">
              <a16:creationId xmlns:a16="http://schemas.microsoft.com/office/drawing/2014/main" id="{7F6A3536-1C90-4B98-AA61-BCCA7677CD3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69" name="AutoShape 1">
          <a:extLst>
            <a:ext uri="{FF2B5EF4-FFF2-40B4-BE49-F238E27FC236}">
              <a16:creationId xmlns:a16="http://schemas.microsoft.com/office/drawing/2014/main" id="{F2FD8361-77E5-412D-93CD-33C2DB6D84A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0" name="AutoShape 1">
          <a:extLst>
            <a:ext uri="{FF2B5EF4-FFF2-40B4-BE49-F238E27FC236}">
              <a16:creationId xmlns:a16="http://schemas.microsoft.com/office/drawing/2014/main" id="{B32B2E0E-89DE-4F94-9078-11CF5BA9EB2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1" name="AutoShape 1">
          <a:extLst>
            <a:ext uri="{FF2B5EF4-FFF2-40B4-BE49-F238E27FC236}">
              <a16:creationId xmlns:a16="http://schemas.microsoft.com/office/drawing/2014/main" id="{8A7254E4-AD7B-4168-AB1C-DD8F62704697}"/>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2" name="AutoShape 1">
          <a:extLst>
            <a:ext uri="{FF2B5EF4-FFF2-40B4-BE49-F238E27FC236}">
              <a16:creationId xmlns:a16="http://schemas.microsoft.com/office/drawing/2014/main" id="{52D01CAC-A817-4CA8-8907-7AC46EE7914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3" name="AutoShape 1">
          <a:extLst>
            <a:ext uri="{FF2B5EF4-FFF2-40B4-BE49-F238E27FC236}">
              <a16:creationId xmlns:a16="http://schemas.microsoft.com/office/drawing/2014/main" id="{E144D7C5-DB10-43BE-8107-1A92776EFC6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4" name="AutoShape 1">
          <a:extLst>
            <a:ext uri="{FF2B5EF4-FFF2-40B4-BE49-F238E27FC236}">
              <a16:creationId xmlns:a16="http://schemas.microsoft.com/office/drawing/2014/main" id="{70908F93-71BE-408C-BA4C-58838936D85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5" name="AutoShape 1">
          <a:extLst>
            <a:ext uri="{FF2B5EF4-FFF2-40B4-BE49-F238E27FC236}">
              <a16:creationId xmlns:a16="http://schemas.microsoft.com/office/drawing/2014/main" id="{4ECB52FA-69F3-4000-BD12-78FB0ED56D3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6" name="AutoShape 1">
          <a:extLst>
            <a:ext uri="{FF2B5EF4-FFF2-40B4-BE49-F238E27FC236}">
              <a16:creationId xmlns:a16="http://schemas.microsoft.com/office/drawing/2014/main" id="{C69E7ABF-2BD2-4DA6-AE1A-005008E6B09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7" name="AutoShape 1">
          <a:extLst>
            <a:ext uri="{FF2B5EF4-FFF2-40B4-BE49-F238E27FC236}">
              <a16:creationId xmlns:a16="http://schemas.microsoft.com/office/drawing/2014/main" id="{6A84997C-CF25-41F9-8AA9-97F0CF86F86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8" name="AutoShape 1">
          <a:extLst>
            <a:ext uri="{FF2B5EF4-FFF2-40B4-BE49-F238E27FC236}">
              <a16:creationId xmlns:a16="http://schemas.microsoft.com/office/drawing/2014/main" id="{E65DA409-0ABB-40F7-8635-A4AF66BDCB9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79" name="AutoShape 1">
          <a:extLst>
            <a:ext uri="{FF2B5EF4-FFF2-40B4-BE49-F238E27FC236}">
              <a16:creationId xmlns:a16="http://schemas.microsoft.com/office/drawing/2014/main" id="{3C4CD3D5-B946-4F4D-B19B-D6B187DA4C7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0" name="AutoShape 1">
          <a:extLst>
            <a:ext uri="{FF2B5EF4-FFF2-40B4-BE49-F238E27FC236}">
              <a16:creationId xmlns:a16="http://schemas.microsoft.com/office/drawing/2014/main" id="{9363A033-4400-412C-B11A-C9F73145832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1" name="AutoShape 1">
          <a:extLst>
            <a:ext uri="{FF2B5EF4-FFF2-40B4-BE49-F238E27FC236}">
              <a16:creationId xmlns:a16="http://schemas.microsoft.com/office/drawing/2014/main" id="{7D918E17-0DDC-43EE-B0F0-8FDC54F724E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2" name="AutoShape 1">
          <a:extLst>
            <a:ext uri="{FF2B5EF4-FFF2-40B4-BE49-F238E27FC236}">
              <a16:creationId xmlns:a16="http://schemas.microsoft.com/office/drawing/2014/main" id="{54E08A33-013F-42A0-9CCD-7A8220DD005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3" name="AutoShape 1">
          <a:extLst>
            <a:ext uri="{FF2B5EF4-FFF2-40B4-BE49-F238E27FC236}">
              <a16:creationId xmlns:a16="http://schemas.microsoft.com/office/drawing/2014/main" id="{CF941929-BD9B-4ACD-BF5F-30020F48AD7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4" name="AutoShape 1">
          <a:extLst>
            <a:ext uri="{FF2B5EF4-FFF2-40B4-BE49-F238E27FC236}">
              <a16:creationId xmlns:a16="http://schemas.microsoft.com/office/drawing/2014/main" id="{BD698C07-E23E-4842-93FF-EC4655C23CA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5" name="AutoShape 1">
          <a:extLst>
            <a:ext uri="{FF2B5EF4-FFF2-40B4-BE49-F238E27FC236}">
              <a16:creationId xmlns:a16="http://schemas.microsoft.com/office/drawing/2014/main" id="{93E24A44-9704-45E5-9DE4-39CCF9C03EA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6" name="AutoShape 1">
          <a:extLst>
            <a:ext uri="{FF2B5EF4-FFF2-40B4-BE49-F238E27FC236}">
              <a16:creationId xmlns:a16="http://schemas.microsoft.com/office/drawing/2014/main" id="{5D95679C-0FF8-4A52-97DC-75F74ACDD7E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7" name="AutoShape 1">
          <a:extLst>
            <a:ext uri="{FF2B5EF4-FFF2-40B4-BE49-F238E27FC236}">
              <a16:creationId xmlns:a16="http://schemas.microsoft.com/office/drawing/2014/main" id="{012187C5-C7AC-453E-9AE9-74307BD65BD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8" name="AutoShape 1">
          <a:extLst>
            <a:ext uri="{FF2B5EF4-FFF2-40B4-BE49-F238E27FC236}">
              <a16:creationId xmlns:a16="http://schemas.microsoft.com/office/drawing/2014/main" id="{B4026A22-5C7A-4EC3-8620-24AB66BEB34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89" name="AutoShape 1">
          <a:extLst>
            <a:ext uri="{FF2B5EF4-FFF2-40B4-BE49-F238E27FC236}">
              <a16:creationId xmlns:a16="http://schemas.microsoft.com/office/drawing/2014/main" id="{B2C938AB-E1EC-401A-BD9A-B5311CAB5A4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0" name="AutoShape 1">
          <a:extLst>
            <a:ext uri="{FF2B5EF4-FFF2-40B4-BE49-F238E27FC236}">
              <a16:creationId xmlns:a16="http://schemas.microsoft.com/office/drawing/2014/main" id="{BF04E9EE-F43C-4519-B811-86937CA110C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1" name="AutoShape 1">
          <a:extLst>
            <a:ext uri="{FF2B5EF4-FFF2-40B4-BE49-F238E27FC236}">
              <a16:creationId xmlns:a16="http://schemas.microsoft.com/office/drawing/2014/main" id="{121CF422-7875-4329-B53C-32635752A5F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2" name="AutoShape 1">
          <a:extLst>
            <a:ext uri="{FF2B5EF4-FFF2-40B4-BE49-F238E27FC236}">
              <a16:creationId xmlns:a16="http://schemas.microsoft.com/office/drawing/2014/main" id="{99AC3CA1-71E0-4F54-B7F8-585411E0542C}"/>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3" name="AutoShape 1">
          <a:extLst>
            <a:ext uri="{FF2B5EF4-FFF2-40B4-BE49-F238E27FC236}">
              <a16:creationId xmlns:a16="http://schemas.microsoft.com/office/drawing/2014/main" id="{6D8E01C6-89F6-4FC0-8AD9-24C6C55497B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4" name="AutoShape 1">
          <a:extLst>
            <a:ext uri="{FF2B5EF4-FFF2-40B4-BE49-F238E27FC236}">
              <a16:creationId xmlns:a16="http://schemas.microsoft.com/office/drawing/2014/main" id="{703E3B55-CF92-4BF0-8E8D-B7991B4A0AB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5" name="AutoShape 1">
          <a:extLst>
            <a:ext uri="{FF2B5EF4-FFF2-40B4-BE49-F238E27FC236}">
              <a16:creationId xmlns:a16="http://schemas.microsoft.com/office/drawing/2014/main" id="{6C979319-D2B6-4B76-BC5E-40262FB2A90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6" name="AutoShape 1">
          <a:extLst>
            <a:ext uri="{FF2B5EF4-FFF2-40B4-BE49-F238E27FC236}">
              <a16:creationId xmlns:a16="http://schemas.microsoft.com/office/drawing/2014/main" id="{1738B15C-99FE-4468-ADD5-A8704BBB3F7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7" name="AutoShape 1">
          <a:extLst>
            <a:ext uri="{FF2B5EF4-FFF2-40B4-BE49-F238E27FC236}">
              <a16:creationId xmlns:a16="http://schemas.microsoft.com/office/drawing/2014/main" id="{229ABAD1-3B9F-49F8-B1D6-AEB6FAA3830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598" name="AutoShape 1">
          <a:extLst>
            <a:ext uri="{FF2B5EF4-FFF2-40B4-BE49-F238E27FC236}">
              <a16:creationId xmlns:a16="http://schemas.microsoft.com/office/drawing/2014/main" id="{FC9EE7D0-B7CC-4C1B-A0C1-529DA1052C4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599" name="AutoShape 1">
          <a:extLst>
            <a:ext uri="{FF2B5EF4-FFF2-40B4-BE49-F238E27FC236}">
              <a16:creationId xmlns:a16="http://schemas.microsoft.com/office/drawing/2014/main" id="{1DDB0D5C-9533-45F6-9B55-252415DD182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0" name="AutoShape 1">
          <a:extLst>
            <a:ext uri="{FF2B5EF4-FFF2-40B4-BE49-F238E27FC236}">
              <a16:creationId xmlns:a16="http://schemas.microsoft.com/office/drawing/2014/main" id="{99ADF847-4A6E-4CB8-87D3-578AC7389AE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1" name="AutoShape 1">
          <a:extLst>
            <a:ext uri="{FF2B5EF4-FFF2-40B4-BE49-F238E27FC236}">
              <a16:creationId xmlns:a16="http://schemas.microsoft.com/office/drawing/2014/main" id="{20E84ECF-3513-4ECB-A244-58FBCAA596C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2" name="AutoShape 1">
          <a:extLst>
            <a:ext uri="{FF2B5EF4-FFF2-40B4-BE49-F238E27FC236}">
              <a16:creationId xmlns:a16="http://schemas.microsoft.com/office/drawing/2014/main" id="{37369DB5-EE0D-4407-B922-DC5A2B9D13C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3" name="AutoShape 1">
          <a:extLst>
            <a:ext uri="{FF2B5EF4-FFF2-40B4-BE49-F238E27FC236}">
              <a16:creationId xmlns:a16="http://schemas.microsoft.com/office/drawing/2014/main" id="{B2A69E3A-F0E7-4F4A-A6FB-C601C81BB0D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4" name="AutoShape 1">
          <a:extLst>
            <a:ext uri="{FF2B5EF4-FFF2-40B4-BE49-F238E27FC236}">
              <a16:creationId xmlns:a16="http://schemas.microsoft.com/office/drawing/2014/main" id="{19F005BE-2591-4466-B8F4-891E6746E58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5" name="AutoShape 1">
          <a:extLst>
            <a:ext uri="{FF2B5EF4-FFF2-40B4-BE49-F238E27FC236}">
              <a16:creationId xmlns:a16="http://schemas.microsoft.com/office/drawing/2014/main" id="{1EFA2930-CA4B-4EAC-A301-7C3A878A0F5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6" name="AutoShape 1">
          <a:extLst>
            <a:ext uri="{FF2B5EF4-FFF2-40B4-BE49-F238E27FC236}">
              <a16:creationId xmlns:a16="http://schemas.microsoft.com/office/drawing/2014/main" id="{F97858BD-85FF-48FF-A4C0-C2CD838635D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7" name="AutoShape 1">
          <a:extLst>
            <a:ext uri="{FF2B5EF4-FFF2-40B4-BE49-F238E27FC236}">
              <a16:creationId xmlns:a16="http://schemas.microsoft.com/office/drawing/2014/main" id="{A7BEF297-6E9E-4C08-9C18-2C5E8CAB7E8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8" name="AutoShape 1">
          <a:extLst>
            <a:ext uri="{FF2B5EF4-FFF2-40B4-BE49-F238E27FC236}">
              <a16:creationId xmlns:a16="http://schemas.microsoft.com/office/drawing/2014/main" id="{DD085887-4E66-455E-AE75-DEC812DC676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09" name="AutoShape 1">
          <a:extLst>
            <a:ext uri="{FF2B5EF4-FFF2-40B4-BE49-F238E27FC236}">
              <a16:creationId xmlns:a16="http://schemas.microsoft.com/office/drawing/2014/main" id="{6982E8E0-66D7-40A6-AC0E-3702050B1FD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0" name="AutoShape 1">
          <a:extLst>
            <a:ext uri="{FF2B5EF4-FFF2-40B4-BE49-F238E27FC236}">
              <a16:creationId xmlns:a16="http://schemas.microsoft.com/office/drawing/2014/main" id="{F4E129BF-4A63-4872-96A9-B13E3E2D2C7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1" name="AutoShape 1">
          <a:extLst>
            <a:ext uri="{FF2B5EF4-FFF2-40B4-BE49-F238E27FC236}">
              <a16:creationId xmlns:a16="http://schemas.microsoft.com/office/drawing/2014/main" id="{8119877A-187E-470E-B169-478D319FF80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2" name="AutoShape 1">
          <a:extLst>
            <a:ext uri="{FF2B5EF4-FFF2-40B4-BE49-F238E27FC236}">
              <a16:creationId xmlns:a16="http://schemas.microsoft.com/office/drawing/2014/main" id="{4AD47628-E2C5-4FAF-B933-B8F3D7C1CB2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3" name="AutoShape 1">
          <a:extLst>
            <a:ext uri="{FF2B5EF4-FFF2-40B4-BE49-F238E27FC236}">
              <a16:creationId xmlns:a16="http://schemas.microsoft.com/office/drawing/2014/main" id="{C79AA781-B16D-40F2-A64A-7A09529D539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4" name="AutoShape 1">
          <a:extLst>
            <a:ext uri="{FF2B5EF4-FFF2-40B4-BE49-F238E27FC236}">
              <a16:creationId xmlns:a16="http://schemas.microsoft.com/office/drawing/2014/main" id="{C385B494-11B8-45B9-831A-C3D47A95A69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5" name="AutoShape 1">
          <a:extLst>
            <a:ext uri="{FF2B5EF4-FFF2-40B4-BE49-F238E27FC236}">
              <a16:creationId xmlns:a16="http://schemas.microsoft.com/office/drawing/2014/main" id="{60C65A4E-B5AA-430D-8F61-65181A84B06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6" name="AutoShape 1">
          <a:extLst>
            <a:ext uri="{FF2B5EF4-FFF2-40B4-BE49-F238E27FC236}">
              <a16:creationId xmlns:a16="http://schemas.microsoft.com/office/drawing/2014/main" id="{9AE1CF75-40EF-428F-B06E-0EAA2567F37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7" name="AutoShape 1">
          <a:extLst>
            <a:ext uri="{FF2B5EF4-FFF2-40B4-BE49-F238E27FC236}">
              <a16:creationId xmlns:a16="http://schemas.microsoft.com/office/drawing/2014/main" id="{74EF67F5-D76D-4A9D-8C83-E0AED4A9B41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8" name="AutoShape 1">
          <a:extLst>
            <a:ext uri="{FF2B5EF4-FFF2-40B4-BE49-F238E27FC236}">
              <a16:creationId xmlns:a16="http://schemas.microsoft.com/office/drawing/2014/main" id="{7393D04F-6A4E-42B9-8D28-C4D26E9C69A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19" name="AutoShape 1">
          <a:extLst>
            <a:ext uri="{FF2B5EF4-FFF2-40B4-BE49-F238E27FC236}">
              <a16:creationId xmlns:a16="http://schemas.microsoft.com/office/drawing/2014/main" id="{AA865F4B-82C9-49C0-8BAF-D967A102642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0" name="AutoShape 1">
          <a:extLst>
            <a:ext uri="{FF2B5EF4-FFF2-40B4-BE49-F238E27FC236}">
              <a16:creationId xmlns:a16="http://schemas.microsoft.com/office/drawing/2014/main" id="{A39D1472-4381-42C4-9398-EFA0E010C18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1" name="AutoShape 1">
          <a:extLst>
            <a:ext uri="{FF2B5EF4-FFF2-40B4-BE49-F238E27FC236}">
              <a16:creationId xmlns:a16="http://schemas.microsoft.com/office/drawing/2014/main" id="{73646583-127E-46A8-96E4-E1B60061A35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2" name="AutoShape 1">
          <a:extLst>
            <a:ext uri="{FF2B5EF4-FFF2-40B4-BE49-F238E27FC236}">
              <a16:creationId xmlns:a16="http://schemas.microsoft.com/office/drawing/2014/main" id="{86D02B08-81C9-40AF-981E-DD9AE681B7E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3" name="AutoShape 1">
          <a:extLst>
            <a:ext uri="{FF2B5EF4-FFF2-40B4-BE49-F238E27FC236}">
              <a16:creationId xmlns:a16="http://schemas.microsoft.com/office/drawing/2014/main" id="{EC3FB665-6C6F-460F-84E6-9011DD1279A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4" name="AutoShape 1">
          <a:extLst>
            <a:ext uri="{FF2B5EF4-FFF2-40B4-BE49-F238E27FC236}">
              <a16:creationId xmlns:a16="http://schemas.microsoft.com/office/drawing/2014/main" id="{C3A8E8BC-2F15-478C-A0F2-34D01F40336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5" name="AutoShape 1">
          <a:extLst>
            <a:ext uri="{FF2B5EF4-FFF2-40B4-BE49-F238E27FC236}">
              <a16:creationId xmlns:a16="http://schemas.microsoft.com/office/drawing/2014/main" id="{D98D565F-E684-4CD2-8FEF-86AAEC00A9C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626" name="AutoShape 1">
          <a:extLst>
            <a:ext uri="{FF2B5EF4-FFF2-40B4-BE49-F238E27FC236}">
              <a16:creationId xmlns:a16="http://schemas.microsoft.com/office/drawing/2014/main" id="{84B39855-DD48-4678-B4D7-5C80F808039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27" name="AutoShape 1">
          <a:extLst>
            <a:ext uri="{FF2B5EF4-FFF2-40B4-BE49-F238E27FC236}">
              <a16:creationId xmlns:a16="http://schemas.microsoft.com/office/drawing/2014/main" id="{1FC7902D-517B-424D-932A-904C196C30D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28" name="AutoShape 1">
          <a:extLst>
            <a:ext uri="{FF2B5EF4-FFF2-40B4-BE49-F238E27FC236}">
              <a16:creationId xmlns:a16="http://schemas.microsoft.com/office/drawing/2014/main" id="{D89946AB-897E-4E1D-BB8D-ECBD56A8543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29" name="AutoShape 1">
          <a:extLst>
            <a:ext uri="{FF2B5EF4-FFF2-40B4-BE49-F238E27FC236}">
              <a16:creationId xmlns:a16="http://schemas.microsoft.com/office/drawing/2014/main" id="{1DB53E34-FF5E-40E0-888E-F83416BB011C}"/>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0" name="AutoShape 1">
          <a:extLst>
            <a:ext uri="{FF2B5EF4-FFF2-40B4-BE49-F238E27FC236}">
              <a16:creationId xmlns:a16="http://schemas.microsoft.com/office/drawing/2014/main" id="{180D48A0-8A33-4F4F-8728-1496DC281FD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1" name="AutoShape 1">
          <a:extLst>
            <a:ext uri="{FF2B5EF4-FFF2-40B4-BE49-F238E27FC236}">
              <a16:creationId xmlns:a16="http://schemas.microsoft.com/office/drawing/2014/main" id="{F4C33B50-6069-4F8B-9F71-D6B5D06FF75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2" name="AutoShape 1">
          <a:extLst>
            <a:ext uri="{FF2B5EF4-FFF2-40B4-BE49-F238E27FC236}">
              <a16:creationId xmlns:a16="http://schemas.microsoft.com/office/drawing/2014/main" id="{86DE60C2-A57B-4B91-8CFC-72DBE0928877}"/>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3" name="AutoShape 1">
          <a:extLst>
            <a:ext uri="{FF2B5EF4-FFF2-40B4-BE49-F238E27FC236}">
              <a16:creationId xmlns:a16="http://schemas.microsoft.com/office/drawing/2014/main" id="{A8EF67CD-F99F-4EC6-904F-470298CF2AC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4" name="AutoShape 1">
          <a:extLst>
            <a:ext uri="{FF2B5EF4-FFF2-40B4-BE49-F238E27FC236}">
              <a16:creationId xmlns:a16="http://schemas.microsoft.com/office/drawing/2014/main" id="{692E582E-7F92-46A5-91DA-644DA68C9F0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5" name="AutoShape 1">
          <a:extLst>
            <a:ext uri="{FF2B5EF4-FFF2-40B4-BE49-F238E27FC236}">
              <a16:creationId xmlns:a16="http://schemas.microsoft.com/office/drawing/2014/main" id="{A9C39BD8-8068-4B2B-818F-EEDC3B3E33C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6" name="AutoShape 1">
          <a:extLst>
            <a:ext uri="{FF2B5EF4-FFF2-40B4-BE49-F238E27FC236}">
              <a16:creationId xmlns:a16="http://schemas.microsoft.com/office/drawing/2014/main" id="{5341A9D3-8A99-4A0E-9EFF-787E185BA2A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7" name="AutoShape 1">
          <a:extLst>
            <a:ext uri="{FF2B5EF4-FFF2-40B4-BE49-F238E27FC236}">
              <a16:creationId xmlns:a16="http://schemas.microsoft.com/office/drawing/2014/main" id="{7E3B0EEF-024F-4E41-9633-8B1A865FB25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8" name="AutoShape 1">
          <a:extLst>
            <a:ext uri="{FF2B5EF4-FFF2-40B4-BE49-F238E27FC236}">
              <a16:creationId xmlns:a16="http://schemas.microsoft.com/office/drawing/2014/main" id="{288C0CB1-2CA0-48B6-937F-5D8AF329AB2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39" name="AutoShape 1">
          <a:extLst>
            <a:ext uri="{FF2B5EF4-FFF2-40B4-BE49-F238E27FC236}">
              <a16:creationId xmlns:a16="http://schemas.microsoft.com/office/drawing/2014/main" id="{053229FA-722D-4925-8B2C-83018BC9DE6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0" name="AutoShape 1">
          <a:extLst>
            <a:ext uri="{FF2B5EF4-FFF2-40B4-BE49-F238E27FC236}">
              <a16:creationId xmlns:a16="http://schemas.microsoft.com/office/drawing/2014/main" id="{02BDBE9B-684B-4688-B093-5FDC6DD4AF5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1" name="AutoShape 1">
          <a:extLst>
            <a:ext uri="{FF2B5EF4-FFF2-40B4-BE49-F238E27FC236}">
              <a16:creationId xmlns:a16="http://schemas.microsoft.com/office/drawing/2014/main" id="{91548DB2-E791-4159-BF83-76B73C6D168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2" name="AutoShape 1">
          <a:extLst>
            <a:ext uri="{FF2B5EF4-FFF2-40B4-BE49-F238E27FC236}">
              <a16:creationId xmlns:a16="http://schemas.microsoft.com/office/drawing/2014/main" id="{3473F14E-49C5-4DDA-B434-4BB35B30B31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3" name="AutoShape 1">
          <a:extLst>
            <a:ext uri="{FF2B5EF4-FFF2-40B4-BE49-F238E27FC236}">
              <a16:creationId xmlns:a16="http://schemas.microsoft.com/office/drawing/2014/main" id="{2DF07BF5-F89E-4B62-A788-BF226DCBBAC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4" name="AutoShape 1">
          <a:extLst>
            <a:ext uri="{FF2B5EF4-FFF2-40B4-BE49-F238E27FC236}">
              <a16:creationId xmlns:a16="http://schemas.microsoft.com/office/drawing/2014/main" id="{AFA6FE31-8524-419D-944C-B58A123E67F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5" name="AutoShape 1">
          <a:extLst>
            <a:ext uri="{FF2B5EF4-FFF2-40B4-BE49-F238E27FC236}">
              <a16:creationId xmlns:a16="http://schemas.microsoft.com/office/drawing/2014/main" id="{A096194C-C1E0-44A0-9C10-C2808CCC565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6" name="AutoShape 1">
          <a:extLst>
            <a:ext uri="{FF2B5EF4-FFF2-40B4-BE49-F238E27FC236}">
              <a16:creationId xmlns:a16="http://schemas.microsoft.com/office/drawing/2014/main" id="{EB4B0C2E-2EC7-492A-9E87-0C559F7C565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7" name="AutoShape 1">
          <a:extLst>
            <a:ext uri="{FF2B5EF4-FFF2-40B4-BE49-F238E27FC236}">
              <a16:creationId xmlns:a16="http://schemas.microsoft.com/office/drawing/2014/main" id="{8694AD8E-9B2B-438B-A1D4-54A029ED69F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8" name="AutoShape 1">
          <a:extLst>
            <a:ext uri="{FF2B5EF4-FFF2-40B4-BE49-F238E27FC236}">
              <a16:creationId xmlns:a16="http://schemas.microsoft.com/office/drawing/2014/main" id="{DC851EE5-6CF1-4D49-9E29-85AD0C62B93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49" name="AutoShape 1">
          <a:extLst>
            <a:ext uri="{FF2B5EF4-FFF2-40B4-BE49-F238E27FC236}">
              <a16:creationId xmlns:a16="http://schemas.microsoft.com/office/drawing/2014/main" id="{92EB8B1E-696A-410B-BC95-5400390D192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0" name="AutoShape 1">
          <a:extLst>
            <a:ext uri="{FF2B5EF4-FFF2-40B4-BE49-F238E27FC236}">
              <a16:creationId xmlns:a16="http://schemas.microsoft.com/office/drawing/2014/main" id="{AD67FE54-AAA2-420B-8FDA-715D3AFD651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1" name="AutoShape 1">
          <a:extLst>
            <a:ext uri="{FF2B5EF4-FFF2-40B4-BE49-F238E27FC236}">
              <a16:creationId xmlns:a16="http://schemas.microsoft.com/office/drawing/2014/main" id="{BC631A8B-40DD-47C6-B878-29CCB7CF340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2" name="AutoShape 1">
          <a:extLst>
            <a:ext uri="{FF2B5EF4-FFF2-40B4-BE49-F238E27FC236}">
              <a16:creationId xmlns:a16="http://schemas.microsoft.com/office/drawing/2014/main" id="{5243D24C-A221-4355-8CAD-D76BB6E5861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3" name="AutoShape 1">
          <a:extLst>
            <a:ext uri="{FF2B5EF4-FFF2-40B4-BE49-F238E27FC236}">
              <a16:creationId xmlns:a16="http://schemas.microsoft.com/office/drawing/2014/main" id="{0D1A583C-9DB2-4F96-8523-81216DEE0B1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4" name="AutoShape 1">
          <a:extLst>
            <a:ext uri="{FF2B5EF4-FFF2-40B4-BE49-F238E27FC236}">
              <a16:creationId xmlns:a16="http://schemas.microsoft.com/office/drawing/2014/main" id="{0682F2BF-BE19-44F4-AA0A-090ECE19170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655" name="AutoShape 1">
          <a:extLst>
            <a:ext uri="{FF2B5EF4-FFF2-40B4-BE49-F238E27FC236}">
              <a16:creationId xmlns:a16="http://schemas.microsoft.com/office/drawing/2014/main" id="{82610E1E-CBB1-432D-B87F-3F4128A4852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56" name="AutoShape 1">
          <a:extLst>
            <a:ext uri="{FF2B5EF4-FFF2-40B4-BE49-F238E27FC236}">
              <a16:creationId xmlns:a16="http://schemas.microsoft.com/office/drawing/2014/main" id="{D8E1EE01-FB11-454B-9D4E-DEC974D51ABA}"/>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57" name="AutoShape 1">
          <a:extLst>
            <a:ext uri="{FF2B5EF4-FFF2-40B4-BE49-F238E27FC236}">
              <a16:creationId xmlns:a16="http://schemas.microsoft.com/office/drawing/2014/main" id="{A7B1132C-80A6-4C19-8345-DA3FCF3E5AC4}"/>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58" name="AutoShape 1">
          <a:extLst>
            <a:ext uri="{FF2B5EF4-FFF2-40B4-BE49-F238E27FC236}">
              <a16:creationId xmlns:a16="http://schemas.microsoft.com/office/drawing/2014/main" id="{DD0438D8-955B-4323-839F-D46F4F6F333D}"/>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59" name="AutoShape 1">
          <a:extLst>
            <a:ext uri="{FF2B5EF4-FFF2-40B4-BE49-F238E27FC236}">
              <a16:creationId xmlns:a16="http://schemas.microsoft.com/office/drawing/2014/main" id="{832AA3BF-810D-4FEA-82E1-EB6F5B1AF58E}"/>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60" name="AutoShape 1">
          <a:extLst>
            <a:ext uri="{FF2B5EF4-FFF2-40B4-BE49-F238E27FC236}">
              <a16:creationId xmlns:a16="http://schemas.microsoft.com/office/drawing/2014/main" id="{5D95FC73-EC54-4450-9C60-7785ACC95E2F}"/>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61" name="AutoShape 1">
          <a:extLst>
            <a:ext uri="{FF2B5EF4-FFF2-40B4-BE49-F238E27FC236}">
              <a16:creationId xmlns:a16="http://schemas.microsoft.com/office/drawing/2014/main" id="{07B85FC4-21C1-477C-A246-8D8C737CAE5B}"/>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2" name="AutoShape 1">
          <a:extLst>
            <a:ext uri="{FF2B5EF4-FFF2-40B4-BE49-F238E27FC236}">
              <a16:creationId xmlns:a16="http://schemas.microsoft.com/office/drawing/2014/main" id="{62EEF9DE-91B8-4724-815E-68C656E5855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3" name="AutoShape 1">
          <a:extLst>
            <a:ext uri="{FF2B5EF4-FFF2-40B4-BE49-F238E27FC236}">
              <a16:creationId xmlns:a16="http://schemas.microsoft.com/office/drawing/2014/main" id="{635F22CE-61C6-42FE-B597-C3EF7C08CA5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4" name="AutoShape 1">
          <a:extLst>
            <a:ext uri="{FF2B5EF4-FFF2-40B4-BE49-F238E27FC236}">
              <a16:creationId xmlns:a16="http://schemas.microsoft.com/office/drawing/2014/main" id="{F734159D-AE25-4F21-8D6D-EC5CF3A0DBC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5" name="AutoShape 1">
          <a:extLst>
            <a:ext uri="{FF2B5EF4-FFF2-40B4-BE49-F238E27FC236}">
              <a16:creationId xmlns:a16="http://schemas.microsoft.com/office/drawing/2014/main" id="{E8D4BFBB-73B7-4DCB-9633-8E1A0848BC9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6" name="AutoShape 1">
          <a:extLst>
            <a:ext uri="{FF2B5EF4-FFF2-40B4-BE49-F238E27FC236}">
              <a16:creationId xmlns:a16="http://schemas.microsoft.com/office/drawing/2014/main" id="{BC7B5820-A559-4D20-BCBB-EE50EC30204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7" name="AutoShape 1">
          <a:extLst>
            <a:ext uri="{FF2B5EF4-FFF2-40B4-BE49-F238E27FC236}">
              <a16:creationId xmlns:a16="http://schemas.microsoft.com/office/drawing/2014/main" id="{42830094-A53B-46CE-B9C6-5D1E7324F26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8" name="AutoShape 1">
          <a:extLst>
            <a:ext uri="{FF2B5EF4-FFF2-40B4-BE49-F238E27FC236}">
              <a16:creationId xmlns:a16="http://schemas.microsoft.com/office/drawing/2014/main" id="{40BE1579-7A79-4C1E-843F-B9BD68C1E6B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69" name="AutoShape 1">
          <a:extLst>
            <a:ext uri="{FF2B5EF4-FFF2-40B4-BE49-F238E27FC236}">
              <a16:creationId xmlns:a16="http://schemas.microsoft.com/office/drawing/2014/main" id="{A0A1DBCB-DDDC-43A8-A042-6677B30C9CE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0" name="AutoShape 1">
          <a:extLst>
            <a:ext uri="{FF2B5EF4-FFF2-40B4-BE49-F238E27FC236}">
              <a16:creationId xmlns:a16="http://schemas.microsoft.com/office/drawing/2014/main" id="{B9C12A54-27EE-41DC-92F9-71DE33195A8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1" name="AutoShape 1">
          <a:extLst>
            <a:ext uri="{FF2B5EF4-FFF2-40B4-BE49-F238E27FC236}">
              <a16:creationId xmlns:a16="http://schemas.microsoft.com/office/drawing/2014/main" id="{C90903C2-60D7-423F-8238-ED7857F4AC5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2" name="AutoShape 1">
          <a:extLst>
            <a:ext uri="{FF2B5EF4-FFF2-40B4-BE49-F238E27FC236}">
              <a16:creationId xmlns:a16="http://schemas.microsoft.com/office/drawing/2014/main" id="{E9433C3D-20C2-4593-AB9A-A8BEA072E3D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3" name="AutoShape 1">
          <a:extLst>
            <a:ext uri="{FF2B5EF4-FFF2-40B4-BE49-F238E27FC236}">
              <a16:creationId xmlns:a16="http://schemas.microsoft.com/office/drawing/2014/main" id="{8D02A835-A6C3-4DD7-BAC0-99BDD9C6D796}"/>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4" name="AutoShape 1">
          <a:extLst>
            <a:ext uri="{FF2B5EF4-FFF2-40B4-BE49-F238E27FC236}">
              <a16:creationId xmlns:a16="http://schemas.microsoft.com/office/drawing/2014/main" id="{9D9FA9EC-430D-4FEB-85F4-20976CE1382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5" name="AutoShape 1">
          <a:extLst>
            <a:ext uri="{FF2B5EF4-FFF2-40B4-BE49-F238E27FC236}">
              <a16:creationId xmlns:a16="http://schemas.microsoft.com/office/drawing/2014/main" id="{CB78D873-3385-4A52-AA24-78C20A18E27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6" name="AutoShape 1">
          <a:extLst>
            <a:ext uri="{FF2B5EF4-FFF2-40B4-BE49-F238E27FC236}">
              <a16:creationId xmlns:a16="http://schemas.microsoft.com/office/drawing/2014/main" id="{10D77898-BE7E-4F2A-A9B6-DB04CEB3842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7" name="AutoShape 1">
          <a:extLst>
            <a:ext uri="{FF2B5EF4-FFF2-40B4-BE49-F238E27FC236}">
              <a16:creationId xmlns:a16="http://schemas.microsoft.com/office/drawing/2014/main" id="{683321DE-4F88-46C2-9BAB-339AA275824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8" name="AutoShape 1">
          <a:extLst>
            <a:ext uri="{FF2B5EF4-FFF2-40B4-BE49-F238E27FC236}">
              <a16:creationId xmlns:a16="http://schemas.microsoft.com/office/drawing/2014/main" id="{D31B2D04-362E-4216-B5D1-B2458BD6D4E8}"/>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79" name="AutoShape 1">
          <a:extLst>
            <a:ext uri="{FF2B5EF4-FFF2-40B4-BE49-F238E27FC236}">
              <a16:creationId xmlns:a16="http://schemas.microsoft.com/office/drawing/2014/main" id="{49BD39DA-A569-49F2-9020-50ECCF9F3AD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0" name="AutoShape 1">
          <a:extLst>
            <a:ext uri="{FF2B5EF4-FFF2-40B4-BE49-F238E27FC236}">
              <a16:creationId xmlns:a16="http://schemas.microsoft.com/office/drawing/2014/main" id="{7CAB9E4E-9C42-4BFE-A954-9FC73B050F4C}"/>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1" name="AutoShape 1">
          <a:extLst>
            <a:ext uri="{FF2B5EF4-FFF2-40B4-BE49-F238E27FC236}">
              <a16:creationId xmlns:a16="http://schemas.microsoft.com/office/drawing/2014/main" id="{F85FBD07-D93B-4D0A-B8BD-0D3F65A3FE3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2" name="AutoShape 1">
          <a:extLst>
            <a:ext uri="{FF2B5EF4-FFF2-40B4-BE49-F238E27FC236}">
              <a16:creationId xmlns:a16="http://schemas.microsoft.com/office/drawing/2014/main" id="{6D800914-9DED-4DBC-9F7C-73996E3BDE3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3" name="AutoShape 1">
          <a:extLst>
            <a:ext uri="{FF2B5EF4-FFF2-40B4-BE49-F238E27FC236}">
              <a16:creationId xmlns:a16="http://schemas.microsoft.com/office/drawing/2014/main" id="{9B7C2238-E5DB-4BF8-9845-AE5F437FFC2F}"/>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4" name="AutoShape 1">
          <a:extLst>
            <a:ext uri="{FF2B5EF4-FFF2-40B4-BE49-F238E27FC236}">
              <a16:creationId xmlns:a16="http://schemas.microsoft.com/office/drawing/2014/main" id="{F38ACF64-1F73-4B64-87BA-2567F049949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5" name="AutoShape 1">
          <a:extLst>
            <a:ext uri="{FF2B5EF4-FFF2-40B4-BE49-F238E27FC236}">
              <a16:creationId xmlns:a16="http://schemas.microsoft.com/office/drawing/2014/main" id="{F046DF5B-8ED2-4DDC-AB15-3ACFBF1F092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6" name="AutoShape 1">
          <a:extLst>
            <a:ext uri="{FF2B5EF4-FFF2-40B4-BE49-F238E27FC236}">
              <a16:creationId xmlns:a16="http://schemas.microsoft.com/office/drawing/2014/main" id="{A6804C78-0366-4520-9B80-119B8399D17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7" name="AutoShape 1">
          <a:extLst>
            <a:ext uri="{FF2B5EF4-FFF2-40B4-BE49-F238E27FC236}">
              <a16:creationId xmlns:a16="http://schemas.microsoft.com/office/drawing/2014/main" id="{D35F449F-75B0-4BD0-9F43-46ED58D507E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8" name="AutoShape 1">
          <a:extLst>
            <a:ext uri="{FF2B5EF4-FFF2-40B4-BE49-F238E27FC236}">
              <a16:creationId xmlns:a16="http://schemas.microsoft.com/office/drawing/2014/main" id="{40FA5BA3-F6E5-4CFE-91FC-7D75F28F4F3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89" name="AutoShape 1">
          <a:extLst>
            <a:ext uri="{FF2B5EF4-FFF2-40B4-BE49-F238E27FC236}">
              <a16:creationId xmlns:a16="http://schemas.microsoft.com/office/drawing/2014/main" id="{E79D8F3E-0A87-484A-92F4-A5DCE8D541F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90" name="AutoShape 1">
          <a:extLst>
            <a:ext uri="{FF2B5EF4-FFF2-40B4-BE49-F238E27FC236}">
              <a16:creationId xmlns:a16="http://schemas.microsoft.com/office/drawing/2014/main" id="{F2689C4D-3EB8-4417-8628-00C1A2A697E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691" name="AutoShape 1">
          <a:extLst>
            <a:ext uri="{FF2B5EF4-FFF2-40B4-BE49-F238E27FC236}">
              <a16:creationId xmlns:a16="http://schemas.microsoft.com/office/drawing/2014/main" id="{860A7623-E6B3-4AA4-9A3A-24EE3CD24DA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2" name="AutoShape 1">
          <a:extLst>
            <a:ext uri="{FF2B5EF4-FFF2-40B4-BE49-F238E27FC236}">
              <a16:creationId xmlns:a16="http://schemas.microsoft.com/office/drawing/2014/main" id="{DEB319EE-1F6C-491E-83F8-17DB403FD4AF}"/>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3" name="AutoShape 1">
          <a:extLst>
            <a:ext uri="{FF2B5EF4-FFF2-40B4-BE49-F238E27FC236}">
              <a16:creationId xmlns:a16="http://schemas.microsoft.com/office/drawing/2014/main" id="{F45DB574-32B2-4DFB-AF4C-6220C5DE804A}"/>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4" name="AutoShape 1">
          <a:extLst>
            <a:ext uri="{FF2B5EF4-FFF2-40B4-BE49-F238E27FC236}">
              <a16:creationId xmlns:a16="http://schemas.microsoft.com/office/drawing/2014/main" id="{0F042501-2E7B-4544-8475-110459FDE42B}"/>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5" name="AutoShape 1">
          <a:extLst>
            <a:ext uri="{FF2B5EF4-FFF2-40B4-BE49-F238E27FC236}">
              <a16:creationId xmlns:a16="http://schemas.microsoft.com/office/drawing/2014/main" id="{04187B0B-9A67-4079-89CF-22D2EF88C140}"/>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6" name="AutoShape 1">
          <a:extLst>
            <a:ext uri="{FF2B5EF4-FFF2-40B4-BE49-F238E27FC236}">
              <a16:creationId xmlns:a16="http://schemas.microsoft.com/office/drawing/2014/main" id="{66145F9C-6853-4325-B8C0-62E72FB0F127}"/>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xdr:row>
      <xdr:rowOff>0</xdr:rowOff>
    </xdr:from>
    <xdr:ext cx="297657" cy="323850"/>
    <xdr:sp macro="" textlink="">
      <xdr:nvSpPr>
        <xdr:cNvPr id="697" name="AutoShape 1">
          <a:extLst>
            <a:ext uri="{FF2B5EF4-FFF2-40B4-BE49-F238E27FC236}">
              <a16:creationId xmlns:a16="http://schemas.microsoft.com/office/drawing/2014/main" id="{B0205DB5-1436-4F19-8F40-050E04F4FF80}"/>
            </a:ext>
          </a:extLst>
        </xdr:cNvPr>
        <xdr:cNvSpPr>
          <a:spLocks noChangeAspect="1" noChangeArrowheads="1"/>
        </xdr:cNvSpPr>
      </xdr:nvSpPr>
      <xdr:spPr bwMode="auto">
        <a:xfrm>
          <a:off x="171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698" name="AutoShape 1">
          <a:extLst>
            <a:ext uri="{FF2B5EF4-FFF2-40B4-BE49-F238E27FC236}">
              <a16:creationId xmlns:a16="http://schemas.microsoft.com/office/drawing/2014/main" id="{6FD79DE4-8085-4C0F-985F-99643305E6C5}"/>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699" name="AutoShape 1">
          <a:extLst>
            <a:ext uri="{FF2B5EF4-FFF2-40B4-BE49-F238E27FC236}">
              <a16:creationId xmlns:a16="http://schemas.microsoft.com/office/drawing/2014/main" id="{0EBEA805-7BFA-4C29-93E4-E7807689C69F}"/>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0" name="AutoShape 1">
          <a:extLst>
            <a:ext uri="{FF2B5EF4-FFF2-40B4-BE49-F238E27FC236}">
              <a16:creationId xmlns:a16="http://schemas.microsoft.com/office/drawing/2014/main" id="{8F62CDBB-A585-4A01-BE83-D7481A22917A}"/>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1" name="AutoShape 1">
          <a:extLst>
            <a:ext uri="{FF2B5EF4-FFF2-40B4-BE49-F238E27FC236}">
              <a16:creationId xmlns:a16="http://schemas.microsoft.com/office/drawing/2014/main" id="{36716970-FEEF-4318-A66C-47EF39C70881}"/>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2" name="AutoShape 1">
          <a:extLst>
            <a:ext uri="{FF2B5EF4-FFF2-40B4-BE49-F238E27FC236}">
              <a16:creationId xmlns:a16="http://schemas.microsoft.com/office/drawing/2014/main" id="{401BE7E1-CFE7-43CC-B616-1F80F04A5C54}"/>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3" name="AutoShape 1">
          <a:extLst>
            <a:ext uri="{FF2B5EF4-FFF2-40B4-BE49-F238E27FC236}">
              <a16:creationId xmlns:a16="http://schemas.microsoft.com/office/drawing/2014/main" id="{04AD9E99-5AAE-40E1-88F7-53303BD16831}"/>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4" name="AutoShape 1">
          <a:extLst>
            <a:ext uri="{FF2B5EF4-FFF2-40B4-BE49-F238E27FC236}">
              <a16:creationId xmlns:a16="http://schemas.microsoft.com/office/drawing/2014/main" id="{11CC6A0B-C18A-458F-9B44-E22A991548FC}"/>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5" name="AutoShape 1">
          <a:extLst>
            <a:ext uri="{FF2B5EF4-FFF2-40B4-BE49-F238E27FC236}">
              <a16:creationId xmlns:a16="http://schemas.microsoft.com/office/drawing/2014/main" id="{BDF0BD6D-F7AA-4A44-9BF2-622E3DC8CB31}"/>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6" name="AutoShape 1">
          <a:extLst>
            <a:ext uri="{FF2B5EF4-FFF2-40B4-BE49-F238E27FC236}">
              <a16:creationId xmlns:a16="http://schemas.microsoft.com/office/drawing/2014/main" id="{8531D0C5-9167-4005-9179-83787A9F5979}"/>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7" name="AutoShape 1">
          <a:extLst>
            <a:ext uri="{FF2B5EF4-FFF2-40B4-BE49-F238E27FC236}">
              <a16:creationId xmlns:a16="http://schemas.microsoft.com/office/drawing/2014/main" id="{32983E2B-E373-4A70-95CA-345143001129}"/>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8" name="AutoShape 1">
          <a:extLst>
            <a:ext uri="{FF2B5EF4-FFF2-40B4-BE49-F238E27FC236}">
              <a16:creationId xmlns:a16="http://schemas.microsoft.com/office/drawing/2014/main" id="{006F74C6-1ADC-4D42-9F0B-0C2BC0D498F9}"/>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709" name="AutoShape 1">
          <a:extLst>
            <a:ext uri="{FF2B5EF4-FFF2-40B4-BE49-F238E27FC236}">
              <a16:creationId xmlns:a16="http://schemas.microsoft.com/office/drawing/2014/main" id="{AC0E487A-E975-4654-BC0F-46C64113767D}"/>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0" name="AutoShape 1">
          <a:extLst>
            <a:ext uri="{FF2B5EF4-FFF2-40B4-BE49-F238E27FC236}">
              <a16:creationId xmlns:a16="http://schemas.microsoft.com/office/drawing/2014/main" id="{00638727-A8CE-49FA-88D8-79C965740E3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1" name="AutoShape 1">
          <a:extLst>
            <a:ext uri="{FF2B5EF4-FFF2-40B4-BE49-F238E27FC236}">
              <a16:creationId xmlns:a16="http://schemas.microsoft.com/office/drawing/2014/main" id="{310A4352-10B9-4FDB-ADA0-5E81107982A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2" name="AutoShape 1">
          <a:extLst>
            <a:ext uri="{FF2B5EF4-FFF2-40B4-BE49-F238E27FC236}">
              <a16:creationId xmlns:a16="http://schemas.microsoft.com/office/drawing/2014/main" id="{E74F6FD0-DC94-4FC2-8FCC-7504E8BDA27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3" name="AutoShape 1">
          <a:extLst>
            <a:ext uri="{FF2B5EF4-FFF2-40B4-BE49-F238E27FC236}">
              <a16:creationId xmlns:a16="http://schemas.microsoft.com/office/drawing/2014/main" id="{2C6BB5A3-8902-49C5-B702-B837E44635B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4" name="AutoShape 1">
          <a:extLst>
            <a:ext uri="{FF2B5EF4-FFF2-40B4-BE49-F238E27FC236}">
              <a16:creationId xmlns:a16="http://schemas.microsoft.com/office/drawing/2014/main" id="{8E06A8E9-5E22-45CE-8F81-59A356F2772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5" name="AutoShape 1">
          <a:extLst>
            <a:ext uri="{FF2B5EF4-FFF2-40B4-BE49-F238E27FC236}">
              <a16:creationId xmlns:a16="http://schemas.microsoft.com/office/drawing/2014/main" id="{19D53EB0-CF32-43CD-9352-8262A6998B5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6" name="AutoShape 1">
          <a:extLst>
            <a:ext uri="{FF2B5EF4-FFF2-40B4-BE49-F238E27FC236}">
              <a16:creationId xmlns:a16="http://schemas.microsoft.com/office/drawing/2014/main" id="{B2DE5D41-4AEA-4F97-83F0-9D82FE2E766D}"/>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7" name="AutoShape 1">
          <a:extLst>
            <a:ext uri="{FF2B5EF4-FFF2-40B4-BE49-F238E27FC236}">
              <a16:creationId xmlns:a16="http://schemas.microsoft.com/office/drawing/2014/main" id="{3A46E72A-CD83-4BB1-8DF8-571B1EB672F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8" name="AutoShape 1">
          <a:extLst>
            <a:ext uri="{FF2B5EF4-FFF2-40B4-BE49-F238E27FC236}">
              <a16:creationId xmlns:a16="http://schemas.microsoft.com/office/drawing/2014/main" id="{6026244B-1A02-4786-93F4-64BBA9E38CCF}"/>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19" name="AutoShape 1">
          <a:extLst>
            <a:ext uri="{FF2B5EF4-FFF2-40B4-BE49-F238E27FC236}">
              <a16:creationId xmlns:a16="http://schemas.microsoft.com/office/drawing/2014/main" id="{1C15E0A8-076E-426F-9DBA-BD937FFBF4E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20" name="AutoShape 1">
          <a:extLst>
            <a:ext uri="{FF2B5EF4-FFF2-40B4-BE49-F238E27FC236}">
              <a16:creationId xmlns:a16="http://schemas.microsoft.com/office/drawing/2014/main" id="{2473EA33-5634-43F7-B37D-2058FDBE7BB6}"/>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21" name="AutoShape 1">
          <a:extLst>
            <a:ext uri="{FF2B5EF4-FFF2-40B4-BE49-F238E27FC236}">
              <a16:creationId xmlns:a16="http://schemas.microsoft.com/office/drawing/2014/main" id="{5D7D34C0-24C9-44B2-96C6-9BF988BB341A}"/>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2" name="AutoShape 1">
          <a:extLst>
            <a:ext uri="{FF2B5EF4-FFF2-40B4-BE49-F238E27FC236}">
              <a16:creationId xmlns:a16="http://schemas.microsoft.com/office/drawing/2014/main" id="{565DEC61-25AA-48D8-B665-519FEE8166E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3" name="AutoShape 1">
          <a:extLst>
            <a:ext uri="{FF2B5EF4-FFF2-40B4-BE49-F238E27FC236}">
              <a16:creationId xmlns:a16="http://schemas.microsoft.com/office/drawing/2014/main" id="{1FE6D96B-DF45-4194-9E17-2141426B3C1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4" name="AutoShape 1">
          <a:extLst>
            <a:ext uri="{FF2B5EF4-FFF2-40B4-BE49-F238E27FC236}">
              <a16:creationId xmlns:a16="http://schemas.microsoft.com/office/drawing/2014/main" id="{D57EE18F-4D24-4D1E-96A1-94AADD46327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5" name="AutoShape 1">
          <a:extLst>
            <a:ext uri="{FF2B5EF4-FFF2-40B4-BE49-F238E27FC236}">
              <a16:creationId xmlns:a16="http://schemas.microsoft.com/office/drawing/2014/main" id="{98E22664-DDE6-4337-BEBD-0DAD0ABF152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6" name="AutoShape 1">
          <a:extLst>
            <a:ext uri="{FF2B5EF4-FFF2-40B4-BE49-F238E27FC236}">
              <a16:creationId xmlns:a16="http://schemas.microsoft.com/office/drawing/2014/main" id="{B5D223A7-9D1F-4657-84AD-1284B6FFC99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7" name="AutoShape 1">
          <a:extLst>
            <a:ext uri="{FF2B5EF4-FFF2-40B4-BE49-F238E27FC236}">
              <a16:creationId xmlns:a16="http://schemas.microsoft.com/office/drawing/2014/main" id="{0A09BE38-01A3-4FCE-AB8C-E6A1152A77A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8" name="AutoShape 1">
          <a:extLst>
            <a:ext uri="{FF2B5EF4-FFF2-40B4-BE49-F238E27FC236}">
              <a16:creationId xmlns:a16="http://schemas.microsoft.com/office/drawing/2014/main" id="{82CFAF96-2BBE-4FDB-95B8-81642D506B7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29" name="AutoShape 1">
          <a:extLst>
            <a:ext uri="{FF2B5EF4-FFF2-40B4-BE49-F238E27FC236}">
              <a16:creationId xmlns:a16="http://schemas.microsoft.com/office/drawing/2014/main" id="{E5B46724-B8DF-43B4-9CE5-1A13B0180F3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0" name="AutoShape 1">
          <a:extLst>
            <a:ext uri="{FF2B5EF4-FFF2-40B4-BE49-F238E27FC236}">
              <a16:creationId xmlns:a16="http://schemas.microsoft.com/office/drawing/2014/main" id="{B845852B-1CB0-45B9-8A40-F87F3BB33CA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1" name="AutoShape 1">
          <a:extLst>
            <a:ext uri="{FF2B5EF4-FFF2-40B4-BE49-F238E27FC236}">
              <a16:creationId xmlns:a16="http://schemas.microsoft.com/office/drawing/2014/main" id="{0EFFCFBE-45AC-4F90-B017-78D9331CFDC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2" name="AutoShape 1">
          <a:extLst>
            <a:ext uri="{FF2B5EF4-FFF2-40B4-BE49-F238E27FC236}">
              <a16:creationId xmlns:a16="http://schemas.microsoft.com/office/drawing/2014/main" id="{D200774E-4638-49D7-B374-C57EEC96694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3" name="AutoShape 1">
          <a:extLst>
            <a:ext uri="{FF2B5EF4-FFF2-40B4-BE49-F238E27FC236}">
              <a16:creationId xmlns:a16="http://schemas.microsoft.com/office/drawing/2014/main" id="{6EDE9CD9-E576-4BB6-8147-A080A3EA41F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4" name="AutoShape 1">
          <a:extLst>
            <a:ext uri="{FF2B5EF4-FFF2-40B4-BE49-F238E27FC236}">
              <a16:creationId xmlns:a16="http://schemas.microsoft.com/office/drawing/2014/main" id="{03FBEA4C-0880-42D0-BD5C-3A7A889C8AF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5" name="AutoShape 1">
          <a:extLst>
            <a:ext uri="{FF2B5EF4-FFF2-40B4-BE49-F238E27FC236}">
              <a16:creationId xmlns:a16="http://schemas.microsoft.com/office/drawing/2014/main" id="{DC6EC38E-6ADF-4453-835E-0E1B0964AA9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6" name="AutoShape 1">
          <a:extLst>
            <a:ext uri="{FF2B5EF4-FFF2-40B4-BE49-F238E27FC236}">
              <a16:creationId xmlns:a16="http://schemas.microsoft.com/office/drawing/2014/main" id="{A9478E66-E702-48DF-89E8-FD237D66E06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7" name="AutoShape 1">
          <a:extLst>
            <a:ext uri="{FF2B5EF4-FFF2-40B4-BE49-F238E27FC236}">
              <a16:creationId xmlns:a16="http://schemas.microsoft.com/office/drawing/2014/main" id="{451DD683-A804-4931-838D-3ECC280FE69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8" name="AutoShape 1">
          <a:extLst>
            <a:ext uri="{FF2B5EF4-FFF2-40B4-BE49-F238E27FC236}">
              <a16:creationId xmlns:a16="http://schemas.microsoft.com/office/drawing/2014/main" id="{2446672A-DF83-4E78-B0AB-C72431D99D5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39" name="AutoShape 1">
          <a:extLst>
            <a:ext uri="{FF2B5EF4-FFF2-40B4-BE49-F238E27FC236}">
              <a16:creationId xmlns:a16="http://schemas.microsoft.com/office/drawing/2014/main" id="{FA7D84AC-08DF-4D59-8E32-4DC540C434E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0" name="AutoShape 1">
          <a:extLst>
            <a:ext uri="{FF2B5EF4-FFF2-40B4-BE49-F238E27FC236}">
              <a16:creationId xmlns:a16="http://schemas.microsoft.com/office/drawing/2014/main" id="{2F9BC376-0CAD-4CE1-A69E-280AC125BE9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1" name="AutoShape 1">
          <a:extLst>
            <a:ext uri="{FF2B5EF4-FFF2-40B4-BE49-F238E27FC236}">
              <a16:creationId xmlns:a16="http://schemas.microsoft.com/office/drawing/2014/main" id="{AE05994D-D584-4238-BCCD-D5D5980B0BB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2" name="AutoShape 1">
          <a:extLst>
            <a:ext uri="{FF2B5EF4-FFF2-40B4-BE49-F238E27FC236}">
              <a16:creationId xmlns:a16="http://schemas.microsoft.com/office/drawing/2014/main" id="{DF1FA16D-E53D-425F-9F5C-B6D74B35265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3" name="AutoShape 1">
          <a:extLst>
            <a:ext uri="{FF2B5EF4-FFF2-40B4-BE49-F238E27FC236}">
              <a16:creationId xmlns:a16="http://schemas.microsoft.com/office/drawing/2014/main" id="{3BCF8C0A-0F5A-4B16-A15D-CD5859F890C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4" name="AutoShape 1">
          <a:extLst>
            <a:ext uri="{FF2B5EF4-FFF2-40B4-BE49-F238E27FC236}">
              <a16:creationId xmlns:a16="http://schemas.microsoft.com/office/drawing/2014/main" id="{46412EBD-CF7D-49A2-976C-06EA1187C53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5" name="AutoShape 1">
          <a:extLst>
            <a:ext uri="{FF2B5EF4-FFF2-40B4-BE49-F238E27FC236}">
              <a16:creationId xmlns:a16="http://schemas.microsoft.com/office/drawing/2014/main" id="{EFC92256-8EFB-4622-88E1-7CA87C2D4D8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6" name="AutoShape 1">
          <a:extLst>
            <a:ext uri="{FF2B5EF4-FFF2-40B4-BE49-F238E27FC236}">
              <a16:creationId xmlns:a16="http://schemas.microsoft.com/office/drawing/2014/main" id="{FFD31A2E-3912-4B01-A5D5-12A99A7C7F0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7" name="AutoShape 1">
          <a:extLst>
            <a:ext uri="{FF2B5EF4-FFF2-40B4-BE49-F238E27FC236}">
              <a16:creationId xmlns:a16="http://schemas.microsoft.com/office/drawing/2014/main" id="{75A70F24-045C-4443-9541-F8D86518BE5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8" name="AutoShape 1">
          <a:extLst>
            <a:ext uri="{FF2B5EF4-FFF2-40B4-BE49-F238E27FC236}">
              <a16:creationId xmlns:a16="http://schemas.microsoft.com/office/drawing/2014/main" id="{7760DFF1-C8EA-4C48-8036-DB02C2587AC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49" name="AutoShape 1">
          <a:extLst>
            <a:ext uri="{FF2B5EF4-FFF2-40B4-BE49-F238E27FC236}">
              <a16:creationId xmlns:a16="http://schemas.microsoft.com/office/drawing/2014/main" id="{968316BC-E6CD-4197-B5FC-2B069E188AC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50" name="AutoShape 1">
          <a:extLst>
            <a:ext uri="{FF2B5EF4-FFF2-40B4-BE49-F238E27FC236}">
              <a16:creationId xmlns:a16="http://schemas.microsoft.com/office/drawing/2014/main" id="{7971091B-8F8D-4106-81BB-F3F0D79DC56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751" name="AutoShape 1">
          <a:extLst>
            <a:ext uri="{FF2B5EF4-FFF2-40B4-BE49-F238E27FC236}">
              <a16:creationId xmlns:a16="http://schemas.microsoft.com/office/drawing/2014/main" id="{6E9A0E37-C9C8-4C33-96EB-7B50621F676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2" name="AutoShape 1">
          <a:extLst>
            <a:ext uri="{FF2B5EF4-FFF2-40B4-BE49-F238E27FC236}">
              <a16:creationId xmlns:a16="http://schemas.microsoft.com/office/drawing/2014/main" id="{33B2982E-055F-46B0-85D9-539B6B6E9AD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3" name="AutoShape 1">
          <a:extLst>
            <a:ext uri="{FF2B5EF4-FFF2-40B4-BE49-F238E27FC236}">
              <a16:creationId xmlns:a16="http://schemas.microsoft.com/office/drawing/2014/main" id="{3B107678-FBFF-4F1D-9372-B9D17223F99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4" name="AutoShape 1">
          <a:extLst>
            <a:ext uri="{FF2B5EF4-FFF2-40B4-BE49-F238E27FC236}">
              <a16:creationId xmlns:a16="http://schemas.microsoft.com/office/drawing/2014/main" id="{4C9A8D2A-5C30-4E5F-AB22-F5C261B4661E}"/>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5" name="AutoShape 1">
          <a:extLst>
            <a:ext uri="{FF2B5EF4-FFF2-40B4-BE49-F238E27FC236}">
              <a16:creationId xmlns:a16="http://schemas.microsoft.com/office/drawing/2014/main" id="{E6D08126-FA9C-4513-9D8F-11DEF43EABA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6" name="AutoShape 1">
          <a:extLst>
            <a:ext uri="{FF2B5EF4-FFF2-40B4-BE49-F238E27FC236}">
              <a16:creationId xmlns:a16="http://schemas.microsoft.com/office/drawing/2014/main" id="{212868E9-D555-4284-8046-5A8A2D57DCE6}"/>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7" name="AutoShape 1">
          <a:extLst>
            <a:ext uri="{FF2B5EF4-FFF2-40B4-BE49-F238E27FC236}">
              <a16:creationId xmlns:a16="http://schemas.microsoft.com/office/drawing/2014/main" id="{FF7D2A58-A594-4E18-8444-F616C1ADBBB3}"/>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8" name="AutoShape 1">
          <a:extLst>
            <a:ext uri="{FF2B5EF4-FFF2-40B4-BE49-F238E27FC236}">
              <a16:creationId xmlns:a16="http://schemas.microsoft.com/office/drawing/2014/main" id="{7337AF64-0521-40CC-A801-4F6B5054A023}"/>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59" name="AutoShape 1">
          <a:extLst>
            <a:ext uri="{FF2B5EF4-FFF2-40B4-BE49-F238E27FC236}">
              <a16:creationId xmlns:a16="http://schemas.microsoft.com/office/drawing/2014/main" id="{D615000D-0B0B-4AEA-B07A-97F30552E9EF}"/>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60" name="AutoShape 1">
          <a:extLst>
            <a:ext uri="{FF2B5EF4-FFF2-40B4-BE49-F238E27FC236}">
              <a16:creationId xmlns:a16="http://schemas.microsoft.com/office/drawing/2014/main" id="{60FBA3D3-E0BE-41F6-9B0E-51F34BC6E9E8}"/>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61" name="AutoShape 1">
          <a:extLst>
            <a:ext uri="{FF2B5EF4-FFF2-40B4-BE49-F238E27FC236}">
              <a16:creationId xmlns:a16="http://schemas.microsoft.com/office/drawing/2014/main" id="{D03B3D1A-98C9-48B1-B507-4DB1FA42730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62" name="AutoShape 1">
          <a:extLst>
            <a:ext uri="{FF2B5EF4-FFF2-40B4-BE49-F238E27FC236}">
              <a16:creationId xmlns:a16="http://schemas.microsoft.com/office/drawing/2014/main" id="{A8E47E9F-4EF6-4BE0-BA4D-477DE62D57D0}"/>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63" name="AutoShape 1">
          <a:extLst>
            <a:ext uri="{FF2B5EF4-FFF2-40B4-BE49-F238E27FC236}">
              <a16:creationId xmlns:a16="http://schemas.microsoft.com/office/drawing/2014/main" id="{BB15F14D-985B-489F-A66B-C505100990A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4" name="AutoShape 1">
          <a:extLst>
            <a:ext uri="{FF2B5EF4-FFF2-40B4-BE49-F238E27FC236}">
              <a16:creationId xmlns:a16="http://schemas.microsoft.com/office/drawing/2014/main" id="{8074C954-BCB6-4FDC-BA65-99484E21921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5" name="AutoShape 1">
          <a:extLst>
            <a:ext uri="{FF2B5EF4-FFF2-40B4-BE49-F238E27FC236}">
              <a16:creationId xmlns:a16="http://schemas.microsoft.com/office/drawing/2014/main" id="{B4770D84-CF69-470F-832B-178D746027A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6" name="AutoShape 1">
          <a:extLst>
            <a:ext uri="{FF2B5EF4-FFF2-40B4-BE49-F238E27FC236}">
              <a16:creationId xmlns:a16="http://schemas.microsoft.com/office/drawing/2014/main" id="{5B0ADA7A-113E-420B-8D2E-7B3841F146E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7" name="AutoShape 1">
          <a:extLst>
            <a:ext uri="{FF2B5EF4-FFF2-40B4-BE49-F238E27FC236}">
              <a16:creationId xmlns:a16="http://schemas.microsoft.com/office/drawing/2014/main" id="{56D74A43-0D08-4ADA-8617-783C0DD13DC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8" name="AutoShape 1">
          <a:extLst>
            <a:ext uri="{FF2B5EF4-FFF2-40B4-BE49-F238E27FC236}">
              <a16:creationId xmlns:a16="http://schemas.microsoft.com/office/drawing/2014/main" id="{C2B70B11-90A2-4A99-9DF2-D568BFE114C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69" name="AutoShape 1">
          <a:extLst>
            <a:ext uri="{FF2B5EF4-FFF2-40B4-BE49-F238E27FC236}">
              <a16:creationId xmlns:a16="http://schemas.microsoft.com/office/drawing/2014/main" id="{3F9955FE-E2B0-4772-8662-CD30A9201BBE}"/>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0" name="AutoShape 1">
          <a:extLst>
            <a:ext uri="{FF2B5EF4-FFF2-40B4-BE49-F238E27FC236}">
              <a16:creationId xmlns:a16="http://schemas.microsoft.com/office/drawing/2014/main" id="{E6D4F4C1-007B-4283-A458-20DB41CFA7F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1" name="AutoShape 1">
          <a:extLst>
            <a:ext uri="{FF2B5EF4-FFF2-40B4-BE49-F238E27FC236}">
              <a16:creationId xmlns:a16="http://schemas.microsoft.com/office/drawing/2014/main" id="{552E2DB8-95BA-4FBC-B8BD-BA4D19D48F4D}"/>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2" name="AutoShape 1">
          <a:extLst>
            <a:ext uri="{FF2B5EF4-FFF2-40B4-BE49-F238E27FC236}">
              <a16:creationId xmlns:a16="http://schemas.microsoft.com/office/drawing/2014/main" id="{E80F5309-9516-4DA2-8535-A80EF5DA2EE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3" name="AutoShape 1">
          <a:extLst>
            <a:ext uri="{FF2B5EF4-FFF2-40B4-BE49-F238E27FC236}">
              <a16:creationId xmlns:a16="http://schemas.microsoft.com/office/drawing/2014/main" id="{DC40EFA2-FCCE-43F9-99BD-45557F63D0AF}"/>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4" name="AutoShape 1">
          <a:extLst>
            <a:ext uri="{FF2B5EF4-FFF2-40B4-BE49-F238E27FC236}">
              <a16:creationId xmlns:a16="http://schemas.microsoft.com/office/drawing/2014/main" id="{6F6F44F4-FAD2-4198-99A1-1D24744C6A6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5" name="AutoShape 1">
          <a:extLst>
            <a:ext uri="{FF2B5EF4-FFF2-40B4-BE49-F238E27FC236}">
              <a16:creationId xmlns:a16="http://schemas.microsoft.com/office/drawing/2014/main" id="{E1A50827-4A0D-4E12-8C20-72F000D2F9E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6" name="AutoShape 1">
          <a:extLst>
            <a:ext uri="{FF2B5EF4-FFF2-40B4-BE49-F238E27FC236}">
              <a16:creationId xmlns:a16="http://schemas.microsoft.com/office/drawing/2014/main" id="{B962F7D6-3858-4083-B0FE-09E469568B41}"/>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7" name="AutoShape 1">
          <a:extLst>
            <a:ext uri="{FF2B5EF4-FFF2-40B4-BE49-F238E27FC236}">
              <a16:creationId xmlns:a16="http://schemas.microsoft.com/office/drawing/2014/main" id="{173C2D54-2BA4-471D-ADE1-66DCD94C27B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8" name="AutoShape 1">
          <a:extLst>
            <a:ext uri="{FF2B5EF4-FFF2-40B4-BE49-F238E27FC236}">
              <a16:creationId xmlns:a16="http://schemas.microsoft.com/office/drawing/2014/main" id="{3E27F4F9-BB4B-4026-8D7B-4D5DEA5B2F8A}"/>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79" name="AutoShape 1">
          <a:extLst>
            <a:ext uri="{FF2B5EF4-FFF2-40B4-BE49-F238E27FC236}">
              <a16:creationId xmlns:a16="http://schemas.microsoft.com/office/drawing/2014/main" id="{7B1C7E60-4029-41B4-89A4-C7073C7E1724}"/>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0" name="AutoShape 1">
          <a:extLst>
            <a:ext uri="{FF2B5EF4-FFF2-40B4-BE49-F238E27FC236}">
              <a16:creationId xmlns:a16="http://schemas.microsoft.com/office/drawing/2014/main" id="{EC7C5B25-D110-404E-81D6-188A6F77999A}"/>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1" name="AutoShape 1">
          <a:extLst>
            <a:ext uri="{FF2B5EF4-FFF2-40B4-BE49-F238E27FC236}">
              <a16:creationId xmlns:a16="http://schemas.microsoft.com/office/drawing/2014/main" id="{988583BE-E250-4403-A56C-5389556DFA32}"/>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2" name="AutoShape 1">
          <a:extLst>
            <a:ext uri="{FF2B5EF4-FFF2-40B4-BE49-F238E27FC236}">
              <a16:creationId xmlns:a16="http://schemas.microsoft.com/office/drawing/2014/main" id="{4BA5A51B-C864-40AA-B0CC-3EDA218294FC}"/>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3" name="AutoShape 1">
          <a:extLst>
            <a:ext uri="{FF2B5EF4-FFF2-40B4-BE49-F238E27FC236}">
              <a16:creationId xmlns:a16="http://schemas.microsoft.com/office/drawing/2014/main" id="{927B2E09-9C43-411E-B71A-99185CF8B4F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4" name="AutoShape 1">
          <a:extLst>
            <a:ext uri="{FF2B5EF4-FFF2-40B4-BE49-F238E27FC236}">
              <a16:creationId xmlns:a16="http://schemas.microsoft.com/office/drawing/2014/main" id="{6ED4D3AC-2599-4736-B14F-0FBA9EEBC1D8}"/>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5" name="AutoShape 1">
          <a:extLst>
            <a:ext uri="{FF2B5EF4-FFF2-40B4-BE49-F238E27FC236}">
              <a16:creationId xmlns:a16="http://schemas.microsoft.com/office/drawing/2014/main" id="{9E8A6974-BA6F-42DE-ADD2-A510AABE69A9}"/>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6" name="AutoShape 1">
          <a:extLst>
            <a:ext uri="{FF2B5EF4-FFF2-40B4-BE49-F238E27FC236}">
              <a16:creationId xmlns:a16="http://schemas.microsoft.com/office/drawing/2014/main" id="{5F3E8D72-6864-4807-9507-4BBC08F9FDF6}"/>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7" name="AutoShape 1">
          <a:extLst>
            <a:ext uri="{FF2B5EF4-FFF2-40B4-BE49-F238E27FC236}">
              <a16:creationId xmlns:a16="http://schemas.microsoft.com/office/drawing/2014/main" id="{EEEB9538-00D1-4AC8-87A6-AAD8451C4F83}"/>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8" name="AutoShape 1">
          <a:extLst>
            <a:ext uri="{FF2B5EF4-FFF2-40B4-BE49-F238E27FC236}">
              <a16:creationId xmlns:a16="http://schemas.microsoft.com/office/drawing/2014/main" id="{92680E84-5B31-441F-A1A6-1894BF48E850}"/>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89" name="AutoShape 1">
          <a:extLst>
            <a:ext uri="{FF2B5EF4-FFF2-40B4-BE49-F238E27FC236}">
              <a16:creationId xmlns:a16="http://schemas.microsoft.com/office/drawing/2014/main" id="{73EBA2D2-00FA-4DB6-A961-1539A0220A77}"/>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90" name="AutoShape 1">
          <a:extLst>
            <a:ext uri="{FF2B5EF4-FFF2-40B4-BE49-F238E27FC236}">
              <a16:creationId xmlns:a16="http://schemas.microsoft.com/office/drawing/2014/main" id="{43A4AADD-926C-48CF-BF3B-0B830C375F1C}"/>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91" name="AutoShape 1">
          <a:extLst>
            <a:ext uri="{FF2B5EF4-FFF2-40B4-BE49-F238E27FC236}">
              <a16:creationId xmlns:a16="http://schemas.microsoft.com/office/drawing/2014/main" id="{A25154B6-D4ED-44EF-A6DA-7EB999880A1B}"/>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92" name="AutoShape 1">
          <a:extLst>
            <a:ext uri="{FF2B5EF4-FFF2-40B4-BE49-F238E27FC236}">
              <a16:creationId xmlns:a16="http://schemas.microsoft.com/office/drawing/2014/main" id="{AAF43CD3-B78B-4EA2-ADBD-46441F4EB8A5}"/>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297657" cy="323850"/>
    <xdr:sp macro="" textlink="">
      <xdr:nvSpPr>
        <xdr:cNvPr id="793" name="AutoShape 1">
          <a:extLst>
            <a:ext uri="{FF2B5EF4-FFF2-40B4-BE49-F238E27FC236}">
              <a16:creationId xmlns:a16="http://schemas.microsoft.com/office/drawing/2014/main" id="{85AE0337-CF52-43CA-94BF-095FA1B5BCED}"/>
            </a:ext>
          </a:extLst>
        </xdr:cNvPr>
        <xdr:cNvSpPr>
          <a:spLocks noChangeAspect="1" noChangeArrowheads="1"/>
        </xdr:cNvSpPr>
      </xdr:nvSpPr>
      <xdr:spPr bwMode="auto">
        <a:xfrm>
          <a:off x="436245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4" name="AutoShape 1">
          <a:extLst>
            <a:ext uri="{FF2B5EF4-FFF2-40B4-BE49-F238E27FC236}">
              <a16:creationId xmlns:a16="http://schemas.microsoft.com/office/drawing/2014/main" id="{58C2FF76-D71C-4BF4-8535-554414D0480F}"/>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5" name="AutoShape 1">
          <a:extLst>
            <a:ext uri="{FF2B5EF4-FFF2-40B4-BE49-F238E27FC236}">
              <a16:creationId xmlns:a16="http://schemas.microsoft.com/office/drawing/2014/main" id="{E493E396-CD88-4770-A407-BF6C13D9AF2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6" name="AutoShape 1">
          <a:extLst>
            <a:ext uri="{FF2B5EF4-FFF2-40B4-BE49-F238E27FC236}">
              <a16:creationId xmlns:a16="http://schemas.microsoft.com/office/drawing/2014/main" id="{F04B2096-941E-4E6E-BAA0-4B15ECE3EC85}"/>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7" name="AutoShape 1">
          <a:extLst>
            <a:ext uri="{FF2B5EF4-FFF2-40B4-BE49-F238E27FC236}">
              <a16:creationId xmlns:a16="http://schemas.microsoft.com/office/drawing/2014/main" id="{F1755414-8744-432D-A5B5-77580E67D9F6}"/>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8" name="AutoShape 1">
          <a:extLst>
            <a:ext uri="{FF2B5EF4-FFF2-40B4-BE49-F238E27FC236}">
              <a16:creationId xmlns:a16="http://schemas.microsoft.com/office/drawing/2014/main" id="{7FD2B51C-F542-4A10-A296-4FB68B55C75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799" name="AutoShape 1">
          <a:extLst>
            <a:ext uri="{FF2B5EF4-FFF2-40B4-BE49-F238E27FC236}">
              <a16:creationId xmlns:a16="http://schemas.microsoft.com/office/drawing/2014/main" id="{D8ADF2A6-232A-4A24-B534-DB1A7D631279}"/>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0" name="AutoShape 1">
          <a:extLst>
            <a:ext uri="{FF2B5EF4-FFF2-40B4-BE49-F238E27FC236}">
              <a16:creationId xmlns:a16="http://schemas.microsoft.com/office/drawing/2014/main" id="{7C48FE4D-FDF2-4571-8B43-D6407FA89B89}"/>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1" name="AutoShape 1">
          <a:extLst>
            <a:ext uri="{FF2B5EF4-FFF2-40B4-BE49-F238E27FC236}">
              <a16:creationId xmlns:a16="http://schemas.microsoft.com/office/drawing/2014/main" id="{E99549BD-5E01-4DBA-BF5A-B47B71ABBB3E}"/>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2" name="AutoShape 1">
          <a:extLst>
            <a:ext uri="{FF2B5EF4-FFF2-40B4-BE49-F238E27FC236}">
              <a16:creationId xmlns:a16="http://schemas.microsoft.com/office/drawing/2014/main" id="{B4A59705-5EED-4869-9BE9-D911E727D80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3" name="AutoShape 1">
          <a:extLst>
            <a:ext uri="{FF2B5EF4-FFF2-40B4-BE49-F238E27FC236}">
              <a16:creationId xmlns:a16="http://schemas.microsoft.com/office/drawing/2014/main" id="{4D147900-C9B9-436E-AB87-9A77CEBB3D5C}"/>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4" name="AutoShape 1">
          <a:extLst>
            <a:ext uri="{FF2B5EF4-FFF2-40B4-BE49-F238E27FC236}">
              <a16:creationId xmlns:a16="http://schemas.microsoft.com/office/drawing/2014/main" id="{276352E8-B52A-4955-B1FD-38C4F2F7171A}"/>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05" name="AutoShape 1">
          <a:extLst>
            <a:ext uri="{FF2B5EF4-FFF2-40B4-BE49-F238E27FC236}">
              <a16:creationId xmlns:a16="http://schemas.microsoft.com/office/drawing/2014/main" id="{3C7EBBA8-2E0E-4BE1-9F3A-8F390F48EAD1}"/>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06" name="AutoShape 1">
          <a:extLst>
            <a:ext uri="{FF2B5EF4-FFF2-40B4-BE49-F238E27FC236}">
              <a16:creationId xmlns:a16="http://schemas.microsoft.com/office/drawing/2014/main" id="{92B3142B-6393-4422-BE19-99862A25748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07" name="AutoShape 1">
          <a:extLst>
            <a:ext uri="{FF2B5EF4-FFF2-40B4-BE49-F238E27FC236}">
              <a16:creationId xmlns:a16="http://schemas.microsoft.com/office/drawing/2014/main" id="{095C7549-CE0A-45AA-8BEE-028C279AA54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08" name="AutoShape 1">
          <a:extLst>
            <a:ext uri="{FF2B5EF4-FFF2-40B4-BE49-F238E27FC236}">
              <a16:creationId xmlns:a16="http://schemas.microsoft.com/office/drawing/2014/main" id="{EC254114-6021-468A-A7CE-68E5378ACDC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09" name="AutoShape 1">
          <a:extLst>
            <a:ext uri="{FF2B5EF4-FFF2-40B4-BE49-F238E27FC236}">
              <a16:creationId xmlns:a16="http://schemas.microsoft.com/office/drawing/2014/main" id="{031B7924-36D5-4422-AE11-27DEEB65B86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0" name="AutoShape 1">
          <a:extLst>
            <a:ext uri="{FF2B5EF4-FFF2-40B4-BE49-F238E27FC236}">
              <a16:creationId xmlns:a16="http://schemas.microsoft.com/office/drawing/2014/main" id="{E995B9B5-7F67-4B0F-98FF-1655CAB2F87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1" name="AutoShape 1">
          <a:extLst>
            <a:ext uri="{FF2B5EF4-FFF2-40B4-BE49-F238E27FC236}">
              <a16:creationId xmlns:a16="http://schemas.microsoft.com/office/drawing/2014/main" id="{7E98E834-9B68-4CB7-9489-24BF5E30A3A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2" name="AutoShape 1">
          <a:extLst>
            <a:ext uri="{FF2B5EF4-FFF2-40B4-BE49-F238E27FC236}">
              <a16:creationId xmlns:a16="http://schemas.microsoft.com/office/drawing/2014/main" id="{750E48CD-43B5-47EC-B9E5-167223DAFEA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3" name="AutoShape 1">
          <a:extLst>
            <a:ext uri="{FF2B5EF4-FFF2-40B4-BE49-F238E27FC236}">
              <a16:creationId xmlns:a16="http://schemas.microsoft.com/office/drawing/2014/main" id="{9B3C483D-C70A-4DC9-A41F-108DFDBDF28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4" name="AutoShape 1">
          <a:extLst>
            <a:ext uri="{FF2B5EF4-FFF2-40B4-BE49-F238E27FC236}">
              <a16:creationId xmlns:a16="http://schemas.microsoft.com/office/drawing/2014/main" id="{A19D1B85-B017-4AAA-95C8-F8FBF40433E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5" name="AutoShape 1">
          <a:extLst>
            <a:ext uri="{FF2B5EF4-FFF2-40B4-BE49-F238E27FC236}">
              <a16:creationId xmlns:a16="http://schemas.microsoft.com/office/drawing/2014/main" id="{83A5DC3C-18B0-471A-A11E-D0292920523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6" name="AutoShape 1">
          <a:extLst>
            <a:ext uri="{FF2B5EF4-FFF2-40B4-BE49-F238E27FC236}">
              <a16:creationId xmlns:a16="http://schemas.microsoft.com/office/drawing/2014/main" id="{FC8B29F4-5585-4D18-99D6-D60B4201F04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7" name="AutoShape 1">
          <a:extLst>
            <a:ext uri="{FF2B5EF4-FFF2-40B4-BE49-F238E27FC236}">
              <a16:creationId xmlns:a16="http://schemas.microsoft.com/office/drawing/2014/main" id="{5E979A06-A5B4-44FE-BF24-E3F12EEF79E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8" name="AutoShape 1">
          <a:extLst>
            <a:ext uri="{FF2B5EF4-FFF2-40B4-BE49-F238E27FC236}">
              <a16:creationId xmlns:a16="http://schemas.microsoft.com/office/drawing/2014/main" id="{945C5DBA-747C-4923-95B4-31B444F267F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19" name="AutoShape 1">
          <a:extLst>
            <a:ext uri="{FF2B5EF4-FFF2-40B4-BE49-F238E27FC236}">
              <a16:creationId xmlns:a16="http://schemas.microsoft.com/office/drawing/2014/main" id="{04B28EF0-F6CA-4C88-A0F1-B7A66EBD5F0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0" name="AutoShape 1">
          <a:extLst>
            <a:ext uri="{FF2B5EF4-FFF2-40B4-BE49-F238E27FC236}">
              <a16:creationId xmlns:a16="http://schemas.microsoft.com/office/drawing/2014/main" id="{C173E836-D10F-40D9-8778-30D2185E748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1" name="AutoShape 1">
          <a:extLst>
            <a:ext uri="{FF2B5EF4-FFF2-40B4-BE49-F238E27FC236}">
              <a16:creationId xmlns:a16="http://schemas.microsoft.com/office/drawing/2014/main" id="{20A62857-2D8C-4EBB-AE0E-B0A38F9BCA3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2" name="AutoShape 1">
          <a:extLst>
            <a:ext uri="{FF2B5EF4-FFF2-40B4-BE49-F238E27FC236}">
              <a16:creationId xmlns:a16="http://schemas.microsoft.com/office/drawing/2014/main" id="{B7AA6892-3EAD-4625-B911-B2B746FFDEC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3" name="AutoShape 1">
          <a:extLst>
            <a:ext uri="{FF2B5EF4-FFF2-40B4-BE49-F238E27FC236}">
              <a16:creationId xmlns:a16="http://schemas.microsoft.com/office/drawing/2014/main" id="{C88F5479-D52F-4D47-9565-10981DA879C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4" name="AutoShape 1">
          <a:extLst>
            <a:ext uri="{FF2B5EF4-FFF2-40B4-BE49-F238E27FC236}">
              <a16:creationId xmlns:a16="http://schemas.microsoft.com/office/drawing/2014/main" id="{610A136B-3DB4-4CF6-BDBC-5826C8E0A0F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5" name="AutoShape 1">
          <a:extLst>
            <a:ext uri="{FF2B5EF4-FFF2-40B4-BE49-F238E27FC236}">
              <a16:creationId xmlns:a16="http://schemas.microsoft.com/office/drawing/2014/main" id="{551E824C-0653-42EB-94CA-41A3E7CDD4C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6" name="AutoShape 1">
          <a:extLst>
            <a:ext uri="{FF2B5EF4-FFF2-40B4-BE49-F238E27FC236}">
              <a16:creationId xmlns:a16="http://schemas.microsoft.com/office/drawing/2014/main" id="{1BC2F36F-EEC0-4575-8AF1-F8B5A7941ED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7" name="AutoShape 1">
          <a:extLst>
            <a:ext uri="{FF2B5EF4-FFF2-40B4-BE49-F238E27FC236}">
              <a16:creationId xmlns:a16="http://schemas.microsoft.com/office/drawing/2014/main" id="{ED351835-68D7-45FB-A1D3-CA271B4B5AA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8" name="AutoShape 1">
          <a:extLst>
            <a:ext uri="{FF2B5EF4-FFF2-40B4-BE49-F238E27FC236}">
              <a16:creationId xmlns:a16="http://schemas.microsoft.com/office/drawing/2014/main" id="{9AB9D29D-47FB-4E34-AF02-BF809E97FDF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29" name="AutoShape 1">
          <a:extLst>
            <a:ext uri="{FF2B5EF4-FFF2-40B4-BE49-F238E27FC236}">
              <a16:creationId xmlns:a16="http://schemas.microsoft.com/office/drawing/2014/main" id="{A8865105-8A10-4332-870A-FEEC4E46FBB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0" name="AutoShape 1">
          <a:extLst>
            <a:ext uri="{FF2B5EF4-FFF2-40B4-BE49-F238E27FC236}">
              <a16:creationId xmlns:a16="http://schemas.microsoft.com/office/drawing/2014/main" id="{5D9C4929-EA28-4091-BB24-1D90F171304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1" name="AutoShape 1">
          <a:extLst>
            <a:ext uri="{FF2B5EF4-FFF2-40B4-BE49-F238E27FC236}">
              <a16:creationId xmlns:a16="http://schemas.microsoft.com/office/drawing/2014/main" id="{32D7937E-B4D6-4BE7-A1CF-E7D2AD0B787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2" name="AutoShape 1">
          <a:extLst>
            <a:ext uri="{FF2B5EF4-FFF2-40B4-BE49-F238E27FC236}">
              <a16:creationId xmlns:a16="http://schemas.microsoft.com/office/drawing/2014/main" id="{38A49E84-921E-4B18-A267-8CABFBE32CB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3" name="AutoShape 1">
          <a:extLst>
            <a:ext uri="{FF2B5EF4-FFF2-40B4-BE49-F238E27FC236}">
              <a16:creationId xmlns:a16="http://schemas.microsoft.com/office/drawing/2014/main" id="{CC8AFF11-807A-491B-B27B-AC1E81C4022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4" name="AutoShape 1">
          <a:extLst>
            <a:ext uri="{FF2B5EF4-FFF2-40B4-BE49-F238E27FC236}">
              <a16:creationId xmlns:a16="http://schemas.microsoft.com/office/drawing/2014/main" id="{68D03343-B7E9-4D03-91CB-AD4E1A20497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835" name="AutoShape 1">
          <a:extLst>
            <a:ext uri="{FF2B5EF4-FFF2-40B4-BE49-F238E27FC236}">
              <a16:creationId xmlns:a16="http://schemas.microsoft.com/office/drawing/2014/main" id="{906CD251-F61B-46B6-85A7-7EFA0612FD7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36" name="AutoShape 1">
          <a:extLst>
            <a:ext uri="{FF2B5EF4-FFF2-40B4-BE49-F238E27FC236}">
              <a16:creationId xmlns:a16="http://schemas.microsoft.com/office/drawing/2014/main" id="{2403EF6A-0712-4087-B28A-07994E5A494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37" name="AutoShape 1">
          <a:extLst>
            <a:ext uri="{FF2B5EF4-FFF2-40B4-BE49-F238E27FC236}">
              <a16:creationId xmlns:a16="http://schemas.microsoft.com/office/drawing/2014/main" id="{666CF4A4-3A5B-4E9F-9ECE-F91862661588}"/>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38" name="AutoShape 1">
          <a:extLst>
            <a:ext uri="{FF2B5EF4-FFF2-40B4-BE49-F238E27FC236}">
              <a16:creationId xmlns:a16="http://schemas.microsoft.com/office/drawing/2014/main" id="{28D266D1-2472-46CC-9B68-ACB5A3A3BFAB}"/>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39" name="AutoShape 1">
          <a:extLst>
            <a:ext uri="{FF2B5EF4-FFF2-40B4-BE49-F238E27FC236}">
              <a16:creationId xmlns:a16="http://schemas.microsoft.com/office/drawing/2014/main" id="{AF4EABBA-75BF-4D93-AD42-EBB64CB4B50F}"/>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0" name="AutoShape 1">
          <a:extLst>
            <a:ext uri="{FF2B5EF4-FFF2-40B4-BE49-F238E27FC236}">
              <a16:creationId xmlns:a16="http://schemas.microsoft.com/office/drawing/2014/main" id="{E080CF6B-33F0-4F2D-AF0F-CF43B285C4CE}"/>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1" name="AutoShape 1">
          <a:extLst>
            <a:ext uri="{FF2B5EF4-FFF2-40B4-BE49-F238E27FC236}">
              <a16:creationId xmlns:a16="http://schemas.microsoft.com/office/drawing/2014/main" id="{2B82D414-367E-49B0-9971-908B0AFD4273}"/>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2" name="AutoShape 1">
          <a:extLst>
            <a:ext uri="{FF2B5EF4-FFF2-40B4-BE49-F238E27FC236}">
              <a16:creationId xmlns:a16="http://schemas.microsoft.com/office/drawing/2014/main" id="{6DDF8AFB-1E02-4F2D-B01C-B37EE769C54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3" name="AutoShape 1">
          <a:extLst>
            <a:ext uri="{FF2B5EF4-FFF2-40B4-BE49-F238E27FC236}">
              <a16:creationId xmlns:a16="http://schemas.microsoft.com/office/drawing/2014/main" id="{DC643E44-D0D2-4A34-989E-D640EE88B7C5}"/>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4" name="AutoShape 1">
          <a:extLst>
            <a:ext uri="{FF2B5EF4-FFF2-40B4-BE49-F238E27FC236}">
              <a16:creationId xmlns:a16="http://schemas.microsoft.com/office/drawing/2014/main" id="{D81A8FFA-4495-43C1-8FCF-90F8EA445D97}"/>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5" name="AutoShape 1">
          <a:extLst>
            <a:ext uri="{FF2B5EF4-FFF2-40B4-BE49-F238E27FC236}">
              <a16:creationId xmlns:a16="http://schemas.microsoft.com/office/drawing/2014/main" id="{3304EBA5-78A2-4C17-B5D4-3303487B96CD}"/>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6" name="AutoShape 1">
          <a:extLst>
            <a:ext uri="{FF2B5EF4-FFF2-40B4-BE49-F238E27FC236}">
              <a16:creationId xmlns:a16="http://schemas.microsoft.com/office/drawing/2014/main" id="{A0F9B78E-1369-4763-8F10-F6EC276D5CD3}"/>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xdr:row>
      <xdr:rowOff>0</xdr:rowOff>
    </xdr:from>
    <xdr:ext cx="297657" cy="323850"/>
    <xdr:sp macro="" textlink="">
      <xdr:nvSpPr>
        <xdr:cNvPr id="847" name="AutoShape 1">
          <a:extLst>
            <a:ext uri="{FF2B5EF4-FFF2-40B4-BE49-F238E27FC236}">
              <a16:creationId xmlns:a16="http://schemas.microsoft.com/office/drawing/2014/main" id="{2C570B11-153B-4F4D-8CFE-D7AC3BD4F134}"/>
            </a:ext>
          </a:extLst>
        </xdr:cNvPr>
        <xdr:cNvSpPr>
          <a:spLocks noChangeAspect="1" noChangeArrowheads="1"/>
        </xdr:cNvSpPr>
      </xdr:nvSpPr>
      <xdr:spPr bwMode="auto">
        <a:xfrm>
          <a:off x="436245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48" name="AutoShape 1">
          <a:extLst>
            <a:ext uri="{FF2B5EF4-FFF2-40B4-BE49-F238E27FC236}">
              <a16:creationId xmlns:a16="http://schemas.microsoft.com/office/drawing/2014/main" id="{CF1EB5E4-659E-464C-AC7B-4E41DA27C11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49" name="AutoShape 1">
          <a:extLst>
            <a:ext uri="{FF2B5EF4-FFF2-40B4-BE49-F238E27FC236}">
              <a16:creationId xmlns:a16="http://schemas.microsoft.com/office/drawing/2014/main" id="{D5EE33B2-1847-4096-BD13-8A1CE197F14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0" name="AutoShape 1">
          <a:extLst>
            <a:ext uri="{FF2B5EF4-FFF2-40B4-BE49-F238E27FC236}">
              <a16:creationId xmlns:a16="http://schemas.microsoft.com/office/drawing/2014/main" id="{938F24AA-BD0E-4456-81A7-A765444DF89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1" name="AutoShape 1">
          <a:extLst>
            <a:ext uri="{FF2B5EF4-FFF2-40B4-BE49-F238E27FC236}">
              <a16:creationId xmlns:a16="http://schemas.microsoft.com/office/drawing/2014/main" id="{86281119-F182-4C35-8417-BE1CCAF9DDB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2" name="AutoShape 1">
          <a:extLst>
            <a:ext uri="{FF2B5EF4-FFF2-40B4-BE49-F238E27FC236}">
              <a16:creationId xmlns:a16="http://schemas.microsoft.com/office/drawing/2014/main" id="{C4711EBC-7892-417F-AC72-83B5F2ABCE18}"/>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3" name="AutoShape 1">
          <a:extLst>
            <a:ext uri="{FF2B5EF4-FFF2-40B4-BE49-F238E27FC236}">
              <a16:creationId xmlns:a16="http://schemas.microsoft.com/office/drawing/2014/main" id="{64585111-27F0-4838-A2B5-5A8C7AE6383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4" name="AutoShape 1">
          <a:extLst>
            <a:ext uri="{FF2B5EF4-FFF2-40B4-BE49-F238E27FC236}">
              <a16:creationId xmlns:a16="http://schemas.microsoft.com/office/drawing/2014/main" id="{9CB47904-3041-44CC-BA20-45C5528C06E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5" name="AutoShape 1">
          <a:extLst>
            <a:ext uri="{FF2B5EF4-FFF2-40B4-BE49-F238E27FC236}">
              <a16:creationId xmlns:a16="http://schemas.microsoft.com/office/drawing/2014/main" id="{6D741464-AE5A-4217-9684-56EFE12445A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6" name="AutoShape 1">
          <a:extLst>
            <a:ext uri="{FF2B5EF4-FFF2-40B4-BE49-F238E27FC236}">
              <a16:creationId xmlns:a16="http://schemas.microsoft.com/office/drawing/2014/main" id="{FF907075-2DC3-4583-9DA5-FA758E2A61D6}"/>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7" name="AutoShape 1">
          <a:extLst>
            <a:ext uri="{FF2B5EF4-FFF2-40B4-BE49-F238E27FC236}">
              <a16:creationId xmlns:a16="http://schemas.microsoft.com/office/drawing/2014/main" id="{6FB7A865-506D-4C7D-BDF5-00574CA9C312}"/>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8" name="AutoShape 1">
          <a:extLst>
            <a:ext uri="{FF2B5EF4-FFF2-40B4-BE49-F238E27FC236}">
              <a16:creationId xmlns:a16="http://schemas.microsoft.com/office/drawing/2014/main" id="{E39F95BF-E757-42C7-99F6-563F23287D9F}"/>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59" name="AutoShape 1">
          <a:extLst>
            <a:ext uri="{FF2B5EF4-FFF2-40B4-BE49-F238E27FC236}">
              <a16:creationId xmlns:a16="http://schemas.microsoft.com/office/drawing/2014/main" id="{8C07817A-5ECB-42B0-B111-7ABF96FF26A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0" name="AutoShape 1">
          <a:extLst>
            <a:ext uri="{FF2B5EF4-FFF2-40B4-BE49-F238E27FC236}">
              <a16:creationId xmlns:a16="http://schemas.microsoft.com/office/drawing/2014/main" id="{3473A13B-E3A3-474B-AE00-C4BECC57DCAF}"/>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1" name="AutoShape 1">
          <a:extLst>
            <a:ext uri="{FF2B5EF4-FFF2-40B4-BE49-F238E27FC236}">
              <a16:creationId xmlns:a16="http://schemas.microsoft.com/office/drawing/2014/main" id="{DAE82B8C-94CC-41DA-8F81-16E4EF47935D}"/>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2" name="AutoShape 1">
          <a:extLst>
            <a:ext uri="{FF2B5EF4-FFF2-40B4-BE49-F238E27FC236}">
              <a16:creationId xmlns:a16="http://schemas.microsoft.com/office/drawing/2014/main" id="{859043A2-9C86-401C-8730-E69C5AE9D8E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3" name="AutoShape 1">
          <a:extLst>
            <a:ext uri="{FF2B5EF4-FFF2-40B4-BE49-F238E27FC236}">
              <a16:creationId xmlns:a16="http://schemas.microsoft.com/office/drawing/2014/main" id="{E6A88AA4-F36F-427F-96F4-37E099CFF8D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4" name="AutoShape 1">
          <a:extLst>
            <a:ext uri="{FF2B5EF4-FFF2-40B4-BE49-F238E27FC236}">
              <a16:creationId xmlns:a16="http://schemas.microsoft.com/office/drawing/2014/main" id="{048EE098-E512-433F-8F0B-7A7BF0DCF798}"/>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5" name="AutoShape 1">
          <a:extLst>
            <a:ext uri="{FF2B5EF4-FFF2-40B4-BE49-F238E27FC236}">
              <a16:creationId xmlns:a16="http://schemas.microsoft.com/office/drawing/2014/main" id="{A1D5639F-B195-484E-94EB-AD268E41F0F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6" name="AutoShape 1">
          <a:extLst>
            <a:ext uri="{FF2B5EF4-FFF2-40B4-BE49-F238E27FC236}">
              <a16:creationId xmlns:a16="http://schemas.microsoft.com/office/drawing/2014/main" id="{FEE0A4EF-D9A3-44A6-96DD-03125C44B612}"/>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7" name="AutoShape 1">
          <a:extLst>
            <a:ext uri="{FF2B5EF4-FFF2-40B4-BE49-F238E27FC236}">
              <a16:creationId xmlns:a16="http://schemas.microsoft.com/office/drawing/2014/main" id="{C9B76FE6-EA17-471E-A26C-BA0BA70BF40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8" name="AutoShape 1">
          <a:extLst>
            <a:ext uri="{FF2B5EF4-FFF2-40B4-BE49-F238E27FC236}">
              <a16:creationId xmlns:a16="http://schemas.microsoft.com/office/drawing/2014/main" id="{D1818AB9-8998-4A11-BE49-70D8C19932B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69" name="AutoShape 1">
          <a:extLst>
            <a:ext uri="{FF2B5EF4-FFF2-40B4-BE49-F238E27FC236}">
              <a16:creationId xmlns:a16="http://schemas.microsoft.com/office/drawing/2014/main" id="{51D7972A-4FFB-40B5-B638-6D2E396B2CE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0" name="AutoShape 1">
          <a:extLst>
            <a:ext uri="{FF2B5EF4-FFF2-40B4-BE49-F238E27FC236}">
              <a16:creationId xmlns:a16="http://schemas.microsoft.com/office/drawing/2014/main" id="{4A1778E8-CB93-47FF-A3E9-F543E4F4A9B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1" name="AutoShape 1">
          <a:extLst>
            <a:ext uri="{FF2B5EF4-FFF2-40B4-BE49-F238E27FC236}">
              <a16:creationId xmlns:a16="http://schemas.microsoft.com/office/drawing/2014/main" id="{FD00DFBB-80D3-4514-ABDD-3D1758C7E4F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2" name="AutoShape 1">
          <a:extLst>
            <a:ext uri="{FF2B5EF4-FFF2-40B4-BE49-F238E27FC236}">
              <a16:creationId xmlns:a16="http://schemas.microsoft.com/office/drawing/2014/main" id="{372917C9-4634-4D22-B8B5-622738E224C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3" name="AutoShape 1">
          <a:extLst>
            <a:ext uri="{FF2B5EF4-FFF2-40B4-BE49-F238E27FC236}">
              <a16:creationId xmlns:a16="http://schemas.microsoft.com/office/drawing/2014/main" id="{810AB107-4168-47E7-BAEF-080B1E7ED3A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4" name="AutoShape 1">
          <a:extLst>
            <a:ext uri="{FF2B5EF4-FFF2-40B4-BE49-F238E27FC236}">
              <a16:creationId xmlns:a16="http://schemas.microsoft.com/office/drawing/2014/main" id="{ACF8853D-8191-4D3C-AB7D-21CEA3CDA94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5" name="AutoShape 1">
          <a:extLst>
            <a:ext uri="{FF2B5EF4-FFF2-40B4-BE49-F238E27FC236}">
              <a16:creationId xmlns:a16="http://schemas.microsoft.com/office/drawing/2014/main" id="{5179D0E3-98C6-44BB-B0E8-75443B543C8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876" name="AutoShape 1">
          <a:extLst>
            <a:ext uri="{FF2B5EF4-FFF2-40B4-BE49-F238E27FC236}">
              <a16:creationId xmlns:a16="http://schemas.microsoft.com/office/drawing/2014/main" id="{94D2FF01-E3D7-46C1-8916-17865B8291C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77" name="AutoShape 1">
          <a:extLst>
            <a:ext uri="{FF2B5EF4-FFF2-40B4-BE49-F238E27FC236}">
              <a16:creationId xmlns:a16="http://schemas.microsoft.com/office/drawing/2014/main" id="{55F42986-F93A-4025-B248-A45292A88A1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78" name="AutoShape 1">
          <a:extLst>
            <a:ext uri="{FF2B5EF4-FFF2-40B4-BE49-F238E27FC236}">
              <a16:creationId xmlns:a16="http://schemas.microsoft.com/office/drawing/2014/main" id="{6D6A7FAA-C763-4B35-A64D-9188232745D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79" name="AutoShape 1">
          <a:extLst>
            <a:ext uri="{FF2B5EF4-FFF2-40B4-BE49-F238E27FC236}">
              <a16:creationId xmlns:a16="http://schemas.microsoft.com/office/drawing/2014/main" id="{95FCD811-EBB8-4286-81C6-D14E97550C0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0" name="AutoShape 1">
          <a:extLst>
            <a:ext uri="{FF2B5EF4-FFF2-40B4-BE49-F238E27FC236}">
              <a16:creationId xmlns:a16="http://schemas.microsoft.com/office/drawing/2014/main" id="{FC40B556-5215-46A4-9C25-0B884DB1488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1" name="AutoShape 1">
          <a:extLst>
            <a:ext uri="{FF2B5EF4-FFF2-40B4-BE49-F238E27FC236}">
              <a16:creationId xmlns:a16="http://schemas.microsoft.com/office/drawing/2014/main" id="{78CD26CF-17E7-49D1-AEA7-F5BC517A9A8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2" name="AutoShape 1">
          <a:extLst>
            <a:ext uri="{FF2B5EF4-FFF2-40B4-BE49-F238E27FC236}">
              <a16:creationId xmlns:a16="http://schemas.microsoft.com/office/drawing/2014/main" id="{07B8E083-4477-4720-93E9-E9968A292A1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3" name="AutoShape 1">
          <a:extLst>
            <a:ext uri="{FF2B5EF4-FFF2-40B4-BE49-F238E27FC236}">
              <a16:creationId xmlns:a16="http://schemas.microsoft.com/office/drawing/2014/main" id="{13BAD992-EC85-489A-B739-A41FE25BE80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4" name="AutoShape 1">
          <a:extLst>
            <a:ext uri="{FF2B5EF4-FFF2-40B4-BE49-F238E27FC236}">
              <a16:creationId xmlns:a16="http://schemas.microsoft.com/office/drawing/2014/main" id="{7CB37385-50AF-473E-9BD6-5161632742C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5" name="AutoShape 1">
          <a:extLst>
            <a:ext uri="{FF2B5EF4-FFF2-40B4-BE49-F238E27FC236}">
              <a16:creationId xmlns:a16="http://schemas.microsoft.com/office/drawing/2014/main" id="{D8474CD4-5345-4E0C-8E7E-92D8DA42D18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6" name="AutoShape 1">
          <a:extLst>
            <a:ext uri="{FF2B5EF4-FFF2-40B4-BE49-F238E27FC236}">
              <a16:creationId xmlns:a16="http://schemas.microsoft.com/office/drawing/2014/main" id="{84AC5B90-9C70-4B18-86D6-926FFF786E6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7" name="AutoShape 1">
          <a:extLst>
            <a:ext uri="{FF2B5EF4-FFF2-40B4-BE49-F238E27FC236}">
              <a16:creationId xmlns:a16="http://schemas.microsoft.com/office/drawing/2014/main" id="{8CB089EF-5C3F-47F3-B71C-E7FC7B9172D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8" name="AutoShape 1">
          <a:extLst>
            <a:ext uri="{FF2B5EF4-FFF2-40B4-BE49-F238E27FC236}">
              <a16:creationId xmlns:a16="http://schemas.microsoft.com/office/drawing/2014/main" id="{C8758A2B-1818-4921-967E-EA35C57B6F3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89" name="AutoShape 1">
          <a:extLst>
            <a:ext uri="{FF2B5EF4-FFF2-40B4-BE49-F238E27FC236}">
              <a16:creationId xmlns:a16="http://schemas.microsoft.com/office/drawing/2014/main" id="{569C47E4-0761-48A0-A2A1-7858696B98E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0" name="AutoShape 1">
          <a:extLst>
            <a:ext uri="{FF2B5EF4-FFF2-40B4-BE49-F238E27FC236}">
              <a16:creationId xmlns:a16="http://schemas.microsoft.com/office/drawing/2014/main" id="{601AD7F6-8BAE-4502-B29D-F433F547847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1" name="AutoShape 1">
          <a:extLst>
            <a:ext uri="{FF2B5EF4-FFF2-40B4-BE49-F238E27FC236}">
              <a16:creationId xmlns:a16="http://schemas.microsoft.com/office/drawing/2014/main" id="{C8127796-5903-4796-8237-2C45B257D9F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2" name="AutoShape 1">
          <a:extLst>
            <a:ext uri="{FF2B5EF4-FFF2-40B4-BE49-F238E27FC236}">
              <a16:creationId xmlns:a16="http://schemas.microsoft.com/office/drawing/2014/main" id="{3CB6C1AB-5680-4B13-AEE2-71DE294E834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3" name="AutoShape 1">
          <a:extLst>
            <a:ext uri="{FF2B5EF4-FFF2-40B4-BE49-F238E27FC236}">
              <a16:creationId xmlns:a16="http://schemas.microsoft.com/office/drawing/2014/main" id="{C1FE57E9-2217-4B13-9DA2-CA436D494BD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4" name="AutoShape 1">
          <a:extLst>
            <a:ext uri="{FF2B5EF4-FFF2-40B4-BE49-F238E27FC236}">
              <a16:creationId xmlns:a16="http://schemas.microsoft.com/office/drawing/2014/main" id="{8F439B69-1129-45CB-BDB3-F58010568FB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5" name="AutoShape 1">
          <a:extLst>
            <a:ext uri="{FF2B5EF4-FFF2-40B4-BE49-F238E27FC236}">
              <a16:creationId xmlns:a16="http://schemas.microsoft.com/office/drawing/2014/main" id="{63FA2F13-DE0C-4AB6-A5D4-E55E37870EF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6" name="AutoShape 1">
          <a:extLst>
            <a:ext uri="{FF2B5EF4-FFF2-40B4-BE49-F238E27FC236}">
              <a16:creationId xmlns:a16="http://schemas.microsoft.com/office/drawing/2014/main" id="{ACECC22B-C879-43F3-8638-868D6425230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7" name="AutoShape 1">
          <a:extLst>
            <a:ext uri="{FF2B5EF4-FFF2-40B4-BE49-F238E27FC236}">
              <a16:creationId xmlns:a16="http://schemas.microsoft.com/office/drawing/2014/main" id="{B147E0AA-BE07-4264-8C0A-EBD4F19799C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8" name="AutoShape 1">
          <a:extLst>
            <a:ext uri="{FF2B5EF4-FFF2-40B4-BE49-F238E27FC236}">
              <a16:creationId xmlns:a16="http://schemas.microsoft.com/office/drawing/2014/main" id="{CC031E25-FBC9-4336-A9BB-A393082E302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899" name="AutoShape 1">
          <a:extLst>
            <a:ext uri="{FF2B5EF4-FFF2-40B4-BE49-F238E27FC236}">
              <a16:creationId xmlns:a16="http://schemas.microsoft.com/office/drawing/2014/main" id="{8DB7CBDB-DA06-4D03-BE19-BF053B214AE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0" name="AutoShape 1">
          <a:extLst>
            <a:ext uri="{FF2B5EF4-FFF2-40B4-BE49-F238E27FC236}">
              <a16:creationId xmlns:a16="http://schemas.microsoft.com/office/drawing/2014/main" id="{3FC298A0-A9E9-482D-ABA7-7528C5C23D5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1" name="AutoShape 1">
          <a:extLst>
            <a:ext uri="{FF2B5EF4-FFF2-40B4-BE49-F238E27FC236}">
              <a16:creationId xmlns:a16="http://schemas.microsoft.com/office/drawing/2014/main" id="{AF04E2C8-D7CE-428D-9E49-3C08A25ECCA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2" name="AutoShape 1">
          <a:extLst>
            <a:ext uri="{FF2B5EF4-FFF2-40B4-BE49-F238E27FC236}">
              <a16:creationId xmlns:a16="http://schemas.microsoft.com/office/drawing/2014/main" id="{043DC4EF-DFE5-4961-A239-41F79F3CB22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3" name="AutoShape 1">
          <a:extLst>
            <a:ext uri="{FF2B5EF4-FFF2-40B4-BE49-F238E27FC236}">
              <a16:creationId xmlns:a16="http://schemas.microsoft.com/office/drawing/2014/main" id="{2377456B-CB84-4C5A-BB24-8F6D97C6CD5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4" name="AutoShape 1">
          <a:extLst>
            <a:ext uri="{FF2B5EF4-FFF2-40B4-BE49-F238E27FC236}">
              <a16:creationId xmlns:a16="http://schemas.microsoft.com/office/drawing/2014/main" id="{60A2C2A5-F96D-418F-8457-441AC955F5E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5" name="AutoShape 1">
          <a:extLst>
            <a:ext uri="{FF2B5EF4-FFF2-40B4-BE49-F238E27FC236}">
              <a16:creationId xmlns:a16="http://schemas.microsoft.com/office/drawing/2014/main" id="{73C97EE1-268F-438E-AA0C-E82FF2BB473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6" name="AutoShape 1">
          <a:extLst>
            <a:ext uri="{FF2B5EF4-FFF2-40B4-BE49-F238E27FC236}">
              <a16:creationId xmlns:a16="http://schemas.microsoft.com/office/drawing/2014/main" id="{CDF6E5C9-FD87-4875-8EEF-0ED2DC82F96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7" name="AutoShape 1">
          <a:extLst>
            <a:ext uri="{FF2B5EF4-FFF2-40B4-BE49-F238E27FC236}">
              <a16:creationId xmlns:a16="http://schemas.microsoft.com/office/drawing/2014/main" id="{D4426956-28D8-4409-99E0-1E58F336DAB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8" name="AutoShape 1">
          <a:extLst>
            <a:ext uri="{FF2B5EF4-FFF2-40B4-BE49-F238E27FC236}">
              <a16:creationId xmlns:a16="http://schemas.microsoft.com/office/drawing/2014/main" id="{FF43BC45-B3B7-4487-B39C-EE39F6EDE26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09" name="AutoShape 1">
          <a:extLst>
            <a:ext uri="{FF2B5EF4-FFF2-40B4-BE49-F238E27FC236}">
              <a16:creationId xmlns:a16="http://schemas.microsoft.com/office/drawing/2014/main" id="{64992EAD-2DD5-4F66-ACC7-0AB1600F58A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0" name="AutoShape 1">
          <a:extLst>
            <a:ext uri="{FF2B5EF4-FFF2-40B4-BE49-F238E27FC236}">
              <a16:creationId xmlns:a16="http://schemas.microsoft.com/office/drawing/2014/main" id="{8433D699-FBE5-466A-BEF3-82496A32F84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1" name="AutoShape 1">
          <a:extLst>
            <a:ext uri="{FF2B5EF4-FFF2-40B4-BE49-F238E27FC236}">
              <a16:creationId xmlns:a16="http://schemas.microsoft.com/office/drawing/2014/main" id="{986D701B-116B-4065-A893-CF7F28F305E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2" name="AutoShape 1">
          <a:extLst>
            <a:ext uri="{FF2B5EF4-FFF2-40B4-BE49-F238E27FC236}">
              <a16:creationId xmlns:a16="http://schemas.microsoft.com/office/drawing/2014/main" id="{98B544C0-5222-4480-8FE2-7170560126D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3" name="AutoShape 1">
          <a:extLst>
            <a:ext uri="{FF2B5EF4-FFF2-40B4-BE49-F238E27FC236}">
              <a16:creationId xmlns:a16="http://schemas.microsoft.com/office/drawing/2014/main" id="{C0023431-DE67-402F-9A66-7521BA42037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4" name="AutoShape 1">
          <a:extLst>
            <a:ext uri="{FF2B5EF4-FFF2-40B4-BE49-F238E27FC236}">
              <a16:creationId xmlns:a16="http://schemas.microsoft.com/office/drawing/2014/main" id="{27B175CD-BD12-49DA-9E4C-6B38E1A7807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5" name="AutoShape 1">
          <a:extLst>
            <a:ext uri="{FF2B5EF4-FFF2-40B4-BE49-F238E27FC236}">
              <a16:creationId xmlns:a16="http://schemas.microsoft.com/office/drawing/2014/main" id="{B9E91101-E730-4752-B8AB-BA5D9B296E0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6" name="AutoShape 1">
          <a:extLst>
            <a:ext uri="{FF2B5EF4-FFF2-40B4-BE49-F238E27FC236}">
              <a16:creationId xmlns:a16="http://schemas.microsoft.com/office/drawing/2014/main" id="{05C370FD-C450-4DF3-8580-969C7BF40B5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7" name="AutoShape 1">
          <a:extLst>
            <a:ext uri="{FF2B5EF4-FFF2-40B4-BE49-F238E27FC236}">
              <a16:creationId xmlns:a16="http://schemas.microsoft.com/office/drawing/2014/main" id="{71AC0253-2174-4148-A67E-0B038ED239D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8" name="AutoShape 1">
          <a:extLst>
            <a:ext uri="{FF2B5EF4-FFF2-40B4-BE49-F238E27FC236}">
              <a16:creationId xmlns:a16="http://schemas.microsoft.com/office/drawing/2014/main" id="{D772FFCD-36DC-420B-BD3D-64985DB41DC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19" name="AutoShape 1">
          <a:extLst>
            <a:ext uri="{FF2B5EF4-FFF2-40B4-BE49-F238E27FC236}">
              <a16:creationId xmlns:a16="http://schemas.microsoft.com/office/drawing/2014/main" id="{D506313A-D1CE-4A01-B7CF-17DDB86FDF3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0" name="AutoShape 1">
          <a:extLst>
            <a:ext uri="{FF2B5EF4-FFF2-40B4-BE49-F238E27FC236}">
              <a16:creationId xmlns:a16="http://schemas.microsoft.com/office/drawing/2014/main" id="{E6C9863E-B14E-4F22-B787-697B44AF515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1" name="AutoShape 1">
          <a:extLst>
            <a:ext uri="{FF2B5EF4-FFF2-40B4-BE49-F238E27FC236}">
              <a16:creationId xmlns:a16="http://schemas.microsoft.com/office/drawing/2014/main" id="{5AA3E1FC-4478-4139-8A8D-F1C3E1D7A82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2" name="AutoShape 1">
          <a:extLst>
            <a:ext uri="{FF2B5EF4-FFF2-40B4-BE49-F238E27FC236}">
              <a16:creationId xmlns:a16="http://schemas.microsoft.com/office/drawing/2014/main" id="{0F52EAAC-DB9B-47A7-8C81-E524395FBEE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3" name="AutoShape 1">
          <a:extLst>
            <a:ext uri="{FF2B5EF4-FFF2-40B4-BE49-F238E27FC236}">
              <a16:creationId xmlns:a16="http://schemas.microsoft.com/office/drawing/2014/main" id="{044578D1-F57B-4AA2-B2D8-4A88385B148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4" name="AutoShape 1">
          <a:extLst>
            <a:ext uri="{FF2B5EF4-FFF2-40B4-BE49-F238E27FC236}">
              <a16:creationId xmlns:a16="http://schemas.microsoft.com/office/drawing/2014/main" id="{8E6AF7DA-065D-4E19-8FFF-B3B1319CE08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5" name="AutoShape 1">
          <a:extLst>
            <a:ext uri="{FF2B5EF4-FFF2-40B4-BE49-F238E27FC236}">
              <a16:creationId xmlns:a16="http://schemas.microsoft.com/office/drawing/2014/main" id="{70B4DAB3-D8E4-45E4-B03B-F7F8EB85BF6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6" name="AutoShape 1">
          <a:extLst>
            <a:ext uri="{FF2B5EF4-FFF2-40B4-BE49-F238E27FC236}">
              <a16:creationId xmlns:a16="http://schemas.microsoft.com/office/drawing/2014/main" id="{231766D7-BBF3-4E25-94A7-7E5AE0D6CE4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7" name="AutoShape 1">
          <a:extLst>
            <a:ext uri="{FF2B5EF4-FFF2-40B4-BE49-F238E27FC236}">
              <a16:creationId xmlns:a16="http://schemas.microsoft.com/office/drawing/2014/main" id="{77EA7737-F2FD-423C-868B-2EAECC1306A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8" name="AutoShape 1">
          <a:extLst>
            <a:ext uri="{FF2B5EF4-FFF2-40B4-BE49-F238E27FC236}">
              <a16:creationId xmlns:a16="http://schemas.microsoft.com/office/drawing/2014/main" id="{CBB98FD8-503E-4C59-9299-1B1565FF8B7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29" name="AutoShape 1">
          <a:extLst>
            <a:ext uri="{FF2B5EF4-FFF2-40B4-BE49-F238E27FC236}">
              <a16:creationId xmlns:a16="http://schemas.microsoft.com/office/drawing/2014/main" id="{2308BE57-83DF-461A-9E80-FE2C0DC4276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0" name="AutoShape 1">
          <a:extLst>
            <a:ext uri="{FF2B5EF4-FFF2-40B4-BE49-F238E27FC236}">
              <a16:creationId xmlns:a16="http://schemas.microsoft.com/office/drawing/2014/main" id="{117ECC96-B375-4E21-9766-A87E9229C36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1" name="AutoShape 1">
          <a:extLst>
            <a:ext uri="{FF2B5EF4-FFF2-40B4-BE49-F238E27FC236}">
              <a16:creationId xmlns:a16="http://schemas.microsoft.com/office/drawing/2014/main" id="{72A4DDBF-663C-49BB-AC70-40D6EBAA2A7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2" name="AutoShape 1">
          <a:extLst>
            <a:ext uri="{FF2B5EF4-FFF2-40B4-BE49-F238E27FC236}">
              <a16:creationId xmlns:a16="http://schemas.microsoft.com/office/drawing/2014/main" id="{FDAFB144-3E4E-471E-B372-4282F56DE86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3" name="AutoShape 1">
          <a:extLst>
            <a:ext uri="{FF2B5EF4-FFF2-40B4-BE49-F238E27FC236}">
              <a16:creationId xmlns:a16="http://schemas.microsoft.com/office/drawing/2014/main" id="{421E673E-ADEE-4A49-8635-ACD3C9341C7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4" name="AutoShape 1">
          <a:extLst>
            <a:ext uri="{FF2B5EF4-FFF2-40B4-BE49-F238E27FC236}">
              <a16:creationId xmlns:a16="http://schemas.microsoft.com/office/drawing/2014/main" id="{13FF2D4F-ABE1-4C5E-95DA-D7A93FAAAA6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5" name="AutoShape 1">
          <a:extLst>
            <a:ext uri="{FF2B5EF4-FFF2-40B4-BE49-F238E27FC236}">
              <a16:creationId xmlns:a16="http://schemas.microsoft.com/office/drawing/2014/main" id="{E0486AEC-B7DF-4059-96A3-788DB856BEA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6" name="AutoShape 1">
          <a:extLst>
            <a:ext uri="{FF2B5EF4-FFF2-40B4-BE49-F238E27FC236}">
              <a16:creationId xmlns:a16="http://schemas.microsoft.com/office/drawing/2014/main" id="{C5DAACF6-153A-46B4-9F2F-F9AA9924FAA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7" name="AutoShape 1">
          <a:extLst>
            <a:ext uri="{FF2B5EF4-FFF2-40B4-BE49-F238E27FC236}">
              <a16:creationId xmlns:a16="http://schemas.microsoft.com/office/drawing/2014/main" id="{4E5EF681-1750-4417-A727-BFC7A38FD2B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8" name="AutoShape 1">
          <a:extLst>
            <a:ext uri="{FF2B5EF4-FFF2-40B4-BE49-F238E27FC236}">
              <a16:creationId xmlns:a16="http://schemas.microsoft.com/office/drawing/2014/main" id="{5F154BAF-4C1A-460F-8D8D-5BB4B0F3EB1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39" name="AutoShape 1">
          <a:extLst>
            <a:ext uri="{FF2B5EF4-FFF2-40B4-BE49-F238E27FC236}">
              <a16:creationId xmlns:a16="http://schemas.microsoft.com/office/drawing/2014/main" id="{6D00B656-8B85-428B-A78A-00FED81F359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0" name="AutoShape 1">
          <a:extLst>
            <a:ext uri="{FF2B5EF4-FFF2-40B4-BE49-F238E27FC236}">
              <a16:creationId xmlns:a16="http://schemas.microsoft.com/office/drawing/2014/main" id="{66FD83B4-C1DD-4740-83C2-A66DBD9DC82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1" name="AutoShape 1">
          <a:extLst>
            <a:ext uri="{FF2B5EF4-FFF2-40B4-BE49-F238E27FC236}">
              <a16:creationId xmlns:a16="http://schemas.microsoft.com/office/drawing/2014/main" id="{26D3E1EB-329D-4213-BC56-4E2D333BA59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2" name="AutoShape 1">
          <a:extLst>
            <a:ext uri="{FF2B5EF4-FFF2-40B4-BE49-F238E27FC236}">
              <a16:creationId xmlns:a16="http://schemas.microsoft.com/office/drawing/2014/main" id="{20B6D1BA-F7ED-4A90-93B1-5FF696B7767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3" name="AutoShape 1">
          <a:extLst>
            <a:ext uri="{FF2B5EF4-FFF2-40B4-BE49-F238E27FC236}">
              <a16:creationId xmlns:a16="http://schemas.microsoft.com/office/drawing/2014/main" id="{19AEB08B-A538-4A0F-968B-FB959F2C45D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4" name="AutoShape 1">
          <a:extLst>
            <a:ext uri="{FF2B5EF4-FFF2-40B4-BE49-F238E27FC236}">
              <a16:creationId xmlns:a16="http://schemas.microsoft.com/office/drawing/2014/main" id="{63E5B887-29C5-4AEA-B699-7B5EAFE400C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5" name="AutoShape 1">
          <a:extLst>
            <a:ext uri="{FF2B5EF4-FFF2-40B4-BE49-F238E27FC236}">
              <a16:creationId xmlns:a16="http://schemas.microsoft.com/office/drawing/2014/main" id="{99880946-4A13-4ED4-977D-C581FA345DE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6" name="AutoShape 1">
          <a:extLst>
            <a:ext uri="{FF2B5EF4-FFF2-40B4-BE49-F238E27FC236}">
              <a16:creationId xmlns:a16="http://schemas.microsoft.com/office/drawing/2014/main" id="{6681AF0B-F11C-4193-8CDC-E98241F26F7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7" name="AutoShape 1">
          <a:extLst>
            <a:ext uri="{FF2B5EF4-FFF2-40B4-BE49-F238E27FC236}">
              <a16:creationId xmlns:a16="http://schemas.microsoft.com/office/drawing/2014/main" id="{7161F469-09C1-4668-BC9D-DC317BB6FD0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8" name="AutoShape 1">
          <a:extLst>
            <a:ext uri="{FF2B5EF4-FFF2-40B4-BE49-F238E27FC236}">
              <a16:creationId xmlns:a16="http://schemas.microsoft.com/office/drawing/2014/main" id="{4649D62A-3EAE-4839-9EC6-A3A67CEC19B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49" name="AutoShape 1">
          <a:extLst>
            <a:ext uri="{FF2B5EF4-FFF2-40B4-BE49-F238E27FC236}">
              <a16:creationId xmlns:a16="http://schemas.microsoft.com/office/drawing/2014/main" id="{2D69F2CA-445E-489B-BCAF-8172C947E99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0" name="AutoShape 1">
          <a:extLst>
            <a:ext uri="{FF2B5EF4-FFF2-40B4-BE49-F238E27FC236}">
              <a16:creationId xmlns:a16="http://schemas.microsoft.com/office/drawing/2014/main" id="{5907BA4D-F671-4D36-9D86-C67013CFAC0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1" name="AutoShape 1">
          <a:extLst>
            <a:ext uri="{FF2B5EF4-FFF2-40B4-BE49-F238E27FC236}">
              <a16:creationId xmlns:a16="http://schemas.microsoft.com/office/drawing/2014/main" id="{675566F6-867D-49CE-9D44-159C746C4FD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2" name="AutoShape 1">
          <a:extLst>
            <a:ext uri="{FF2B5EF4-FFF2-40B4-BE49-F238E27FC236}">
              <a16:creationId xmlns:a16="http://schemas.microsoft.com/office/drawing/2014/main" id="{D9BD5750-7372-467F-8C4D-CE550808B47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3" name="AutoShape 1">
          <a:extLst>
            <a:ext uri="{FF2B5EF4-FFF2-40B4-BE49-F238E27FC236}">
              <a16:creationId xmlns:a16="http://schemas.microsoft.com/office/drawing/2014/main" id="{753A0A0C-12CE-469C-8B9C-3F9B148782E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4" name="AutoShape 1">
          <a:extLst>
            <a:ext uri="{FF2B5EF4-FFF2-40B4-BE49-F238E27FC236}">
              <a16:creationId xmlns:a16="http://schemas.microsoft.com/office/drawing/2014/main" id="{F75AF818-DF21-403C-A6E5-734B6580986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5" name="AutoShape 1">
          <a:extLst>
            <a:ext uri="{FF2B5EF4-FFF2-40B4-BE49-F238E27FC236}">
              <a16:creationId xmlns:a16="http://schemas.microsoft.com/office/drawing/2014/main" id="{22699E79-8C58-4158-BF17-37B5AD72185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6" name="AutoShape 1">
          <a:extLst>
            <a:ext uri="{FF2B5EF4-FFF2-40B4-BE49-F238E27FC236}">
              <a16:creationId xmlns:a16="http://schemas.microsoft.com/office/drawing/2014/main" id="{2DA36165-7D3F-4DFC-8034-D10A012123F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7" name="AutoShape 1">
          <a:extLst>
            <a:ext uri="{FF2B5EF4-FFF2-40B4-BE49-F238E27FC236}">
              <a16:creationId xmlns:a16="http://schemas.microsoft.com/office/drawing/2014/main" id="{43EE97A9-953B-4056-AE7B-94AD36E1932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8" name="AutoShape 1">
          <a:extLst>
            <a:ext uri="{FF2B5EF4-FFF2-40B4-BE49-F238E27FC236}">
              <a16:creationId xmlns:a16="http://schemas.microsoft.com/office/drawing/2014/main" id="{0ED40482-BDA7-46E6-9F11-BAB649CCA60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59" name="AutoShape 1">
          <a:extLst>
            <a:ext uri="{FF2B5EF4-FFF2-40B4-BE49-F238E27FC236}">
              <a16:creationId xmlns:a16="http://schemas.microsoft.com/office/drawing/2014/main" id="{9AAD61C4-67AC-44AF-BB3D-CA399C1FE19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60" name="AutoShape 1">
          <a:extLst>
            <a:ext uri="{FF2B5EF4-FFF2-40B4-BE49-F238E27FC236}">
              <a16:creationId xmlns:a16="http://schemas.microsoft.com/office/drawing/2014/main" id="{55AB33EE-08AF-4231-90C5-9FE882164E1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61" name="AutoShape 1">
          <a:extLst>
            <a:ext uri="{FF2B5EF4-FFF2-40B4-BE49-F238E27FC236}">
              <a16:creationId xmlns:a16="http://schemas.microsoft.com/office/drawing/2014/main" id="{D5AD49B9-CAAB-437A-9F5C-7DC6348E419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62" name="AutoShape 1">
          <a:extLst>
            <a:ext uri="{FF2B5EF4-FFF2-40B4-BE49-F238E27FC236}">
              <a16:creationId xmlns:a16="http://schemas.microsoft.com/office/drawing/2014/main" id="{B6E6EBD5-8262-467B-B012-BA6DD3877F3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63" name="AutoShape 1">
          <a:extLst>
            <a:ext uri="{FF2B5EF4-FFF2-40B4-BE49-F238E27FC236}">
              <a16:creationId xmlns:a16="http://schemas.microsoft.com/office/drawing/2014/main" id="{98C842B6-6CF7-4164-A9A8-FDEB334F41E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964" name="AutoShape 1">
          <a:extLst>
            <a:ext uri="{FF2B5EF4-FFF2-40B4-BE49-F238E27FC236}">
              <a16:creationId xmlns:a16="http://schemas.microsoft.com/office/drawing/2014/main" id="{0302956D-6F51-4DFD-AFEF-28E9841FB9F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65" name="AutoShape 1">
          <a:extLst>
            <a:ext uri="{FF2B5EF4-FFF2-40B4-BE49-F238E27FC236}">
              <a16:creationId xmlns:a16="http://schemas.microsoft.com/office/drawing/2014/main" id="{5E41AEF2-88E9-4DD2-B239-B901694DA40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66" name="AutoShape 1">
          <a:extLst>
            <a:ext uri="{FF2B5EF4-FFF2-40B4-BE49-F238E27FC236}">
              <a16:creationId xmlns:a16="http://schemas.microsoft.com/office/drawing/2014/main" id="{1B9302A8-2D4B-4C36-9DEA-E17756E2DCC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67" name="AutoShape 1">
          <a:extLst>
            <a:ext uri="{FF2B5EF4-FFF2-40B4-BE49-F238E27FC236}">
              <a16:creationId xmlns:a16="http://schemas.microsoft.com/office/drawing/2014/main" id="{4FA7DE5F-18F6-43E1-A7F3-DB40B688ECC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68" name="AutoShape 1">
          <a:extLst>
            <a:ext uri="{FF2B5EF4-FFF2-40B4-BE49-F238E27FC236}">
              <a16:creationId xmlns:a16="http://schemas.microsoft.com/office/drawing/2014/main" id="{739C73F6-9404-49FC-9DAE-899F869C3BD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69" name="AutoShape 1">
          <a:extLst>
            <a:ext uri="{FF2B5EF4-FFF2-40B4-BE49-F238E27FC236}">
              <a16:creationId xmlns:a16="http://schemas.microsoft.com/office/drawing/2014/main" id="{C413B8A8-4F98-40AF-8561-79CC810A7D0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0" name="AutoShape 1">
          <a:extLst>
            <a:ext uri="{FF2B5EF4-FFF2-40B4-BE49-F238E27FC236}">
              <a16:creationId xmlns:a16="http://schemas.microsoft.com/office/drawing/2014/main" id="{B38877A5-579C-458F-8E47-37090389E64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1" name="AutoShape 1">
          <a:extLst>
            <a:ext uri="{FF2B5EF4-FFF2-40B4-BE49-F238E27FC236}">
              <a16:creationId xmlns:a16="http://schemas.microsoft.com/office/drawing/2014/main" id="{7862B0E2-46E3-4F65-AFEB-5D6FF3BF0FE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2" name="AutoShape 1">
          <a:extLst>
            <a:ext uri="{FF2B5EF4-FFF2-40B4-BE49-F238E27FC236}">
              <a16:creationId xmlns:a16="http://schemas.microsoft.com/office/drawing/2014/main" id="{F2215B88-4281-45DA-A228-2B5BDC76223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3" name="AutoShape 1">
          <a:extLst>
            <a:ext uri="{FF2B5EF4-FFF2-40B4-BE49-F238E27FC236}">
              <a16:creationId xmlns:a16="http://schemas.microsoft.com/office/drawing/2014/main" id="{F6E202E6-6670-489F-B14F-10729A66182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4" name="AutoShape 1">
          <a:extLst>
            <a:ext uri="{FF2B5EF4-FFF2-40B4-BE49-F238E27FC236}">
              <a16:creationId xmlns:a16="http://schemas.microsoft.com/office/drawing/2014/main" id="{8AC7660E-8588-47FC-BA6F-073BB5E10D4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5" name="AutoShape 1">
          <a:extLst>
            <a:ext uri="{FF2B5EF4-FFF2-40B4-BE49-F238E27FC236}">
              <a16:creationId xmlns:a16="http://schemas.microsoft.com/office/drawing/2014/main" id="{04592FD6-ED70-4644-8164-7D0F72FE152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6" name="AutoShape 1">
          <a:extLst>
            <a:ext uri="{FF2B5EF4-FFF2-40B4-BE49-F238E27FC236}">
              <a16:creationId xmlns:a16="http://schemas.microsoft.com/office/drawing/2014/main" id="{28F656A7-4A2B-4A40-878A-EC9E93A78BC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7" name="AutoShape 1">
          <a:extLst>
            <a:ext uri="{FF2B5EF4-FFF2-40B4-BE49-F238E27FC236}">
              <a16:creationId xmlns:a16="http://schemas.microsoft.com/office/drawing/2014/main" id="{1BF3ED6F-CE89-4A8F-9336-87494810DE2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8" name="AutoShape 1">
          <a:extLst>
            <a:ext uri="{FF2B5EF4-FFF2-40B4-BE49-F238E27FC236}">
              <a16:creationId xmlns:a16="http://schemas.microsoft.com/office/drawing/2014/main" id="{FD840611-7EDC-4952-A834-C9229F992B2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79" name="AutoShape 1">
          <a:extLst>
            <a:ext uri="{FF2B5EF4-FFF2-40B4-BE49-F238E27FC236}">
              <a16:creationId xmlns:a16="http://schemas.microsoft.com/office/drawing/2014/main" id="{E4199C1F-B150-42E5-AA43-0723626A37FB}"/>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0" name="AutoShape 1">
          <a:extLst>
            <a:ext uri="{FF2B5EF4-FFF2-40B4-BE49-F238E27FC236}">
              <a16:creationId xmlns:a16="http://schemas.microsoft.com/office/drawing/2014/main" id="{D598CCC7-EFA9-4989-92A6-D5E809B292F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1" name="AutoShape 1">
          <a:extLst>
            <a:ext uri="{FF2B5EF4-FFF2-40B4-BE49-F238E27FC236}">
              <a16:creationId xmlns:a16="http://schemas.microsoft.com/office/drawing/2014/main" id="{0D7AFD38-57F0-4920-80FD-6C42BE40EA5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2" name="AutoShape 1">
          <a:extLst>
            <a:ext uri="{FF2B5EF4-FFF2-40B4-BE49-F238E27FC236}">
              <a16:creationId xmlns:a16="http://schemas.microsoft.com/office/drawing/2014/main" id="{ACC2E545-71B8-4411-8DAA-842564D10AC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3" name="AutoShape 1">
          <a:extLst>
            <a:ext uri="{FF2B5EF4-FFF2-40B4-BE49-F238E27FC236}">
              <a16:creationId xmlns:a16="http://schemas.microsoft.com/office/drawing/2014/main" id="{807E5D23-13C6-4285-99C7-86BF2E89814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4" name="AutoShape 1">
          <a:extLst>
            <a:ext uri="{FF2B5EF4-FFF2-40B4-BE49-F238E27FC236}">
              <a16:creationId xmlns:a16="http://schemas.microsoft.com/office/drawing/2014/main" id="{AE6C3BBB-3074-45CA-B485-C19098DE810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5" name="AutoShape 1">
          <a:extLst>
            <a:ext uri="{FF2B5EF4-FFF2-40B4-BE49-F238E27FC236}">
              <a16:creationId xmlns:a16="http://schemas.microsoft.com/office/drawing/2014/main" id="{B2191A6E-4A1D-4C44-9EA5-8112B8DFBE3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6" name="AutoShape 1">
          <a:extLst>
            <a:ext uri="{FF2B5EF4-FFF2-40B4-BE49-F238E27FC236}">
              <a16:creationId xmlns:a16="http://schemas.microsoft.com/office/drawing/2014/main" id="{63A85A15-B41E-4A1B-8A73-47BFF681015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7" name="AutoShape 1">
          <a:extLst>
            <a:ext uri="{FF2B5EF4-FFF2-40B4-BE49-F238E27FC236}">
              <a16:creationId xmlns:a16="http://schemas.microsoft.com/office/drawing/2014/main" id="{642D2DA0-D465-491A-9CC5-2B75E09F4BD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8" name="AutoShape 1">
          <a:extLst>
            <a:ext uri="{FF2B5EF4-FFF2-40B4-BE49-F238E27FC236}">
              <a16:creationId xmlns:a16="http://schemas.microsoft.com/office/drawing/2014/main" id="{24951C7D-3998-47C9-AF8A-E0F8C58C53C8}"/>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89" name="AutoShape 1">
          <a:extLst>
            <a:ext uri="{FF2B5EF4-FFF2-40B4-BE49-F238E27FC236}">
              <a16:creationId xmlns:a16="http://schemas.microsoft.com/office/drawing/2014/main" id="{2106B17E-1311-4DD4-B9AE-EA21E7E71AC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90" name="AutoShape 1">
          <a:extLst>
            <a:ext uri="{FF2B5EF4-FFF2-40B4-BE49-F238E27FC236}">
              <a16:creationId xmlns:a16="http://schemas.microsoft.com/office/drawing/2014/main" id="{96BC1379-F9B3-44C1-B3B9-7719588CD7C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91" name="AutoShape 1">
          <a:extLst>
            <a:ext uri="{FF2B5EF4-FFF2-40B4-BE49-F238E27FC236}">
              <a16:creationId xmlns:a16="http://schemas.microsoft.com/office/drawing/2014/main" id="{B8178303-5E76-4BB9-8C35-6855FE9FED74}"/>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92" name="AutoShape 1">
          <a:extLst>
            <a:ext uri="{FF2B5EF4-FFF2-40B4-BE49-F238E27FC236}">
              <a16:creationId xmlns:a16="http://schemas.microsoft.com/office/drawing/2014/main" id="{1577CD09-5439-4C8E-A95B-DA525AE12DE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93" name="AutoShape 1">
          <a:extLst>
            <a:ext uri="{FF2B5EF4-FFF2-40B4-BE49-F238E27FC236}">
              <a16:creationId xmlns:a16="http://schemas.microsoft.com/office/drawing/2014/main" id="{41ABAAD8-1809-422F-90AE-AED1E4846F2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994" name="AutoShape 1">
          <a:extLst>
            <a:ext uri="{FF2B5EF4-FFF2-40B4-BE49-F238E27FC236}">
              <a16:creationId xmlns:a16="http://schemas.microsoft.com/office/drawing/2014/main" id="{88B97C30-F94A-49DD-9D44-FD4E9737D1D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995" name="AutoShape 1">
          <a:extLst>
            <a:ext uri="{FF2B5EF4-FFF2-40B4-BE49-F238E27FC236}">
              <a16:creationId xmlns:a16="http://schemas.microsoft.com/office/drawing/2014/main" id="{82BB1CA0-C9BF-4584-B9B6-84C8B8085D2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996" name="AutoShape 1">
          <a:extLst>
            <a:ext uri="{FF2B5EF4-FFF2-40B4-BE49-F238E27FC236}">
              <a16:creationId xmlns:a16="http://schemas.microsoft.com/office/drawing/2014/main" id="{5B7BAA28-A6DB-4F47-9AC4-2F4A7F408D8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997" name="AutoShape 1">
          <a:extLst>
            <a:ext uri="{FF2B5EF4-FFF2-40B4-BE49-F238E27FC236}">
              <a16:creationId xmlns:a16="http://schemas.microsoft.com/office/drawing/2014/main" id="{D9B95AC4-342C-4D95-9DA1-A2BBE66B7BF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998" name="AutoShape 1">
          <a:extLst>
            <a:ext uri="{FF2B5EF4-FFF2-40B4-BE49-F238E27FC236}">
              <a16:creationId xmlns:a16="http://schemas.microsoft.com/office/drawing/2014/main" id="{6C45EDF7-CCD2-4C05-86D1-F70672667F0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999" name="AutoShape 1">
          <a:extLst>
            <a:ext uri="{FF2B5EF4-FFF2-40B4-BE49-F238E27FC236}">
              <a16:creationId xmlns:a16="http://schemas.microsoft.com/office/drawing/2014/main" id="{E9B7017A-43EF-48B5-ABE7-732F131BCC3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0" name="AutoShape 1">
          <a:extLst>
            <a:ext uri="{FF2B5EF4-FFF2-40B4-BE49-F238E27FC236}">
              <a16:creationId xmlns:a16="http://schemas.microsoft.com/office/drawing/2014/main" id="{B19F2EF2-9D4D-4090-B105-61771EACBE3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1" name="AutoShape 1">
          <a:extLst>
            <a:ext uri="{FF2B5EF4-FFF2-40B4-BE49-F238E27FC236}">
              <a16:creationId xmlns:a16="http://schemas.microsoft.com/office/drawing/2014/main" id="{4E01D182-4485-498F-8973-47E435E3B2C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2" name="AutoShape 1">
          <a:extLst>
            <a:ext uri="{FF2B5EF4-FFF2-40B4-BE49-F238E27FC236}">
              <a16:creationId xmlns:a16="http://schemas.microsoft.com/office/drawing/2014/main" id="{6B3A5F55-6DB8-45A9-8E85-2EF12A94231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3" name="AutoShape 1">
          <a:extLst>
            <a:ext uri="{FF2B5EF4-FFF2-40B4-BE49-F238E27FC236}">
              <a16:creationId xmlns:a16="http://schemas.microsoft.com/office/drawing/2014/main" id="{D4A26B64-ED41-4D5D-86FF-C90D2AECE37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4" name="AutoShape 1">
          <a:extLst>
            <a:ext uri="{FF2B5EF4-FFF2-40B4-BE49-F238E27FC236}">
              <a16:creationId xmlns:a16="http://schemas.microsoft.com/office/drawing/2014/main" id="{2760F2EF-1AB2-4D91-927B-4F2A8F36F0F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5" name="AutoShape 1">
          <a:extLst>
            <a:ext uri="{FF2B5EF4-FFF2-40B4-BE49-F238E27FC236}">
              <a16:creationId xmlns:a16="http://schemas.microsoft.com/office/drawing/2014/main" id="{EB81DB84-554D-4423-84B0-71938A7B846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6" name="AutoShape 1">
          <a:extLst>
            <a:ext uri="{FF2B5EF4-FFF2-40B4-BE49-F238E27FC236}">
              <a16:creationId xmlns:a16="http://schemas.microsoft.com/office/drawing/2014/main" id="{A4E5B9E6-CA7D-46A4-8438-0BBF6CB7D54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7" name="AutoShape 1">
          <a:extLst>
            <a:ext uri="{FF2B5EF4-FFF2-40B4-BE49-F238E27FC236}">
              <a16:creationId xmlns:a16="http://schemas.microsoft.com/office/drawing/2014/main" id="{AF012516-37E8-40A3-8D95-CA9B6878C80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8" name="AutoShape 1">
          <a:extLst>
            <a:ext uri="{FF2B5EF4-FFF2-40B4-BE49-F238E27FC236}">
              <a16:creationId xmlns:a16="http://schemas.microsoft.com/office/drawing/2014/main" id="{2533EC68-7EA9-40CD-8B06-E732169F3BC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09" name="AutoShape 1">
          <a:extLst>
            <a:ext uri="{FF2B5EF4-FFF2-40B4-BE49-F238E27FC236}">
              <a16:creationId xmlns:a16="http://schemas.microsoft.com/office/drawing/2014/main" id="{83B16B70-7BAC-4E0D-A791-E43964B05EA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0" name="AutoShape 1">
          <a:extLst>
            <a:ext uri="{FF2B5EF4-FFF2-40B4-BE49-F238E27FC236}">
              <a16:creationId xmlns:a16="http://schemas.microsoft.com/office/drawing/2014/main" id="{C17DAAC0-BED9-4046-9E38-C223AE46CAC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1" name="AutoShape 1">
          <a:extLst>
            <a:ext uri="{FF2B5EF4-FFF2-40B4-BE49-F238E27FC236}">
              <a16:creationId xmlns:a16="http://schemas.microsoft.com/office/drawing/2014/main" id="{4908F8D1-938D-47BD-AAA8-294D6144AF9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2" name="AutoShape 1">
          <a:extLst>
            <a:ext uri="{FF2B5EF4-FFF2-40B4-BE49-F238E27FC236}">
              <a16:creationId xmlns:a16="http://schemas.microsoft.com/office/drawing/2014/main" id="{B344BDBB-283C-4CB6-82B0-C1BC9DC2E8B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3" name="AutoShape 1">
          <a:extLst>
            <a:ext uri="{FF2B5EF4-FFF2-40B4-BE49-F238E27FC236}">
              <a16:creationId xmlns:a16="http://schemas.microsoft.com/office/drawing/2014/main" id="{1BE29EAE-428A-4090-876C-698485C332E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4" name="AutoShape 1">
          <a:extLst>
            <a:ext uri="{FF2B5EF4-FFF2-40B4-BE49-F238E27FC236}">
              <a16:creationId xmlns:a16="http://schemas.microsoft.com/office/drawing/2014/main" id="{28746267-C26F-43B8-BCFF-073E12C9775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5" name="AutoShape 1">
          <a:extLst>
            <a:ext uri="{FF2B5EF4-FFF2-40B4-BE49-F238E27FC236}">
              <a16:creationId xmlns:a16="http://schemas.microsoft.com/office/drawing/2014/main" id="{0CF0EAC1-61D5-44B0-B6AC-BBEA8D03075C}"/>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6" name="AutoShape 1">
          <a:extLst>
            <a:ext uri="{FF2B5EF4-FFF2-40B4-BE49-F238E27FC236}">
              <a16:creationId xmlns:a16="http://schemas.microsoft.com/office/drawing/2014/main" id="{B4DE0C6A-74EB-4E5B-A0F3-E3E106130C2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7" name="AutoShape 1">
          <a:extLst>
            <a:ext uri="{FF2B5EF4-FFF2-40B4-BE49-F238E27FC236}">
              <a16:creationId xmlns:a16="http://schemas.microsoft.com/office/drawing/2014/main" id="{34AEEB27-A46E-4819-9C06-E6D586016CB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8" name="AutoShape 1">
          <a:extLst>
            <a:ext uri="{FF2B5EF4-FFF2-40B4-BE49-F238E27FC236}">
              <a16:creationId xmlns:a16="http://schemas.microsoft.com/office/drawing/2014/main" id="{34052136-236E-4532-BE60-C3F2C0D8C92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19" name="AutoShape 1">
          <a:extLst>
            <a:ext uri="{FF2B5EF4-FFF2-40B4-BE49-F238E27FC236}">
              <a16:creationId xmlns:a16="http://schemas.microsoft.com/office/drawing/2014/main" id="{B384504D-1B64-43CB-9481-9D440BF2C7F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20" name="AutoShape 1">
          <a:extLst>
            <a:ext uri="{FF2B5EF4-FFF2-40B4-BE49-F238E27FC236}">
              <a16:creationId xmlns:a16="http://schemas.microsoft.com/office/drawing/2014/main" id="{5947A09E-EF46-4A60-AAC3-A6EDB8F35BE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21" name="AutoShape 1">
          <a:extLst>
            <a:ext uri="{FF2B5EF4-FFF2-40B4-BE49-F238E27FC236}">
              <a16:creationId xmlns:a16="http://schemas.microsoft.com/office/drawing/2014/main" id="{4C7B95A0-A812-42E2-9180-3CAFDDD7666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22" name="AutoShape 1">
          <a:extLst>
            <a:ext uri="{FF2B5EF4-FFF2-40B4-BE49-F238E27FC236}">
              <a16:creationId xmlns:a16="http://schemas.microsoft.com/office/drawing/2014/main" id="{1D613870-7310-4FAE-8A21-CF834C7AFDC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23" name="AutoShape 1">
          <a:extLst>
            <a:ext uri="{FF2B5EF4-FFF2-40B4-BE49-F238E27FC236}">
              <a16:creationId xmlns:a16="http://schemas.microsoft.com/office/drawing/2014/main" id="{CFA846E6-9C28-44C4-9832-20DC865AA39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24" name="AutoShape 1">
          <a:extLst>
            <a:ext uri="{FF2B5EF4-FFF2-40B4-BE49-F238E27FC236}">
              <a16:creationId xmlns:a16="http://schemas.microsoft.com/office/drawing/2014/main" id="{C0183C7F-2E7F-4684-AF49-A531B64F513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25" name="AutoShape 1">
          <a:extLst>
            <a:ext uri="{FF2B5EF4-FFF2-40B4-BE49-F238E27FC236}">
              <a16:creationId xmlns:a16="http://schemas.microsoft.com/office/drawing/2014/main" id="{739A29AD-28CA-4114-BF9C-CA95146E7DE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26" name="AutoShape 1">
          <a:extLst>
            <a:ext uri="{FF2B5EF4-FFF2-40B4-BE49-F238E27FC236}">
              <a16:creationId xmlns:a16="http://schemas.microsoft.com/office/drawing/2014/main" id="{F1722D8F-2240-428D-A0C4-52260872423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27" name="AutoShape 1">
          <a:extLst>
            <a:ext uri="{FF2B5EF4-FFF2-40B4-BE49-F238E27FC236}">
              <a16:creationId xmlns:a16="http://schemas.microsoft.com/office/drawing/2014/main" id="{AFC928D5-705D-490D-ACEA-2B88E393CAA6}"/>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28" name="AutoShape 1">
          <a:extLst>
            <a:ext uri="{FF2B5EF4-FFF2-40B4-BE49-F238E27FC236}">
              <a16:creationId xmlns:a16="http://schemas.microsoft.com/office/drawing/2014/main" id="{F24BA6D9-6F39-4223-A0F5-4E25364859D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29" name="AutoShape 1">
          <a:extLst>
            <a:ext uri="{FF2B5EF4-FFF2-40B4-BE49-F238E27FC236}">
              <a16:creationId xmlns:a16="http://schemas.microsoft.com/office/drawing/2014/main" id="{1CDC3509-9C49-44F2-8346-C9F88DB3FDB7}"/>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0" name="AutoShape 1">
          <a:extLst>
            <a:ext uri="{FF2B5EF4-FFF2-40B4-BE49-F238E27FC236}">
              <a16:creationId xmlns:a16="http://schemas.microsoft.com/office/drawing/2014/main" id="{FB7FC045-2F1D-49ED-97C5-5AEC69B6C465}"/>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1" name="AutoShape 1">
          <a:extLst>
            <a:ext uri="{FF2B5EF4-FFF2-40B4-BE49-F238E27FC236}">
              <a16:creationId xmlns:a16="http://schemas.microsoft.com/office/drawing/2014/main" id="{929840C0-E4A8-470E-9A41-A2EC0E7E077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2" name="AutoShape 1">
          <a:extLst>
            <a:ext uri="{FF2B5EF4-FFF2-40B4-BE49-F238E27FC236}">
              <a16:creationId xmlns:a16="http://schemas.microsoft.com/office/drawing/2014/main" id="{AF4143EE-DB4A-449F-8C59-ECBEEF886EA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3" name="AutoShape 1">
          <a:extLst>
            <a:ext uri="{FF2B5EF4-FFF2-40B4-BE49-F238E27FC236}">
              <a16:creationId xmlns:a16="http://schemas.microsoft.com/office/drawing/2014/main" id="{7614DB9C-0225-4C7C-8B51-695ECD8D3E2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4" name="AutoShape 1">
          <a:extLst>
            <a:ext uri="{FF2B5EF4-FFF2-40B4-BE49-F238E27FC236}">
              <a16:creationId xmlns:a16="http://schemas.microsoft.com/office/drawing/2014/main" id="{850929F7-E234-4F22-AF7F-A41ABFD12D49}"/>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5" name="AutoShape 1">
          <a:extLst>
            <a:ext uri="{FF2B5EF4-FFF2-40B4-BE49-F238E27FC236}">
              <a16:creationId xmlns:a16="http://schemas.microsoft.com/office/drawing/2014/main" id="{CCCA481B-718F-42C6-A103-2749A18DFDC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6" name="AutoShape 1">
          <a:extLst>
            <a:ext uri="{FF2B5EF4-FFF2-40B4-BE49-F238E27FC236}">
              <a16:creationId xmlns:a16="http://schemas.microsoft.com/office/drawing/2014/main" id="{BBCB23B5-929E-4BAF-A4E0-03EBCAF8953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7" name="AutoShape 1">
          <a:extLst>
            <a:ext uri="{FF2B5EF4-FFF2-40B4-BE49-F238E27FC236}">
              <a16:creationId xmlns:a16="http://schemas.microsoft.com/office/drawing/2014/main" id="{B9443AF8-467C-4F6D-8C4E-FE70AFA418F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8" name="AutoShape 1">
          <a:extLst>
            <a:ext uri="{FF2B5EF4-FFF2-40B4-BE49-F238E27FC236}">
              <a16:creationId xmlns:a16="http://schemas.microsoft.com/office/drawing/2014/main" id="{DC1A93FB-E089-41FB-BB66-F4818CDD5A3D}"/>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39" name="AutoShape 1">
          <a:extLst>
            <a:ext uri="{FF2B5EF4-FFF2-40B4-BE49-F238E27FC236}">
              <a16:creationId xmlns:a16="http://schemas.microsoft.com/office/drawing/2014/main" id="{68327B7D-FFAB-43B2-993B-CCB3B519335A}"/>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0" name="AutoShape 1">
          <a:extLst>
            <a:ext uri="{FF2B5EF4-FFF2-40B4-BE49-F238E27FC236}">
              <a16:creationId xmlns:a16="http://schemas.microsoft.com/office/drawing/2014/main" id="{994201AF-097D-41C8-9EE8-96E10BD8B33C}"/>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1" name="AutoShape 1">
          <a:extLst>
            <a:ext uri="{FF2B5EF4-FFF2-40B4-BE49-F238E27FC236}">
              <a16:creationId xmlns:a16="http://schemas.microsoft.com/office/drawing/2014/main" id="{318F3527-94F6-4384-AE49-C3639C9795A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2" name="AutoShape 1">
          <a:extLst>
            <a:ext uri="{FF2B5EF4-FFF2-40B4-BE49-F238E27FC236}">
              <a16:creationId xmlns:a16="http://schemas.microsoft.com/office/drawing/2014/main" id="{6B058DC0-574E-4004-8BAC-9485B32A39D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3" name="AutoShape 1">
          <a:extLst>
            <a:ext uri="{FF2B5EF4-FFF2-40B4-BE49-F238E27FC236}">
              <a16:creationId xmlns:a16="http://schemas.microsoft.com/office/drawing/2014/main" id="{5D626F68-2443-461C-9920-2463858E0D5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4" name="AutoShape 1">
          <a:extLst>
            <a:ext uri="{FF2B5EF4-FFF2-40B4-BE49-F238E27FC236}">
              <a16:creationId xmlns:a16="http://schemas.microsoft.com/office/drawing/2014/main" id="{28C8F39B-5949-4FE2-B6F9-8C6ACBEFD741}"/>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5" name="AutoShape 1">
          <a:extLst>
            <a:ext uri="{FF2B5EF4-FFF2-40B4-BE49-F238E27FC236}">
              <a16:creationId xmlns:a16="http://schemas.microsoft.com/office/drawing/2014/main" id="{F72CADE6-289C-41C5-8C8E-BBE4A79B564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6" name="AutoShape 1">
          <a:extLst>
            <a:ext uri="{FF2B5EF4-FFF2-40B4-BE49-F238E27FC236}">
              <a16:creationId xmlns:a16="http://schemas.microsoft.com/office/drawing/2014/main" id="{DD5D16A2-F840-42AC-A633-4224A181749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7" name="AutoShape 1">
          <a:extLst>
            <a:ext uri="{FF2B5EF4-FFF2-40B4-BE49-F238E27FC236}">
              <a16:creationId xmlns:a16="http://schemas.microsoft.com/office/drawing/2014/main" id="{AABECDF1-31E7-43A0-8712-B2F7AB820543}"/>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8" name="AutoShape 1">
          <a:extLst>
            <a:ext uri="{FF2B5EF4-FFF2-40B4-BE49-F238E27FC236}">
              <a16:creationId xmlns:a16="http://schemas.microsoft.com/office/drawing/2014/main" id="{884E74BC-5B16-4A8A-9AE2-D1FB0739CCF2}"/>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49" name="AutoShape 1">
          <a:extLst>
            <a:ext uri="{FF2B5EF4-FFF2-40B4-BE49-F238E27FC236}">
              <a16:creationId xmlns:a16="http://schemas.microsoft.com/office/drawing/2014/main" id="{22211EFF-475F-47D4-95A2-998A649EA3E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50" name="AutoShape 1">
          <a:extLst>
            <a:ext uri="{FF2B5EF4-FFF2-40B4-BE49-F238E27FC236}">
              <a16:creationId xmlns:a16="http://schemas.microsoft.com/office/drawing/2014/main" id="{34C851FE-926E-4141-B3D9-7DD1B5643A8E}"/>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51" name="AutoShape 1">
          <a:extLst>
            <a:ext uri="{FF2B5EF4-FFF2-40B4-BE49-F238E27FC236}">
              <a16:creationId xmlns:a16="http://schemas.microsoft.com/office/drawing/2014/main" id="{2211D09F-194B-489F-A437-0EEF31EFB57F}"/>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xdr:row>
      <xdr:rowOff>0</xdr:rowOff>
    </xdr:from>
    <xdr:ext cx="297657" cy="323850"/>
    <xdr:sp macro="" textlink="">
      <xdr:nvSpPr>
        <xdr:cNvPr id="1052" name="AutoShape 1">
          <a:extLst>
            <a:ext uri="{FF2B5EF4-FFF2-40B4-BE49-F238E27FC236}">
              <a16:creationId xmlns:a16="http://schemas.microsoft.com/office/drawing/2014/main" id="{2AD7329F-A3BE-4C3E-BB68-CA79FCF6FCF0}"/>
            </a:ext>
          </a:extLst>
        </xdr:cNvPr>
        <xdr:cNvSpPr>
          <a:spLocks noChangeAspect="1" noChangeArrowheads="1"/>
        </xdr:cNvSpPr>
      </xdr:nvSpPr>
      <xdr:spPr bwMode="auto">
        <a:xfrm>
          <a:off x="4181475"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3" name="AutoShape 1">
          <a:extLst>
            <a:ext uri="{FF2B5EF4-FFF2-40B4-BE49-F238E27FC236}">
              <a16:creationId xmlns:a16="http://schemas.microsoft.com/office/drawing/2014/main" id="{10ABB5E1-6323-455F-AE5C-1D1127D6365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4" name="AutoShape 1">
          <a:extLst>
            <a:ext uri="{FF2B5EF4-FFF2-40B4-BE49-F238E27FC236}">
              <a16:creationId xmlns:a16="http://schemas.microsoft.com/office/drawing/2014/main" id="{A31FA9B3-45FC-4A78-9AFE-150D76DE52F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5" name="AutoShape 1">
          <a:extLst>
            <a:ext uri="{FF2B5EF4-FFF2-40B4-BE49-F238E27FC236}">
              <a16:creationId xmlns:a16="http://schemas.microsoft.com/office/drawing/2014/main" id="{63E7F2DB-CDBC-4123-BC69-DC7BAB343D5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6" name="AutoShape 1">
          <a:extLst>
            <a:ext uri="{FF2B5EF4-FFF2-40B4-BE49-F238E27FC236}">
              <a16:creationId xmlns:a16="http://schemas.microsoft.com/office/drawing/2014/main" id="{4C666BD5-D988-4B8A-AEBE-2F58598C601C}"/>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7" name="AutoShape 1">
          <a:extLst>
            <a:ext uri="{FF2B5EF4-FFF2-40B4-BE49-F238E27FC236}">
              <a16:creationId xmlns:a16="http://schemas.microsoft.com/office/drawing/2014/main" id="{4936AD1E-CB8D-4725-A2C0-342955E76D4D}"/>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8" name="AutoShape 1">
          <a:extLst>
            <a:ext uri="{FF2B5EF4-FFF2-40B4-BE49-F238E27FC236}">
              <a16:creationId xmlns:a16="http://schemas.microsoft.com/office/drawing/2014/main" id="{4F811606-3795-4A4B-97D3-731D5DF3E2F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59" name="AutoShape 1">
          <a:extLst>
            <a:ext uri="{FF2B5EF4-FFF2-40B4-BE49-F238E27FC236}">
              <a16:creationId xmlns:a16="http://schemas.microsoft.com/office/drawing/2014/main" id="{F5F633B4-4328-4CC5-A442-A21FF53319B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0" name="AutoShape 1">
          <a:extLst>
            <a:ext uri="{FF2B5EF4-FFF2-40B4-BE49-F238E27FC236}">
              <a16:creationId xmlns:a16="http://schemas.microsoft.com/office/drawing/2014/main" id="{A710A0A2-94B1-466A-A05C-3FA1F058B7D1}"/>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1" name="AutoShape 1">
          <a:extLst>
            <a:ext uri="{FF2B5EF4-FFF2-40B4-BE49-F238E27FC236}">
              <a16:creationId xmlns:a16="http://schemas.microsoft.com/office/drawing/2014/main" id="{FA73CC77-7D4B-49FE-A9A8-D9B53F9B3FB7}"/>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2" name="AutoShape 1">
          <a:extLst>
            <a:ext uri="{FF2B5EF4-FFF2-40B4-BE49-F238E27FC236}">
              <a16:creationId xmlns:a16="http://schemas.microsoft.com/office/drawing/2014/main" id="{173904A6-DF47-4385-9745-35BD9FC2131E}"/>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3" name="AutoShape 1">
          <a:extLst>
            <a:ext uri="{FF2B5EF4-FFF2-40B4-BE49-F238E27FC236}">
              <a16:creationId xmlns:a16="http://schemas.microsoft.com/office/drawing/2014/main" id="{2A327F27-BD1F-4B6F-8D3C-B03BD599A876}"/>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4" name="AutoShape 1">
          <a:extLst>
            <a:ext uri="{FF2B5EF4-FFF2-40B4-BE49-F238E27FC236}">
              <a16:creationId xmlns:a16="http://schemas.microsoft.com/office/drawing/2014/main" id="{0506E8A1-27CB-4686-9342-61B9A68BA30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5" name="AutoShape 1">
          <a:extLst>
            <a:ext uri="{FF2B5EF4-FFF2-40B4-BE49-F238E27FC236}">
              <a16:creationId xmlns:a16="http://schemas.microsoft.com/office/drawing/2014/main" id="{AE4F2705-90F9-45F1-BC93-721CCDF02CD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6" name="AutoShape 1">
          <a:extLst>
            <a:ext uri="{FF2B5EF4-FFF2-40B4-BE49-F238E27FC236}">
              <a16:creationId xmlns:a16="http://schemas.microsoft.com/office/drawing/2014/main" id="{7915E156-B510-43C5-BD6A-9CE99FD0B67B}"/>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7" name="AutoShape 1">
          <a:extLst>
            <a:ext uri="{FF2B5EF4-FFF2-40B4-BE49-F238E27FC236}">
              <a16:creationId xmlns:a16="http://schemas.microsoft.com/office/drawing/2014/main" id="{E31D8FB6-98AD-45A8-875F-6BD58B1B4964}"/>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8" name="AutoShape 1">
          <a:extLst>
            <a:ext uri="{FF2B5EF4-FFF2-40B4-BE49-F238E27FC236}">
              <a16:creationId xmlns:a16="http://schemas.microsoft.com/office/drawing/2014/main" id="{CC32F242-F9EA-4F7E-8433-C8BC450122B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69" name="AutoShape 1">
          <a:extLst>
            <a:ext uri="{FF2B5EF4-FFF2-40B4-BE49-F238E27FC236}">
              <a16:creationId xmlns:a16="http://schemas.microsoft.com/office/drawing/2014/main" id="{8DEF04D4-FEFC-446A-8E0B-598DEEAEBCB8}"/>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0" name="AutoShape 1">
          <a:extLst>
            <a:ext uri="{FF2B5EF4-FFF2-40B4-BE49-F238E27FC236}">
              <a16:creationId xmlns:a16="http://schemas.microsoft.com/office/drawing/2014/main" id="{3FDF7F57-4243-4BE1-95B7-A46D8522AC2A}"/>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1" name="AutoShape 1">
          <a:extLst>
            <a:ext uri="{FF2B5EF4-FFF2-40B4-BE49-F238E27FC236}">
              <a16:creationId xmlns:a16="http://schemas.microsoft.com/office/drawing/2014/main" id="{A52154F5-8688-4FB5-8060-8B3818A2338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2" name="AutoShape 1">
          <a:extLst>
            <a:ext uri="{FF2B5EF4-FFF2-40B4-BE49-F238E27FC236}">
              <a16:creationId xmlns:a16="http://schemas.microsoft.com/office/drawing/2014/main" id="{9A3B3A21-0ABF-4ABF-AD61-A6282E51CCF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3" name="AutoShape 1">
          <a:extLst>
            <a:ext uri="{FF2B5EF4-FFF2-40B4-BE49-F238E27FC236}">
              <a16:creationId xmlns:a16="http://schemas.microsoft.com/office/drawing/2014/main" id="{07068094-3BCF-49D1-98C1-015E7006B049}"/>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4" name="AutoShape 1">
          <a:extLst>
            <a:ext uri="{FF2B5EF4-FFF2-40B4-BE49-F238E27FC236}">
              <a16:creationId xmlns:a16="http://schemas.microsoft.com/office/drawing/2014/main" id="{B0151ABD-657A-4362-8D5F-A7ABDC21F6D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5" name="AutoShape 1">
          <a:extLst>
            <a:ext uri="{FF2B5EF4-FFF2-40B4-BE49-F238E27FC236}">
              <a16:creationId xmlns:a16="http://schemas.microsoft.com/office/drawing/2014/main" id="{DC3CCF63-B984-466B-A15F-D0F2FF1E05F0}"/>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6" name="AutoShape 1">
          <a:extLst>
            <a:ext uri="{FF2B5EF4-FFF2-40B4-BE49-F238E27FC236}">
              <a16:creationId xmlns:a16="http://schemas.microsoft.com/office/drawing/2014/main" id="{B7822871-355D-4163-BDF6-6AE5FAEA8EC7}"/>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7" name="AutoShape 1">
          <a:extLst>
            <a:ext uri="{FF2B5EF4-FFF2-40B4-BE49-F238E27FC236}">
              <a16:creationId xmlns:a16="http://schemas.microsoft.com/office/drawing/2014/main" id="{D346A740-5785-4926-9826-305831CB9F57}"/>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8" name="AutoShape 1">
          <a:extLst>
            <a:ext uri="{FF2B5EF4-FFF2-40B4-BE49-F238E27FC236}">
              <a16:creationId xmlns:a16="http://schemas.microsoft.com/office/drawing/2014/main" id="{50DDB5DE-4D0B-45C5-8DC9-B64336AD74C5}"/>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79" name="AutoShape 1">
          <a:extLst>
            <a:ext uri="{FF2B5EF4-FFF2-40B4-BE49-F238E27FC236}">
              <a16:creationId xmlns:a16="http://schemas.microsoft.com/office/drawing/2014/main" id="{BDA154C9-F5FC-43B0-8A41-CEF91F69F6F3}"/>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80" name="AutoShape 1">
          <a:extLst>
            <a:ext uri="{FF2B5EF4-FFF2-40B4-BE49-F238E27FC236}">
              <a16:creationId xmlns:a16="http://schemas.microsoft.com/office/drawing/2014/main" id="{0635CF51-63B8-4B08-A7B9-06D0BF022D12}"/>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297657" cy="323850"/>
    <xdr:sp macro="" textlink="">
      <xdr:nvSpPr>
        <xdr:cNvPr id="1081" name="AutoShape 1">
          <a:extLst>
            <a:ext uri="{FF2B5EF4-FFF2-40B4-BE49-F238E27FC236}">
              <a16:creationId xmlns:a16="http://schemas.microsoft.com/office/drawing/2014/main" id="{19350284-D56C-400C-9CF4-4FB7EF883CDF}"/>
            </a:ext>
          </a:extLst>
        </xdr:cNvPr>
        <xdr:cNvSpPr>
          <a:spLocks noChangeAspect="1" noChangeArrowheads="1"/>
        </xdr:cNvSpPr>
      </xdr:nvSpPr>
      <xdr:spPr bwMode="auto">
        <a:xfrm>
          <a:off x="41814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2" name="AutoShape 1">
          <a:extLst>
            <a:ext uri="{FF2B5EF4-FFF2-40B4-BE49-F238E27FC236}">
              <a16:creationId xmlns:a16="http://schemas.microsoft.com/office/drawing/2014/main" id="{DF21DC03-8518-4E8A-8C7F-AD28930402D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3" name="AutoShape 1">
          <a:extLst>
            <a:ext uri="{FF2B5EF4-FFF2-40B4-BE49-F238E27FC236}">
              <a16:creationId xmlns:a16="http://schemas.microsoft.com/office/drawing/2014/main" id="{17607A66-3737-43B1-BF21-B03AD93EA54D}"/>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4" name="AutoShape 1">
          <a:extLst>
            <a:ext uri="{FF2B5EF4-FFF2-40B4-BE49-F238E27FC236}">
              <a16:creationId xmlns:a16="http://schemas.microsoft.com/office/drawing/2014/main" id="{C7FB10ED-E4E9-4DDE-B2A3-519021D28DB6}"/>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5" name="AutoShape 1">
          <a:extLst>
            <a:ext uri="{FF2B5EF4-FFF2-40B4-BE49-F238E27FC236}">
              <a16:creationId xmlns:a16="http://schemas.microsoft.com/office/drawing/2014/main" id="{272E2AC6-1574-45DD-884A-E396AF10DE6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6" name="AutoShape 1">
          <a:extLst>
            <a:ext uri="{FF2B5EF4-FFF2-40B4-BE49-F238E27FC236}">
              <a16:creationId xmlns:a16="http://schemas.microsoft.com/office/drawing/2014/main" id="{E76E634D-CE85-49D7-8AB4-0722B7A2C07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7" name="AutoShape 1">
          <a:extLst>
            <a:ext uri="{FF2B5EF4-FFF2-40B4-BE49-F238E27FC236}">
              <a16:creationId xmlns:a16="http://schemas.microsoft.com/office/drawing/2014/main" id="{342DE9FF-C1BE-4070-AE04-E022CEBDF77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8" name="AutoShape 1">
          <a:extLst>
            <a:ext uri="{FF2B5EF4-FFF2-40B4-BE49-F238E27FC236}">
              <a16:creationId xmlns:a16="http://schemas.microsoft.com/office/drawing/2014/main" id="{9C34F625-4CC3-4C29-B09F-EAA7A00F99BF}"/>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89" name="AutoShape 1">
          <a:extLst>
            <a:ext uri="{FF2B5EF4-FFF2-40B4-BE49-F238E27FC236}">
              <a16:creationId xmlns:a16="http://schemas.microsoft.com/office/drawing/2014/main" id="{B28019BB-0F27-42A5-A001-255448ECD6F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0" name="AutoShape 1">
          <a:extLst>
            <a:ext uri="{FF2B5EF4-FFF2-40B4-BE49-F238E27FC236}">
              <a16:creationId xmlns:a16="http://schemas.microsoft.com/office/drawing/2014/main" id="{626A4420-30FC-4DAA-845F-C5A64DA46242}"/>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1" name="AutoShape 1">
          <a:extLst>
            <a:ext uri="{FF2B5EF4-FFF2-40B4-BE49-F238E27FC236}">
              <a16:creationId xmlns:a16="http://schemas.microsoft.com/office/drawing/2014/main" id="{F6B5E163-3135-4070-832E-0B9913F9D43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2" name="AutoShape 1">
          <a:extLst>
            <a:ext uri="{FF2B5EF4-FFF2-40B4-BE49-F238E27FC236}">
              <a16:creationId xmlns:a16="http://schemas.microsoft.com/office/drawing/2014/main" id="{BF1DC5A6-1465-48BA-9030-86F553CD849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3" name="AutoShape 1">
          <a:extLst>
            <a:ext uri="{FF2B5EF4-FFF2-40B4-BE49-F238E27FC236}">
              <a16:creationId xmlns:a16="http://schemas.microsoft.com/office/drawing/2014/main" id="{47485879-C08F-42F8-B3F8-A38338D0B1BD}"/>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4" name="AutoShape 1">
          <a:extLst>
            <a:ext uri="{FF2B5EF4-FFF2-40B4-BE49-F238E27FC236}">
              <a16:creationId xmlns:a16="http://schemas.microsoft.com/office/drawing/2014/main" id="{E6E569F4-23C7-43C6-B3C7-97DCDD6CBE92}"/>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5" name="AutoShape 1">
          <a:extLst>
            <a:ext uri="{FF2B5EF4-FFF2-40B4-BE49-F238E27FC236}">
              <a16:creationId xmlns:a16="http://schemas.microsoft.com/office/drawing/2014/main" id="{B64F10F4-E7C6-4AF7-8B97-60054CD6DEA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6" name="AutoShape 1">
          <a:extLst>
            <a:ext uri="{FF2B5EF4-FFF2-40B4-BE49-F238E27FC236}">
              <a16:creationId xmlns:a16="http://schemas.microsoft.com/office/drawing/2014/main" id="{F5FDF7D7-A0E2-40B1-A71C-9428494648B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7" name="AutoShape 1">
          <a:extLst>
            <a:ext uri="{FF2B5EF4-FFF2-40B4-BE49-F238E27FC236}">
              <a16:creationId xmlns:a16="http://schemas.microsoft.com/office/drawing/2014/main" id="{AA211D21-678E-488B-845B-3E3BE2FFE13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8" name="AutoShape 1">
          <a:extLst>
            <a:ext uri="{FF2B5EF4-FFF2-40B4-BE49-F238E27FC236}">
              <a16:creationId xmlns:a16="http://schemas.microsoft.com/office/drawing/2014/main" id="{7FBFBE89-035D-4D4A-8ACA-734918F4231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099" name="AutoShape 1">
          <a:extLst>
            <a:ext uri="{FF2B5EF4-FFF2-40B4-BE49-F238E27FC236}">
              <a16:creationId xmlns:a16="http://schemas.microsoft.com/office/drawing/2014/main" id="{FC212AFF-57DE-48F9-8DF0-54AFFFDF39A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0" name="AutoShape 1">
          <a:extLst>
            <a:ext uri="{FF2B5EF4-FFF2-40B4-BE49-F238E27FC236}">
              <a16:creationId xmlns:a16="http://schemas.microsoft.com/office/drawing/2014/main" id="{3790B27A-2317-432C-934C-277D047977A6}"/>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1" name="AutoShape 1">
          <a:extLst>
            <a:ext uri="{FF2B5EF4-FFF2-40B4-BE49-F238E27FC236}">
              <a16:creationId xmlns:a16="http://schemas.microsoft.com/office/drawing/2014/main" id="{3B1943C6-FB96-47DC-A1F6-7E79CA6D44E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2" name="AutoShape 1">
          <a:extLst>
            <a:ext uri="{FF2B5EF4-FFF2-40B4-BE49-F238E27FC236}">
              <a16:creationId xmlns:a16="http://schemas.microsoft.com/office/drawing/2014/main" id="{3FC764D6-68F2-4BB9-82E9-EECC803E1888}"/>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3" name="AutoShape 1">
          <a:extLst>
            <a:ext uri="{FF2B5EF4-FFF2-40B4-BE49-F238E27FC236}">
              <a16:creationId xmlns:a16="http://schemas.microsoft.com/office/drawing/2014/main" id="{6B3F2B5F-7E22-4EA2-8097-05399022791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4" name="AutoShape 1">
          <a:extLst>
            <a:ext uri="{FF2B5EF4-FFF2-40B4-BE49-F238E27FC236}">
              <a16:creationId xmlns:a16="http://schemas.microsoft.com/office/drawing/2014/main" id="{E055E680-FF49-48B4-8F1A-8C9D7D49C7B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5" name="AutoShape 1">
          <a:extLst>
            <a:ext uri="{FF2B5EF4-FFF2-40B4-BE49-F238E27FC236}">
              <a16:creationId xmlns:a16="http://schemas.microsoft.com/office/drawing/2014/main" id="{CA39D87B-04E1-4012-859C-7AC4D3BA4CF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6" name="AutoShape 1">
          <a:extLst>
            <a:ext uri="{FF2B5EF4-FFF2-40B4-BE49-F238E27FC236}">
              <a16:creationId xmlns:a16="http://schemas.microsoft.com/office/drawing/2014/main" id="{D01B831E-533F-4856-ACE4-BDC872C53B9D}"/>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7" name="AutoShape 1">
          <a:extLst>
            <a:ext uri="{FF2B5EF4-FFF2-40B4-BE49-F238E27FC236}">
              <a16:creationId xmlns:a16="http://schemas.microsoft.com/office/drawing/2014/main" id="{330FCE4C-97C8-4A67-83CF-5B376D821FF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8" name="AutoShape 1">
          <a:extLst>
            <a:ext uri="{FF2B5EF4-FFF2-40B4-BE49-F238E27FC236}">
              <a16:creationId xmlns:a16="http://schemas.microsoft.com/office/drawing/2014/main" id="{E275553C-816D-4681-A267-E0BA5FACD1E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09" name="AutoShape 1">
          <a:extLst>
            <a:ext uri="{FF2B5EF4-FFF2-40B4-BE49-F238E27FC236}">
              <a16:creationId xmlns:a16="http://schemas.microsoft.com/office/drawing/2014/main" id="{C8C4A2EA-83B9-47E6-AB78-5BF56014D98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10" name="AutoShape 1">
          <a:extLst>
            <a:ext uri="{FF2B5EF4-FFF2-40B4-BE49-F238E27FC236}">
              <a16:creationId xmlns:a16="http://schemas.microsoft.com/office/drawing/2014/main" id="{9B84514D-7086-4749-9C14-C6D49FAB77C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11" name="AutoShape 1">
          <a:extLst>
            <a:ext uri="{FF2B5EF4-FFF2-40B4-BE49-F238E27FC236}">
              <a16:creationId xmlns:a16="http://schemas.microsoft.com/office/drawing/2014/main" id="{910626B2-325A-4C3A-8CF7-86AB577DE7E8}"/>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2" name="AutoShape 1">
          <a:extLst>
            <a:ext uri="{FF2B5EF4-FFF2-40B4-BE49-F238E27FC236}">
              <a16:creationId xmlns:a16="http://schemas.microsoft.com/office/drawing/2014/main" id="{8BB587FF-AE6C-4E0A-AC1D-1500C61BEDA5}"/>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3" name="AutoShape 1">
          <a:extLst>
            <a:ext uri="{FF2B5EF4-FFF2-40B4-BE49-F238E27FC236}">
              <a16:creationId xmlns:a16="http://schemas.microsoft.com/office/drawing/2014/main" id="{7CC72DD5-3445-4B39-8810-C14C267F1590}"/>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4" name="AutoShape 1">
          <a:extLst>
            <a:ext uri="{FF2B5EF4-FFF2-40B4-BE49-F238E27FC236}">
              <a16:creationId xmlns:a16="http://schemas.microsoft.com/office/drawing/2014/main" id="{60EE092C-9BA1-461B-BE2A-6173B3DF1B34}"/>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5" name="AutoShape 1">
          <a:extLst>
            <a:ext uri="{FF2B5EF4-FFF2-40B4-BE49-F238E27FC236}">
              <a16:creationId xmlns:a16="http://schemas.microsoft.com/office/drawing/2014/main" id="{697CA252-7DB0-44E1-ACEF-E3438D2618FD}"/>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6" name="AutoShape 1">
          <a:extLst>
            <a:ext uri="{FF2B5EF4-FFF2-40B4-BE49-F238E27FC236}">
              <a16:creationId xmlns:a16="http://schemas.microsoft.com/office/drawing/2014/main" id="{014E6B8D-EFDC-4A27-B742-7306647F2722}"/>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7" name="AutoShape 1">
          <a:extLst>
            <a:ext uri="{FF2B5EF4-FFF2-40B4-BE49-F238E27FC236}">
              <a16:creationId xmlns:a16="http://schemas.microsoft.com/office/drawing/2014/main" id="{8CC13608-9708-41F4-A881-24113FE7005F}"/>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8" name="AutoShape 1">
          <a:extLst>
            <a:ext uri="{FF2B5EF4-FFF2-40B4-BE49-F238E27FC236}">
              <a16:creationId xmlns:a16="http://schemas.microsoft.com/office/drawing/2014/main" id="{4D04D49A-F409-43D7-919D-5A44BB469B3D}"/>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19" name="AutoShape 1">
          <a:extLst>
            <a:ext uri="{FF2B5EF4-FFF2-40B4-BE49-F238E27FC236}">
              <a16:creationId xmlns:a16="http://schemas.microsoft.com/office/drawing/2014/main" id="{7F78D403-11EA-4C2F-ABA6-8492F39859ED}"/>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20" name="AutoShape 1">
          <a:extLst>
            <a:ext uri="{FF2B5EF4-FFF2-40B4-BE49-F238E27FC236}">
              <a16:creationId xmlns:a16="http://schemas.microsoft.com/office/drawing/2014/main" id="{F278632B-E3A4-4448-B8F5-AFA757EA54CC}"/>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21" name="AutoShape 1">
          <a:extLst>
            <a:ext uri="{FF2B5EF4-FFF2-40B4-BE49-F238E27FC236}">
              <a16:creationId xmlns:a16="http://schemas.microsoft.com/office/drawing/2014/main" id="{39CD25D8-F74D-4A34-A5C4-DE6303EE890C}"/>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22" name="AutoShape 1">
          <a:extLst>
            <a:ext uri="{FF2B5EF4-FFF2-40B4-BE49-F238E27FC236}">
              <a16:creationId xmlns:a16="http://schemas.microsoft.com/office/drawing/2014/main" id="{795CCE34-B71B-450F-A99C-F63293FDC5A9}"/>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297657" cy="323850"/>
    <xdr:sp macro="" textlink="">
      <xdr:nvSpPr>
        <xdr:cNvPr id="1123" name="AutoShape 1">
          <a:extLst>
            <a:ext uri="{FF2B5EF4-FFF2-40B4-BE49-F238E27FC236}">
              <a16:creationId xmlns:a16="http://schemas.microsoft.com/office/drawing/2014/main" id="{467ADAB7-5A4A-4707-B6B7-9EE223F39E9F}"/>
            </a:ext>
          </a:extLst>
        </xdr:cNvPr>
        <xdr:cNvSpPr>
          <a:spLocks noChangeAspect="1" noChangeArrowheads="1"/>
        </xdr:cNvSpPr>
      </xdr:nvSpPr>
      <xdr:spPr bwMode="auto">
        <a:xfrm>
          <a:off x="2390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4" name="AutoShape 1">
          <a:extLst>
            <a:ext uri="{FF2B5EF4-FFF2-40B4-BE49-F238E27FC236}">
              <a16:creationId xmlns:a16="http://schemas.microsoft.com/office/drawing/2014/main" id="{4A4FBE97-890D-420E-8AD0-8F78A2A1CEF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5" name="AutoShape 1">
          <a:extLst>
            <a:ext uri="{FF2B5EF4-FFF2-40B4-BE49-F238E27FC236}">
              <a16:creationId xmlns:a16="http://schemas.microsoft.com/office/drawing/2014/main" id="{10F17E0D-676D-4219-A6E1-3685991DD1C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6" name="AutoShape 1">
          <a:extLst>
            <a:ext uri="{FF2B5EF4-FFF2-40B4-BE49-F238E27FC236}">
              <a16:creationId xmlns:a16="http://schemas.microsoft.com/office/drawing/2014/main" id="{5DABF219-3423-4694-B320-66E26E91FC9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7" name="AutoShape 1">
          <a:extLst>
            <a:ext uri="{FF2B5EF4-FFF2-40B4-BE49-F238E27FC236}">
              <a16:creationId xmlns:a16="http://schemas.microsoft.com/office/drawing/2014/main" id="{93545677-EE51-4AD0-8CF0-0DA7B0E50B4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8" name="AutoShape 1">
          <a:extLst>
            <a:ext uri="{FF2B5EF4-FFF2-40B4-BE49-F238E27FC236}">
              <a16:creationId xmlns:a16="http://schemas.microsoft.com/office/drawing/2014/main" id="{4B1406E9-EB3D-489E-B5C8-8C5F011BEBA4}"/>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29" name="AutoShape 1">
          <a:extLst>
            <a:ext uri="{FF2B5EF4-FFF2-40B4-BE49-F238E27FC236}">
              <a16:creationId xmlns:a16="http://schemas.microsoft.com/office/drawing/2014/main" id="{3F9569A8-2914-4FFB-821E-E4F08011940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0" name="AutoShape 1">
          <a:extLst>
            <a:ext uri="{FF2B5EF4-FFF2-40B4-BE49-F238E27FC236}">
              <a16:creationId xmlns:a16="http://schemas.microsoft.com/office/drawing/2014/main" id="{E9B50B08-7DC9-4E87-890D-F4CEB2AD46E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1" name="AutoShape 1">
          <a:extLst>
            <a:ext uri="{FF2B5EF4-FFF2-40B4-BE49-F238E27FC236}">
              <a16:creationId xmlns:a16="http://schemas.microsoft.com/office/drawing/2014/main" id="{BFA32948-296C-4BA7-9669-86780EB163F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2" name="AutoShape 1">
          <a:extLst>
            <a:ext uri="{FF2B5EF4-FFF2-40B4-BE49-F238E27FC236}">
              <a16:creationId xmlns:a16="http://schemas.microsoft.com/office/drawing/2014/main" id="{CD67F37E-AEAE-499A-BB2A-804D87B8120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3" name="AutoShape 1">
          <a:extLst>
            <a:ext uri="{FF2B5EF4-FFF2-40B4-BE49-F238E27FC236}">
              <a16:creationId xmlns:a16="http://schemas.microsoft.com/office/drawing/2014/main" id="{74A08CF9-9777-4DB0-A1C3-7B02FDFDD7DE}"/>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4" name="AutoShape 1">
          <a:extLst>
            <a:ext uri="{FF2B5EF4-FFF2-40B4-BE49-F238E27FC236}">
              <a16:creationId xmlns:a16="http://schemas.microsoft.com/office/drawing/2014/main" id="{4996F8A1-E3A7-45A3-91DC-0422E95852F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5" name="AutoShape 1">
          <a:extLst>
            <a:ext uri="{FF2B5EF4-FFF2-40B4-BE49-F238E27FC236}">
              <a16:creationId xmlns:a16="http://schemas.microsoft.com/office/drawing/2014/main" id="{5EB736FD-03C5-49AB-9D1E-8A6035F6A12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6" name="AutoShape 1">
          <a:extLst>
            <a:ext uri="{FF2B5EF4-FFF2-40B4-BE49-F238E27FC236}">
              <a16:creationId xmlns:a16="http://schemas.microsoft.com/office/drawing/2014/main" id="{E1746F60-E7F0-4575-86B8-B7EDA39C706F}"/>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7" name="AutoShape 1">
          <a:extLst>
            <a:ext uri="{FF2B5EF4-FFF2-40B4-BE49-F238E27FC236}">
              <a16:creationId xmlns:a16="http://schemas.microsoft.com/office/drawing/2014/main" id="{89B75C67-D0F5-4540-9AE0-AC998E3DC721}"/>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8" name="AutoShape 1">
          <a:extLst>
            <a:ext uri="{FF2B5EF4-FFF2-40B4-BE49-F238E27FC236}">
              <a16:creationId xmlns:a16="http://schemas.microsoft.com/office/drawing/2014/main" id="{8A406407-AED5-4EA3-AB04-762C251AB9A7}"/>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39" name="AutoShape 1">
          <a:extLst>
            <a:ext uri="{FF2B5EF4-FFF2-40B4-BE49-F238E27FC236}">
              <a16:creationId xmlns:a16="http://schemas.microsoft.com/office/drawing/2014/main" id="{416AF15B-4BE7-4063-B3F3-238D343B96F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0" name="AutoShape 1">
          <a:extLst>
            <a:ext uri="{FF2B5EF4-FFF2-40B4-BE49-F238E27FC236}">
              <a16:creationId xmlns:a16="http://schemas.microsoft.com/office/drawing/2014/main" id="{AAEB1ABF-125C-497B-B439-EAAA0A2ED8A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1" name="AutoShape 1">
          <a:extLst>
            <a:ext uri="{FF2B5EF4-FFF2-40B4-BE49-F238E27FC236}">
              <a16:creationId xmlns:a16="http://schemas.microsoft.com/office/drawing/2014/main" id="{2C617B16-A2FA-48B8-9393-A04050F5AFD5}"/>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2" name="AutoShape 1">
          <a:extLst>
            <a:ext uri="{FF2B5EF4-FFF2-40B4-BE49-F238E27FC236}">
              <a16:creationId xmlns:a16="http://schemas.microsoft.com/office/drawing/2014/main" id="{72727C36-4AA5-4173-A3F4-3769B81FA33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3" name="AutoShape 1">
          <a:extLst>
            <a:ext uri="{FF2B5EF4-FFF2-40B4-BE49-F238E27FC236}">
              <a16:creationId xmlns:a16="http://schemas.microsoft.com/office/drawing/2014/main" id="{35A64104-2086-42BE-AF4C-BF9A7D5064F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4" name="AutoShape 1">
          <a:extLst>
            <a:ext uri="{FF2B5EF4-FFF2-40B4-BE49-F238E27FC236}">
              <a16:creationId xmlns:a16="http://schemas.microsoft.com/office/drawing/2014/main" id="{A6527AFF-16F6-4CE9-BCEB-5A02AE79BF4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5" name="AutoShape 1">
          <a:extLst>
            <a:ext uri="{FF2B5EF4-FFF2-40B4-BE49-F238E27FC236}">
              <a16:creationId xmlns:a16="http://schemas.microsoft.com/office/drawing/2014/main" id="{AD1A077B-72E4-4B2C-B216-D35A289C61BC}"/>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6" name="AutoShape 1">
          <a:extLst>
            <a:ext uri="{FF2B5EF4-FFF2-40B4-BE49-F238E27FC236}">
              <a16:creationId xmlns:a16="http://schemas.microsoft.com/office/drawing/2014/main" id="{4A2F678D-C5EF-4853-B97D-302A6687A5AA}"/>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7" name="AutoShape 1">
          <a:extLst>
            <a:ext uri="{FF2B5EF4-FFF2-40B4-BE49-F238E27FC236}">
              <a16:creationId xmlns:a16="http://schemas.microsoft.com/office/drawing/2014/main" id="{BAFCB3B7-6FD9-47B6-B2E4-6B14DB33D90C}"/>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8" name="AutoShape 1">
          <a:extLst>
            <a:ext uri="{FF2B5EF4-FFF2-40B4-BE49-F238E27FC236}">
              <a16:creationId xmlns:a16="http://schemas.microsoft.com/office/drawing/2014/main" id="{FD2BDE04-6784-453D-A082-27FCB5A5567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49" name="AutoShape 1">
          <a:extLst>
            <a:ext uri="{FF2B5EF4-FFF2-40B4-BE49-F238E27FC236}">
              <a16:creationId xmlns:a16="http://schemas.microsoft.com/office/drawing/2014/main" id="{EFE86A36-E93F-42A2-BF3A-8A55E470CB7B}"/>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50" name="AutoShape 1">
          <a:extLst>
            <a:ext uri="{FF2B5EF4-FFF2-40B4-BE49-F238E27FC236}">
              <a16:creationId xmlns:a16="http://schemas.microsoft.com/office/drawing/2014/main" id="{FAD51109-E339-4350-B9AC-A8DE51EE5080}"/>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51" name="AutoShape 1">
          <a:extLst>
            <a:ext uri="{FF2B5EF4-FFF2-40B4-BE49-F238E27FC236}">
              <a16:creationId xmlns:a16="http://schemas.microsoft.com/office/drawing/2014/main" id="{F3129668-5C77-43B0-91DE-604EF0599F19}"/>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xdr:row>
      <xdr:rowOff>0</xdr:rowOff>
    </xdr:from>
    <xdr:ext cx="297657" cy="323850"/>
    <xdr:sp macro="" textlink="">
      <xdr:nvSpPr>
        <xdr:cNvPr id="1152" name="AutoShape 1">
          <a:extLst>
            <a:ext uri="{FF2B5EF4-FFF2-40B4-BE49-F238E27FC236}">
              <a16:creationId xmlns:a16="http://schemas.microsoft.com/office/drawing/2014/main" id="{6D01D841-8EE4-439E-BA4D-D0EA4B65D6B3}"/>
            </a:ext>
          </a:extLst>
        </xdr:cNvPr>
        <xdr:cNvSpPr>
          <a:spLocks noChangeAspect="1" noChangeArrowheads="1"/>
        </xdr:cNvSpPr>
      </xdr:nvSpPr>
      <xdr:spPr bwMode="auto">
        <a:xfrm>
          <a:off x="2209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3" name="AutoShape 1">
          <a:extLst>
            <a:ext uri="{FF2B5EF4-FFF2-40B4-BE49-F238E27FC236}">
              <a16:creationId xmlns:a16="http://schemas.microsoft.com/office/drawing/2014/main" id="{36F0F478-BF34-4B13-8438-802FE1F71E5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4" name="AutoShape 1">
          <a:extLst>
            <a:ext uri="{FF2B5EF4-FFF2-40B4-BE49-F238E27FC236}">
              <a16:creationId xmlns:a16="http://schemas.microsoft.com/office/drawing/2014/main" id="{6B97E649-9460-4480-B4CB-9B6B1DDFCA3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5" name="AutoShape 1">
          <a:extLst>
            <a:ext uri="{FF2B5EF4-FFF2-40B4-BE49-F238E27FC236}">
              <a16:creationId xmlns:a16="http://schemas.microsoft.com/office/drawing/2014/main" id="{46C32DE1-91BF-476D-A87D-1FB3483E3D2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6" name="AutoShape 1">
          <a:extLst>
            <a:ext uri="{FF2B5EF4-FFF2-40B4-BE49-F238E27FC236}">
              <a16:creationId xmlns:a16="http://schemas.microsoft.com/office/drawing/2014/main" id="{CA9E9467-9BEF-497D-8E1C-B038B8DCC70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7" name="AutoShape 1">
          <a:extLst>
            <a:ext uri="{FF2B5EF4-FFF2-40B4-BE49-F238E27FC236}">
              <a16:creationId xmlns:a16="http://schemas.microsoft.com/office/drawing/2014/main" id="{47B01E54-3584-4A6E-826B-56978727C8F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8" name="AutoShape 1">
          <a:extLst>
            <a:ext uri="{FF2B5EF4-FFF2-40B4-BE49-F238E27FC236}">
              <a16:creationId xmlns:a16="http://schemas.microsoft.com/office/drawing/2014/main" id="{1CC63CB3-3A1A-42F1-8950-8AA31F3DB9C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59" name="AutoShape 1">
          <a:extLst>
            <a:ext uri="{FF2B5EF4-FFF2-40B4-BE49-F238E27FC236}">
              <a16:creationId xmlns:a16="http://schemas.microsoft.com/office/drawing/2014/main" id="{E855041E-10B3-416A-9595-E00BE49284B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0" name="AutoShape 1">
          <a:extLst>
            <a:ext uri="{FF2B5EF4-FFF2-40B4-BE49-F238E27FC236}">
              <a16:creationId xmlns:a16="http://schemas.microsoft.com/office/drawing/2014/main" id="{A8AE714B-DA87-4239-9C09-C3437FEA71D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1" name="AutoShape 1">
          <a:extLst>
            <a:ext uri="{FF2B5EF4-FFF2-40B4-BE49-F238E27FC236}">
              <a16:creationId xmlns:a16="http://schemas.microsoft.com/office/drawing/2014/main" id="{D8C77D17-C140-44E8-8600-96319330346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2" name="AutoShape 1">
          <a:extLst>
            <a:ext uri="{FF2B5EF4-FFF2-40B4-BE49-F238E27FC236}">
              <a16:creationId xmlns:a16="http://schemas.microsoft.com/office/drawing/2014/main" id="{128034EA-F262-4930-9FF7-AD439758143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3" name="AutoShape 1">
          <a:extLst>
            <a:ext uri="{FF2B5EF4-FFF2-40B4-BE49-F238E27FC236}">
              <a16:creationId xmlns:a16="http://schemas.microsoft.com/office/drawing/2014/main" id="{405CC860-8693-428D-BBDF-8AA7575188B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4" name="AutoShape 1">
          <a:extLst>
            <a:ext uri="{FF2B5EF4-FFF2-40B4-BE49-F238E27FC236}">
              <a16:creationId xmlns:a16="http://schemas.microsoft.com/office/drawing/2014/main" id="{18031C52-40CE-4B9E-903A-FD99BBADDB4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5" name="AutoShape 1">
          <a:extLst>
            <a:ext uri="{FF2B5EF4-FFF2-40B4-BE49-F238E27FC236}">
              <a16:creationId xmlns:a16="http://schemas.microsoft.com/office/drawing/2014/main" id="{D73CA449-ECD0-4A7D-97B4-EA36CDD8A47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6" name="AutoShape 1">
          <a:extLst>
            <a:ext uri="{FF2B5EF4-FFF2-40B4-BE49-F238E27FC236}">
              <a16:creationId xmlns:a16="http://schemas.microsoft.com/office/drawing/2014/main" id="{BB5FF7D0-BEFC-4A94-809C-362169424C6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7" name="AutoShape 1">
          <a:extLst>
            <a:ext uri="{FF2B5EF4-FFF2-40B4-BE49-F238E27FC236}">
              <a16:creationId xmlns:a16="http://schemas.microsoft.com/office/drawing/2014/main" id="{5C43ED54-D3A4-434F-837E-B8B6519A001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8" name="AutoShape 1">
          <a:extLst>
            <a:ext uri="{FF2B5EF4-FFF2-40B4-BE49-F238E27FC236}">
              <a16:creationId xmlns:a16="http://schemas.microsoft.com/office/drawing/2014/main" id="{5635D50B-E583-457B-BF32-F4E6BA8EEAC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69" name="AutoShape 1">
          <a:extLst>
            <a:ext uri="{FF2B5EF4-FFF2-40B4-BE49-F238E27FC236}">
              <a16:creationId xmlns:a16="http://schemas.microsoft.com/office/drawing/2014/main" id="{BEB8E525-79F6-4046-AE8E-2FBC557A1AF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0" name="AutoShape 1">
          <a:extLst>
            <a:ext uri="{FF2B5EF4-FFF2-40B4-BE49-F238E27FC236}">
              <a16:creationId xmlns:a16="http://schemas.microsoft.com/office/drawing/2014/main" id="{DE047164-AE04-4E5C-92EA-75955B1A499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1" name="AutoShape 1">
          <a:extLst>
            <a:ext uri="{FF2B5EF4-FFF2-40B4-BE49-F238E27FC236}">
              <a16:creationId xmlns:a16="http://schemas.microsoft.com/office/drawing/2014/main" id="{85B3EDF3-7687-4995-BE6A-62CCDF9B7AF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2" name="AutoShape 1">
          <a:extLst>
            <a:ext uri="{FF2B5EF4-FFF2-40B4-BE49-F238E27FC236}">
              <a16:creationId xmlns:a16="http://schemas.microsoft.com/office/drawing/2014/main" id="{97215223-70F3-46AA-B49C-E333B2BD1AA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3" name="AutoShape 1">
          <a:extLst>
            <a:ext uri="{FF2B5EF4-FFF2-40B4-BE49-F238E27FC236}">
              <a16:creationId xmlns:a16="http://schemas.microsoft.com/office/drawing/2014/main" id="{3523CD3E-9BE1-4C4D-A219-9B032C94BB6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4" name="AutoShape 1">
          <a:extLst>
            <a:ext uri="{FF2B5EF4-FFF2-40B4-BE49-F238E27FC236}">
              <a16:creationId xmlns:a16="http://schemas.microsoft.com/office/drawing/2014/main" id="{2B358571-65E3-403B-B9CE-E149FA89F86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5" name="AutoShape 1">
          <a:extLst>
            <a:ext uri="{FF2B5EF4-FFF2-40B4-BE49-F238E27FC236}">
              <a16:creationId xmlns:a16="http://schemas.microsoft.com/office/drawing/2014/main" id="{83121CB6-27A3-443D-BE5C-5196F1D2D82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6" name="AutoShape 1">
          <a:extLst>
            <a:ext uri="{FF2B5EF4-FFF2-40B4-BE49-F238E27FC236}">
              <a16:creationId xmlns:a16="http://schemas.microsoft.com/office/drawing/2014/main" id="{299B2184-6107-4B0A-BEE0-116734059F8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7" name="AutoShape 1">
          <a:extLst>
            <a:ext uri="{FF2B5EF4-FFF2-40B4-BE49-F238E27FC236}">
              <a16:creationId xmlns:a16="http://schemas.microsoft.com/office/drawing/2014/main" id="{C06C534F-DCD3-46EA-B1C3-FAFE04CDB0B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8" name="AutoShape 1">
          <a:extLst>
            <a:ext uri="{FF2B5EF4-FFF2-40B4-BE49-F238E27FC236}">
              <a16:creationId xmlns:a16="http://schemas.microsoft.com/office/drawing/2014/main" id="{2DC2CF3C-5235-4FB3-844C-554732A57E8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79" name="AutoShape 1">
          <a:extLst>
            <a:ext uri="{FF2B5EF4-FFF2-40B4-BE49-F238E27FC236}">
              <a16:creationId xmlns:a16="http://schemas.microsoft.com/office/drawing/2014/main" id="{E14C8B03-D9E5-4276-B44A-5A7A76445CC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0" name="AutoShape 1">
          <a:extLst>
            <a:ext uri="{FF2B5EF4-FFF2-40B4-BE49-F238E27FC236}">
              <a16:creationId xmlns:a16="http://schemas.microsoft.com/office/drawing/2014/main" id="{CEB2B7B1-3997-4875-88B2-CAFB84967DF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1" name="AutoShape 1">
          <a:extLst>
            <a:ext uri="{FF2B5EF4-FFF2-40B4-BE49-F238E27FC236}">
              <a16:creationId xmlns:a16="http://schemas.microsoft.com/office/drawing/2014/main" id="{F98C9E64-F914-4357-B98B-AAAB3466B19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2" name="AutoShape 1">
          <a:extLst>
            <a:ext uri="{FF2B5EF4-FFF2-40B4-BE49-F238E27FC236}">
              <a16:creationId xmlns:a16="http://schemas.microsoft.com/office/drawing/2014/main" id="{30DCE7B9-9216-4F3E-817E-4E0DA8CDB76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3" name="AutoShape 1">
          <a:extLst>
            <a:ext uri="{FF2B5EF4-FFF2-40B4-BE49-F238E27FC236}">
              <a16:creationId xmlns:a16="http://schemas.microsoft.com/office/drawing/2014/main" id="{69DF610A-0888-4324-9730-A46C1BA2186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4" name="AutoShape 1">
          <a:extLst>
            <a:ext uri="{FF2B5EF4-FFF2-40B4-BE49-F238E27FC236}">
              <a16:creationId xmlns:a16="http://schemas.microsoft.com/office/drawing/2014/main" id="{15AE01AC-88BE-45B9-A3C4-77F6DE125E6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5" name="AutoShape 1">
          <a:extLst>
            <a:ext uri="{FF2B5EF4-FFF2-40B4-BE49-F238E27FC236}">
              <a16:creationId xmlns:a16="http://schemas.microsoft.com/office/drawing/2014/main" id="{CC9DA475-448A-44D7-A8C9-D299A565459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6" name="AutoShape 1">
          <a:extLst>
            <a:ext uri="{FF2B5EF4-FFF2-40B4-BE49-F238E27FC236}">
              <a16:creationId xmlns:a16="http://schemas.microsoft.com/office/drawing/2014/main" id="{ECBC54F8-AA11-4F4A-81BD-59C786507C8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7" name="AutoShape 1">
          <a:extLst>
            <a:ext uri="{FF2B5EF4-FFF2-40B4-BE49-F238E27FC236}">
              <a16:creationId xmlns:a16="http://schemas.microsoft.com/office/drawing/2014/main" id="{6763EDD4-A538-480C-A6BF-4297AC4034B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8" name="AutoShape 1">
          <a:extLst>
            <a:ext uri="{FF2B5EF4-FFF2-40B4-BE49-F238E27FC236}">
              <a16:creationId xmlns:a16="http://schemas.microsoft.com/office/drawing/2014/main" id="{BF75324B-C82B-4D07-AF28-07E847E1961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89" name="AutoShape 1">
          <a:extLst>
            <a:ext uri="{FF2B5EF4-FFF2-40B4-BE49-F238E27FC236}">
              <a16:creationId xmlns:a16="http://schemas.microsoft.com/office/drawing/2014/main" id="{E0D0C4AA-AE41-41F9-AB94-4ADF54516F9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0" name="AutoShape 1">
          <a:extLst>
            <a:ext uri="{FF2B5EF4-FFF2-40B4-BE49-F238E27FC236}">
              <a16:creationId xmlns:a16="http://schemas.microsoft.com/office/drawing/2014/main" id="{7FEB096F-1DB0-4BC5-ACCA-CEA98C528AA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1" name="AutoShape 1">
          <a:extLst>
            <a:ext uri="{FF2B5EF4-FFF2-40B4-BE49-F238E27FC236}">
              <a16:creationId xmlns:a16="http://schemas.microsoft.com/office/drawing/2014/main" id="{2CB477D9-D9D4-4EA3-8179-3BC17935BA4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2" name="AutoShape 1">
          <a:extLst>
            <a:ext uri="{FF2B5EF4-FFF2-40B4-BE49-F238E27FC236}">
              <a16:creationId xmlns:a16="http://schemas.microsoft.com/office/drawing/2014/main" id="{956412C6-3A39-446A-B48B-854168999CC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3" name="AutoShape 1">
          <a:extLst>
            <a:ext uri="{FF2B5EF4-FFF2-40B4-BE49-F238E27FC236}">
              <a16:creationId xmlns:a16="http://schemas.microsoft.com/office/drawing/2014/main" id="{8873B857-4C9F-4BFD-8CE7-3BA7BE9F10DF}"/>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4" name="AutoShape 1">
          <a:extLst>
            <a:ext uri="{FF2B5EF4-FFF2-40B4-BE49-F238E27FC236}">
              <a16:creationId xmlns:a16="http://schemas.microsoft.com/office/drawing/2014/main" id="{71597236-7D55-4BBB-A84D-7DA6B5B729C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5" name="AutoShape 1">
          <a:extLst>
            <a:ext uri="{FF2B5EF4-FFF2-40B4-BE49-F238E27FC236}">
              <a16:creationId xmlns:a16="http://schemas.microsoft.com/office/drawing/2014/main" id="{6BD4479A-B671-409C-AAB2-731D04F7241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6" name="AutoShape 1">
          <a:extLst>
            <a:ext uri="{FF2B5EF4-FFF2-40B4-BE49-F238E27FC236}">
              <a16:creationId xmlns:a16="http://schemas.microsoft.com/office/drawing/2014/main" id="{98313585-4BA1-4FB0-9B55-649DDC51EAE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7" name="AutoShape 1">
          <a:extLst>
            <a:ext uri="{FF2B5EF4-FFF2-40B4-BE49-F238E27FC236}">
              <a16:creationId xmlns:a16="http://schemas.microsoft.com/office/drawing/2014/main" id="{2FDEAFC8-983D-48DE-BA84-58AE4B05EBB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8" name="AutoShape 1">
          <a:extLst>
            <a:ext uri="{FF2B5EF4-FFF2-40B4-BE49-F238E27FC236}">
              <a16:creationId xmlns:a16="http://schemas.microsoft.com/office/drawing/2014/main" id="{75D7B619-A927-4A8F-917A-1A7DBEC1355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199" name="AutoShape 1">
          <a:extLst>
            <a:ext uri="{FF2B5EF4-FFF2-40B4-BE49-F238E27FC236}">
              <a16:creationId xmlns:a16="http://schemas.microsoft.com/office/drawing/2014/main" id="{89D5E8B0-0F09-4291-B714-0D878222BBC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0" name="AutoShape 1">
          <a:extLst>
            <a:ext uri="{FF2B5EF4-FFF2-40B4-BE49-F238E27FC236}">
              <a16:creationId xmlns:a16="http://schemas.microsoft.com/office/drawing/2014/main" id="{9D75D9F2-8AB1-467F-A9CF-03DAA003BC6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1" name="AutoShape 1">
          <a:extLst>
            <a:ext uri="{FF2B5EF4-FFF2-40B4-BE49-F238E27FC236}">
              <a16:creationId xmlns:a16="http://schemas.microsoft.com/office/drawing/2014/main" id="{35970DDE-8AD0-4238-BC51-CA9F7D0CB4C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2" name="AutoShape 1">
          <a:extLst>
            <a:ext uri="{FF2B5EF4-FFF2-40B4-BE49-F238E27FC236}">
              <a16:creationId xmlns:a16="http://schemas.microsoft.com/office/drawing/2014/main" id="{B5F37D64-6BA6-47C8-8442-FBFD0CFDC8B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3" name="AutoShape 1">
          <a:extLst>
            <a:ext uri="{FF2B5EF4-FFF2-40B4-BE49-F238E27FC236}">
              <a16:creationId xmlns:a16="http://schemas.microsoft.com/office/drawing/2014/main" id="{C5F5F645-FA53-4D8D-998F-B72207D677C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4" name="AutoShape 1">
          <a:extLst>
            <a:ext uri="{FF2B5EF4-FFF2-40B4-BE49-F238E27FC236}">
              <a16:creationId xmlns:a16="http://schemas.microsoft.com/office/drawing/2014/main" id="{F764C35D-C62C-4739-9074-4726EB6674F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5" name="AutoShape 1">
          <a:extLst>
            <a:ext uri="{FF2B5EF4-FFF2-40B4-BE49-F238E27FC236}">
              <a16:creationId xmlns:a16="http://schemas.microsoft.com/office/drawing/2014/main" id="{54A6BA8C-1F19-4261-A14A-0056509EC7A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6" name="AutoShape 1">
          <a:extLst>
            <a:ext uri="{FF2B5EF4-FFF2-40B4-BE49-F238E27FC236}">
              <a16:creationId xmlns:a16="http://schemas.microsoft.com/office/drawing/2014/main" id="{72F3F564-25E0-476F-8747-EAA2758A2AA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7" name="AutoShape 1">
          <a:extLst>
            <a:ext uri="{FF2B5EF4-FFF2-40B4-BE49-F238E27FC236}">
              <a16:creationId xmlns:a16="http://schemas.microsoft.com/office/drawing/2014/main" id="{38F13678-F80B-4D25-B317-0AE430C6DD8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8" name="AutoShape 1">
          <a:extLst>
            <a:ext uri="{FF2B5EF4-FFF2-40B4-BE49-F238E27FC236}">
              <a16:creationId xmlns:a16="http://schemas.microsoft.com/office/drawing/2014/main" id="{38E2FACF-4644-4774-8E3D-02E502BB38A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09" name="AutoShape 1">
          <a:extLst>
            <a:ext uri="{FF2B5EF4-FFF2-40B4-BE49-F238E27FC236}">
              <a16:creationId xmlns:a16="http://schemas.microsoft.com/office/drawing/2014/main" id="{74BAB154-FAA3-4D9F-9E4A-465755BF51D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0" name="AutoShape 1">
          <a:extLst>
            <a:ext uri="{FF2B5EF4-FFF2-40B4-BE49-F238E27FC236}">
              <a16:creationId xmlns:a16="http://schemas.microsoft.com/office/drawing/2014/main" id="{123C701D-2DE3-4893-83EA-43005E8D0A29}"/>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1" name="AutoShape 1">
          <a:extLst>
            <a:ext uri="{FF2B5EF4-FFF2-40B4-BE49-F238E27FC236}">
              <a16:creationId xmlns:a16="http://schemas.microsoft.com/office/drawing/2014/main" id="{3C7A64BC-43EE-4750-8922-A239E0C7910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2" name="AutoShape 1">
          <a:extLst>
            <a:ext uri="{FF2B5EF4-FFF2-40B4-BE49-F238E27FC236}">
              <a16:creationId xmlns:a16="http://schemas.microsoft.com/office/drawing/2014/main" id="{51871830-E9F5-4B30-A898-6A103E7BAE6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3" name="AutoShape 1">
          <a:extLst>
            <a:ext uri="{FF2B5EF4-FFF2-40B4-BE49-F238E27FC236}">
              <a16:creationId xmlns:a16="http://schemas.microsoft.com/office/drawing/2014/main" id="{01704AD2-62CC-4A52-8594-AABE1B7B6B8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4" name="AutoShape 1">
          <a:extLst>
            <a:ext uri="{FF2B5EF4-FFF2-40B4-BE49-F238E27FC236}">
              <a16:creationId xmlns:a16="http://schemas.microsoft.com/office/drawing/2014/main" id="{FA6DA361-1DE8-4066-A7BF-685C005AF80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5" name="AutoShape 1">
          <a:extLst>
            <a:ext uri="{FF2B5EF4-FFF2-40B4-BE49-F238E27FC236}">
              <a16:creationId xmlns:a16="http://schemas.microsoft.com/office/drawing/2014/main" id="{519803C9-48F9-4D56-9EE0-A3519408F8C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6" name="AutoShape 1">
          <a:extLst>
            <a:ext uri="{FF2B5EF4-FFF2-40B4-BE49-F238E27FC236}">
              <a16:creationId xmlns:a16="http://schemas.microsoft.com/office/drawing/2014/main" id="{1064592A-9237-46F7-9456-37872E5BB8F6}"/>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7" name="AutoShape 1">
          <a:extLst>
            <a:ext uri="{FF2B5EF4-FFF2-40B4-BE49-F238E27FC236}">
              <a16:creationId xmlns:a16="http://schemas.microsoft.com/office/drawing/2014/main" id="{5DF44DE3-9C41-4B21-A963-504BBE297CA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8" name="AutoShape 1">
          <a:extLst>
            <a:ext uri="{FF2B5EF4-FFF2-40B4-BE49-F238E27FC236}">
              <a16:creationId xmlns:a16="http://schemas.microsoft.com/office/drawing/2014/main" id="{C79BCB3F-C712-4403-9C61-6041BF4C651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19" name="AutoShape 1">
          <a:extLst>
            <a:ext uri="{FF2B5EF4-FFF2-40B4-BE49-F238E27FC236}">
              <a16:creationId xmlns:a16="http://schemas.microsoft.com/office/drawing/2014/main" id="{FF303201-F183-48C3-8710-6EB918B92D9E}"/>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0" name="AutoShape 1">
          <a:extLst>
            <a:ext uri="{FF2B5EF4-FFF2-40B4-BE49-F238E27FC236}">
              <a16:creationId xmlns:a16="http://schemas.microsoft.com/office/drawing/2014/main" id="{8817836D-3CD7-43BB-94D1-1520456206D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1" name="AutoShape 1">
          <a:extLst>
            <a:ext uri="{FF2B5EF4-FFF2-40B4-BE49-F238E27FC236}">
              <a16:creationId xmlns:a16="http://schemas.microsoft.com/office/drawing/2014/main" id="{FFE8EFC9-7DC0-4F94-AE4F-5E2EDEE2014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2" name="AutoShape 1">
          <a:extLst>
            <a:ext uri="{FF2B5EF4-FFF2-40B4-BE49-F238E27FC236}">
              <a16:creationId xmlns:a16="http://schemas.microsoft.com/office/drawing/2014/main" id="{C5365EC0-D34E-445E-8756-066E58BDD70A}"/>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3" name="AutoShape 1">
          <a:extLst>
            <a:ext uri="{FF2B5EF4-FFF2-40B4-BE49-F238E27FC236}">
              <a16:creationId xmlns:a16="http://schemas.microsoft.com/office/drawing/2014/main" id="{C4499B4A-D19B-4F81-A26E-7FEA0A45C4E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4" name="AutoShape 1">
          <a:extLst>
            <a:ext uri="{FF2B5EF4-FFF2-40B4-BE49-F238E27FC236}">
              <a16:creationId xmlns:a16="http://schemas.microsoft.com/office/drawing/2014/main" id="{3E11FDA8-38F4-4372-903C-F1998B7414F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5" name="AutoShape 1">
          <a:extLst>
            <a:ext uri="{FF2B5EF4-FFF2-40B4-BE49-F238E27FC236}">
              <a16:creationId xmlns:a16="http://schemas.microsoft.com/office/drawing/2014/main" id="{7730B33F-85E4-4A1A-AD8D-9BC70BD81FC0}"/>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6" name="AutoShape 1">
          <a:extLst>
            <a:ext uri="{FF2B5EF4-FFF2-40B4-BE49-F238E27FC236}">
              <a16:creationId xmlns:a16="http://schemas.microsoft.com/office/drawing/2014/main" id="{534B6593-69DD-4F0D-BF4F-1678CEB80183}"/>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7" name="AutoShape 1">
          <a:extLst>
            <a:ext uri="{FF2B5EF4-FFF2-40B4-BE49-F238E27FC236}">
              <a16:creationId xmlns:a16="http://schemas.microsoft.com/office/drawing/2014/main" id="{94ED212F-3E13-4066-B501-7799D3B9DCF5}"/>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8" name="AutoShape 1">
          <a:extLst>
            <a:ext uri="{FF2B5EF4-FFF2-40B4-BE49-F238E27FC236}">
              <a16:creationId xmlns:a16="http://schemas.microsoft.com/office/drawing/2014/main" id="{7DD2F3E8-1609-4461-8AF8-A725430A3EB8}"/>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29" name="AutoShape 1">
          <a:extLst>
            <a:ext uri="{FF2B5EF4-FFF2-40B4-BE49-F238E27FC236}">
              <a16:creationId xmlns:a16="http://schemas.microsoft.com/office/drawing/2014/main" id="{0C53AA77-346C-441E-9075-71BFF767142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0" name="AutoShape 1">
          <a:extLst>
            <a:ext uri="{FF2B5EF4-FFF2-40B4-BE49-F238E27FC236}">
              <a16:creationId xmlns:a16="http://schemas.microsoft.com/office/drawing/2014/main" id="{4E3D608F-A8C4-4B53-BB04-2D62BA9E3B8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1" name="AutoShape 1">
          <a:extLst>
            <a:ext uri="{FF2B5EF4-FFF2-40B4-BE49-F238E27FC236}">
              <a16:creationId xmlns:a16="http://schemas.microsoft.com/office/drawing/2014/main" id="{EF67E175-1B26-491D-967D-F1094F19A4BC}"/>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2" name="AutoShape 1">
          <a:extLst>
            <a:ext uri="{FF2B5EF4-FFF2-40B4-BE49-F238E27FC236}">
              <a16:creationId xmlns:a16="http://schemas.microsoft.com/office/drawing/2014/main" id="{97BB6AE5-5475-4476-8DFB-B6B2E8D87DA4}"/>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3" name="AutoShape 1">
          <a:extLst>
            <a:ext uri="{FF2B5EF4-FFF2-40B4-BE49-F238E27FC236}">
              <a16:creationId xmlns:a16="http://schemas.microsoft.com/office/drawing/2014/main" id="{43CF5B12-1A5D-4206-918B-A03D01B5E2F2}"/>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4" name="AutoShape 1">
          <a:extLst>
            <a:ext uri="{FF2B5EF4-FFF2-40B4-BE49-F238E27FC236}">
              <a16:creationId xmlns:a16="http://schemas.microsoft.com/office/drawing/2014/main" id="{FB72FAC4-33EA-4791-AF33-29FEB6C9614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5" name="AutoShape 1">
          <a:extLst>
            <a:ext uri="{FF2B5EF4-FFF2-40B4-BE49-F238E27FC236}">
              <a16:creationId xmlns:a16="http://schemas.microsoft.com/office/drawing/2014/main" id="{B42D94AF-1927-469C-9D8E-C1B1F9E1046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6" name="AutoShape 1">
          <a:extLst>
            <a:ext uri="{FF2B5EF4-FFF2-40B4-BE49-F238E27FC236}">
              <a16:creationId xmlns:a16="http://schemas.microsoft.com/office/drawing/2014/main" id="{72BB16BB-F4CF-4F5B-860B-3F9555D8E097}"/>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7" name="AutoShape 1">
          <a:extLst>
            <a:ext uri="{FF2B5EF4-FFF2-40B4-BE49-F238E27FC236}">
              <a16:creationId xmlns:a16="http://schemas.microsoft.com/office/drawing/2014/main" id="{3181B555-87A5-4102-B789-79260A5BBC3D}"/>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8" name="AutoShape 1">
          <a:extLst>
            <a:ext uri="{FF2B5EF4-FFF2-40B4-BE49-F238E27FC236}">
              <a16:creationId xmlns:a16="http://schemas.microsoft.com/office/drawing/2014/main" id="{37787FFB-C7CB-4D2D-B010-84CF425119C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39" name="AutoShape 1">
          <a:extLst>
            <a:ext uri="{FF2B5EF4-FFF2-40B4-BE49-F238E27FC236}">
              <a16:creationId xmlns:a16="http://schemas.microsoft.com/office/drawing/2014/main" id="{2A407E4B-BD94-4503-BB95-029000085FCB}"/>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xdr:row>
      <xdr:rowOff>0</xdr:rowOff>
    </xdr:from>
    <xdr:ext cx="297657" cy="323850"/>
    <xdr:sp macro="" textlink="">
      <xdr:nvSpPr>
        <xdr:cNvPr id="1240" name="AutoShape 1">
          <a:extLst>
            <a:ext uri="{FF2B5EF4-FFF2-40B4-BE49-F238E27FC236}">
              <a16:creationId xmlns:a16="http://schemas.microsoft.com/office/drawing/2014/main" id="{7378756B-8FE5-4ACD-B073-5BD5B64BF391}"/>
            </a:ext>
          </a:extLst>
        </xdr:cNvPr>
        <xdr:cNvSpPr>
          <a:spLocks noChangeAspect="1" noChangeArrowheads="1"/>
        </xdr:cNvSpPr>
      </xdr:nvSpPr>
      <xdr:spPr bwMode="auto">
        <a:xfrm>
          <a:off x="2209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1" name="AutoShape 1">
          <a:extLst>
            <a:ext uri="{FF2B5EF4-FFF2-40B4-BE49-F238E27FC236}">
              <a16:creationId xmlns:a16="http://schemas.microsoft.com/office/drawing/2014/main" id="{4C237838-5210-49CA-9A06-7AD711E5872B}"/>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2" name="AutoShape 1">
          <a:extLst>
            <a:ext uri="{FF2B5EF4-FFF2-40B4-BE49-F238E27FC236}">
              <a16:creationId xmlns:a16="http://schemas.microsoft.com/office/drawing/2014/main" id="{87411EBA-A84D-4E1E-AA9C-CADE5C2E4DE4}"/>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3" name="AutoShape 1">
          <a:extLst>
            <a:ext uri="{FF2B5EF4-FFF2-40B4-BE49-F238E27FC236}">
              <a16:creationId xmlns:a16="http://schemas.microsoft.com/office/drawing/2014/main" id="{F4153A9B-1511-4C34-84AB-70EA2A031C2D}"/>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4" name="AutoShape 1">
          <a:extLst>
            <a:ext uri="{FF2B5EF4-FFF2-40B4-BE49-F238E27FC236}">
              <a16:creationId xmlns:a16="http://schemas.microsoft.com/office/drawing/2014/main" id="{E04449C0-9705-4416-8347-F5D9AF8ABA62}"/>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5" name="AutoShape 1">
          <a:extLst>
            <a:ext uri="{FF2B5EF4-FFF2-40B4-BE49-F238E27FC236}">
              <a16:creationId xmlns:a16="http://schemas.microsoft.com/office/drawing/2014/main" id="{021ECE28-7178-489E-9AB9-596CA833824A}"/>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6" name="AutoShape 1">
          <a:extLst>
            <a:ext uri="{FF2B5EF4-FFF2-40B4-BE49-F238E27FC236}">
              <a16:creationId xmlns:a16="http://schemas.microsoft.com/office/drawing/2014/main" id="{DE65383F-4D40-413E-A010-CB46AE1045E1}"/>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7" name="AutoShape 1">
          <a:extLst>
            <a:ext uri="{FF2B5EF4-FFF2-40B4-BE49-F238E27FC236}">
              <a16:creationId xmlns:a16="http://schemas.microsoft.com/office/drawing/2014/main" id="{E51E5180-B8F4-42E9-92F7-CF7B0013EFAE}"/>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8" name="AutoShape 1">
          <a:extLst>
            <a:ext uri="{FF2B5EF4-FFF2-40B4-BE49-F238E27FC236}">
              <a16:creationId xmlns:a16="http://schemas.microsoft.com/office/drawing/2014/main" id="{C2C73653-A284-4EBC-844A-2F0C83341F83}"/>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49" name="AutoShape 1">
          <a:extLst>
            <a:ext uri="{FF2B5EF4-FFF2-40B4-BE49-F238E27FC236}">
              <a16:creationId xmlns:a16="http://schemas.microsoft.com/office/drawing/2014/main" id="{54431DE6-10C4-46DF-B108-283C8A8001F0}"/>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0" name="AutoShape 1">
          <a:extLst>
            <a:ext uri="{FF2B5EF4-FFF2-40B4-BE49-F238E27FC236}">
              <a16:creationId xmlns:a16="http://schemas.microsoft.com/office/drawing/2014/main" id="{BFB1F7DF-00B0-45A4-A82E-6498936FC352}"/>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1" name="AutoShape 1">
          <a:extLst>
            <a:ext uri="{FF2B5EF4-FFF2-40B4-BE49-F238E27FC236}">
              <a16:creationId xmlns:a16="http://schemas.microsoft.com/office/drawing/2014/main" id="{D04B4082-B8DC-42DE-94D0-10F7ED94963A}"/>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2" name="AutoShape 1">
          <a:extLst>
            <a:ext uri="{FF2B5EF4-FFF2-40B4-BE49-F238E27FC236}">
              <a16:creationId xmlns:a16="http://schemas.microsoft.com/office/drawing/2014/main" id="{0ECD1FFD-22AE-4FA2-B151-E47F62E7E580}"/>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3" name="AutoShape 1">
          <a:extLst>
            <a:ext uri="{FF2B5EF4-FFF2-40B4-BE49-F238E27FC236}">
              <a16:creationId xmlns:a16="http://schemas.microsoft.com/office/drawing/2014/main" id="{91019077-A3A8-47F0-95FA-ADB1BB87C309}"/>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4" name="AutoShape 1">
          <a:extLst>
            <a:ext uri="{FF2B5EF4-FFF2-40B4-BE49-F238E27FC236}">
              <a16:creationId xmlns:a16="http://schemas.microsoft.com/office/drawing/2014/main" id="{8484189E-74FB-40B6-A231-1C8E6DE3E6A7}"/>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5" name="AutoShape 1">
          <a:extLst>
            <a:ext uri="{FF2B5EF4-FFF2-40B4-BE49-F238E27FC236}">
              <a16:creationId xmlns:a16="http://schemas.microsoft.com/office/drawing/2014/main" id="{696FD073-BB00-4B4F-A6A5-F3C800DEAF44}"/>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6" name="AutoShape 1">
          <a:extLst>
            <a:ext uri="{FF2B5EF4-FFF2-40B4-BE49-F238E27FC236}">
              <a16:creationId xmlns:a16="http://schemas.microsoft.com/office/drawing/2014/main" id="{47C42F52-7CA4-46C8-ADC9-8160CC0B48B3}"/>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7" name="AutoShape 1">
          <a:extLst>
            <a:ext uri="{FF2B5EF4-FFF2-40B4-BE49-F238E27FC236}">
              <a16:creationId xmlns:a16="http://schemas.microsoft.com/office/drawing/2014/main" id="{C74F394A-1728-4A0D-B63D-D8B157E32C65}"/>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8" name="AutoShape 1">
          <a:extLst>
            <a:ext uri="{FF2B5EF4-FFF2-40B4-BE49-F238E27FC236}">
              <a16:creationId xmlns:a16="http://schemas.microsoft.com/office/drawing/2014/main" id="{B5A98123-2C11-4841-8B5A-1821B723CEA9}"/>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59" name="AutoShape 1">
          <a:extLst>
            <a:ext uri="{FF2B5EF4-FFF2-40B4-BE49-F238E27FC236}">
              <a16:creationId xmlns:a16="http://schemas.microsoft.com/office/drawing/2014/main" id="{7CE19DD9-09E4-4D24-8990-E806A3CB3C42}"/>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0" name="AutoShape 1">
          <a:extLst>
            <a:ext uri="{FF2B5EF4-FFF2-40B4-BE49-F238E27FC236}">
              <a16:creationId xmlns:a16="http://schemas.microsoft.com/office/drawing/2014/main" id="{8E6F14F0-CF15-4847-ADBC-C42B15C86F48}"/>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1" name="AutoShape 1">
          <a:extLst>
            <a:ext uri="{FF2B5EF4-FFF2-40B4-BE49-F238E27FC236}">
              <a16:creationId xmlns:a16="http://schemas.microsoft.com/office/drawing/2014/main" id="{85E08F20-48B2-407D-82EB-3EE95F866BF7}"/>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2" name="AutoShape 1">
          <a:extLst>
            <a:ext uri="{FF2B5EF4-FFF2-40B4-BE49-F238E27FC236}">
              <a16:creationId xmlns:a16="http://schemas.microsoft.com/office/drawing/2014/main" id="{D6F69E70-3735-4672-9F5C-EA56115F410A}"/>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3" name="AutoShape 1">
          <a:extLst>
            <a:ext uri="{FF2B5EF4-FFF2-40B4-BE49-F238E27FC236}">
              <a16:creationId xmlns:a16="http://schemas.microsoft.com/office/drawing/2014/main" id="{3D4FA911-402F-47A0-B712-40C028A59847}"/>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4" name="AutoShape 1">
          <a:extLst>
            <a:ext uri="{FF2B5EF4-FFF2-40B4-BE49-F238E27FC236}">
              <a16:creationId xmlns:a16="http://schemas.microsoft.com/office/drawing/2014/main" id="{9F74EA5B-9E5F-4F8B-B076-D1808D5BDEC0}"/>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5" name="AutoShape 1">
          <a:extLst>
            <a:ext uri="{FF2B5EF4-FFF2-40B4-BE49-F238E27FC236}">
              <a16:creationId xmlns:a16="http://schemas.microsoft.com/office/drawing/2014/main" id="{1EC4F194-AF52-45D6-8E2E-8EFD26B46B37}"/>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6" name="AutoShape 1">
          <a:extLst>
            <a:ext uri="{FF2B5EF4-FFF2-40B4-BE49-F238E27FC236}">
              <a16:creationId xmlns:a16="http://schemas.microsoft.com/office/drawing/2014/main" id="{794E417F-A8B8-40A0-B37C-BB3D38484347}"/>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7" name="AutoShape 1">
          <a:extLst>
            <a:ext uri="{FF2B5EF4-FFF2-40B4-BE49-F238E27FC236}">
              <a16:creationId xmlns:a16="http://schemas.microsoft.com/office/drawing/2014/main" id="{05B4EE6C-BE78-44E8-87EC-C3310D519223}"/>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8" name="AutoShape 1">
          <a:extLst>
            <a:ext uri="{FF2B5EF4-FFF2-40B4-BE49-F238E27FC236}">
              <a16:creationId xmlns:a16="http://schemas.microsoft.com/office/drawing/2014/main" id="{E34C6268-D238-4EED-B26B-172C41F63505}"/>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69" name="AutoShape 1">
          <a:extLst>
            <a:ext uri="{FF2B5EF4-FFF2-40B4-BE49-F238E27FC236}">
              <a16:creationId xmlns:a16="http://schemas.microsoft.com/office/drawing/2014/main" id="{E4E24768-F746-4983-83FF-659D6DDB2F53}"/>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297657" cy="323850"/>
    <xdr:sp macro="" textlink="">
      <xdr:nvSpPr>
        <xdr:cNvPr id="1270" name="AutoShape 1">
          <a:extLst>
            <a:ext uri="{FF2B5EF4-FFF2-40B4-BE49-F238E27FC236}">
              <a16:creationId xmlns:a16="http://schemas.microsoft.com/office/drawing/2014/main" id="{F63265F9-FB3A-40F9-AA38-8E48ED7A80BA}"/>
            </a:ext>
          </a:extLst>
        </xdr:cNvPr>
        <xdr:cNvSpPr>
          <a:spLocks noChangeAspect="1" noChangeArrowheads="1"/>
        </xdr:cNvSpPr>
      </xdr:nvSpPr>
      <xdr:spPr bwMode="auto">
        <a:xfrm>
          <a:off x="2209800"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1" name="AutoShape 1">
          <a:extLst>
            <a:ext uri="{FF2B5EF4-FFF2-40B4-BE49-F238E27FC236}">
              <a16:creationId xmlns:a16="http://schemas.microsoft.com/office/drawing/2014/main" id="{DC92B0A1-8EF3-4B92-AE83-0E0521A506AB}"/>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2" name="AutoShape 1">
          <a:extLst>
            <a:ext uri="{FF2B5EF4-FFF2-40B4-BE49-F238E27FC236}">
              <a16:creationId xmlns:a16="http://schemas.microsoft.com/office/drawing/2014/main" id="{A62F21D0-0BDE-421D-AD53-8F4B3C252915}"/>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3" name="AutoShape 1">
          <a:extLst>
            <a:ext uri="{FF2B5EF4-FFF2-40B4-BE49-F238E27FC236}">
              <a16:creationId xmlns:a16="http://schemas.microsoft.com/office/drawing/2014/main" id="{561B0B89-B124-4306-B35A-8B5F27D85385}"/>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4" name="AutoShape 1">
          <a:extLst>
            <a:ext uri="{FF2B5EF4-FFF2-40B4-BE49-F238E27FC236}">
              <a16:creationId xmlns:a16="http://schemas.microsoft.com/office/drawing/2014/main" id="{941863A8-9F37-47EE-B14B-9E3DAC1E48BE}"/>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5" name="AutoShape 1">
          <a:extLst>
            <a:ext uri="{FF2B5EF4-FFF2-40B4-BE49-F238E27FC236}">
              <a16:creationId xmlns:a16="http://schemas.microsoft.com/office/drawing/2014/main" id="{B8A41B03-5D06-4D01-80CA-D6FEA09561FB}"/>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6" name="AutoShape 1">
          <a:extLst>
            <a:ext uri="{FF2B5EF4-FFF2-40B4-BE49-F238E27FC236}">
              <a16:creationId xmlns:a16="http://schemas.microsoft.com/office/drawing/2014/main" id="{5936346F-41ED-49C1-8B7F-BBC26BBF3DE1}"/>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7" name="AutoShape 1">
          <a:extLst>
            <a:ext uri="{FF2B5EF4-FFF2-40B4-BE49-F238E27FC236}">
              <a16:creationId xmlns:a16="http://schemas.microsoft.com/office/drawing/2014/main" id="{CF8534C1-EF0C-4A6E-8F13-EA609420E8BA}"/>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8" name="AutoShape 1">
          <a:extLst>
            <a:ext uri="{FF2B5EF4-FFF2-40B4-BE49-F238E27FC236}">
              <a16:creationId xmlns:a16="http://schemas.microsoft.com/office/drawing/2014/main" id="{FB94F91D-529C-468E-A36D-102CD0143539}"/>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79" name="AutoShape 1">
          <a:extLst>
            <a:ext uri="{FF2B5EF4-FFF2-40B4-BE49-F238E27FC236}">
              <a16:creationId xmlns:a16="http://schemas.microsoft.com/office/drawing/2014/main" id="{5F3B420F-3773-4D90-8FFB-58D664B365ED}"/>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80" name="AutoShape 1">
          <a:extLst>
            <a:ext uri="{FF2B5EF4-FFF2-40B4-BE49-F238E27FC236}">
              <a16:creationId xmlns:a16="http://schemas.microsoft.com/office/drawing/2014/main" id="{0A536425-E5BB-40AA-B04F-8FCB855F50BA}"/>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81" name="AutoShape 1">
          <a:extLst>
            <a:ext uri="{FF2B5EF4-FFF2-40B4-BE49-F238E27FC236}">
              <a16:creationId xmlns:a16="http://schemas.microsoft.com/office/drawing/2014/main" id="{9DA43ECC-CC08-4F91-8336-0EE1AA7444BC}"/>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297657" cy="323850"/>
    <xdr:sp macro="" textlink="">
      <xdr:nvSpPr>
        <xdr:cNvPr id="1282" name="AutoShape 1">
          <a:extLst>
            <a:ext uri="{FF2B5EF4-FFF2-40B4-BE49-F238E27FC236}">
              <a16:creationId xmlns:a16="http://schemas.microsoft.com/office/drawing/2014/main" id="{D96CA51E-CF41-480A-9982-6105CEC1EB8F}"/>
            </a:ext>
          </a:extLst>
        </xdr:cNvPr>
        <xdr:cNvSpPr>
          <a:spLocks noChangeAspect="1" noChangeArrowheads="1"/>
        </xdr:cNvSpPr>
      </xdr:nvSpPr>
      <xdr:spPr bwMode="auto">
        <a:xfrm>
          <a:off x="2390775" y="2009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3" name="AutoShape 1">
          <a:extLst>
            <a:ext uri="{FF2B5EF4-FFF2-40B4-BE49-F238E27FC236}">
              <a16:creationId xmlns:a16="http://schemas.microsoft.com/office/drawing/2014/main" id="{51659740-8F93-44C4-9926-BEAE5A2099A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4" name="AutoShape 1">
          <a:extLst>
            <a:ext uri="{FF2B5EF4-FFF2-40B4-BE49-F238E27FC236}">
              <a16:creationId xmlns:a16="http://schemas.microsoft.com/office/drawing/2014/main" id="{826146B4-2175-4042-BB21-68E93C80447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5" name="AutoShape 1">
          <a:extLst>
            <a:ext uri="{FF2B5EF4-FFF2-40B4-BE49-F238E27FC236}">
              <a16:creationId xmlns:a16="http://schemas.microsoft.com/office/drawing/2014/main" id="{57E5B186-95D4-4779-B5BE-0EE114F63DB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6" name="AutoShape 1">
          <a:extLst>
            <a:ext uri="{FF2B5EF4-FFF2-40B4-BE49-F238E27FC236}">
              <a16:creationId xmlns:a16="http://schemas.microsoft.com/office/drawing/2014/main" id="{CA601344-65FE-467E-A3A5-52094AB20A69}"/>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7" name="AutoShape 1">
          <a:extLst>
            <a:ext uri="{FF2B5EF4-FFF2-40B4-BE49-F238E27FC236}">
              <a16:creationId xmlns:a16="http://schemas.microsoft.com/office/drawing/2014/main" id="{102E7CF8-5A30-44DC-BDB4-BB7071B9C84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8" name="AutoShape 1">
          <a:extLst>
            <a:ext uri="{FF2B5EF4-FFF2-40B4-BE49-F238E27FC236}">
              <a16:creationId xmlns:a16="http://schemas.microsoft.com/office/drawing/2014/main" id="{D0AE81E6-391F-4E56-8647-CD05C8ECC0A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89" name="AutoShape 1">
          <a:extLst>
            <a:ext uri="{FF2B5EF4-FFF2-40B4-BE49-F238E27FC236}">
              <a16:creationId xmlns:a16="http://schemas.microsoft.com/office/drawing/2014/main" id="{C9940DB0-F144-47C4-A2A8-10A6114CE60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0" name="AutoShape 1">
          <a:extLst>
            <a:ext uri="{FF2B5EF4-FFF2-40B4-BE49-F238E27FC236}">
              <a16:creationId xmlns:a16="http://schemas.microsoft.com/office/drawing/2014/main" id="{CA2447F0-C693-4246-A9CB-A7E0FA351D4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1" name="AutoShape 1">
          <a:extLst>
            <a:ext uri="{FF2B5EF4-FFF2-40B4-BE49-F238E27FC236}">
              <a16:creationId xmlns:a16="http://schemas.microsoft.com/office/drawing/2014/main" id="{729EB203-4C8E-49BB-A0D4-A462D104452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2" name="AutoShape 1">
          <a:extLst>
            <a:ext uri="{FF2B5EF4-FFF2-40B4-BE49-F238E27FC236}">
              <a16:creationId xmlns:a16="http://schemas.microsoft.com/office/drawing/2014/main" id="{1D7515FB-4ED8-4757-BE3E-BE4F2BCF7E1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3" name="AutoShape 1">
          <a:extLst>
            <a:ext uri="{FF2B5EF4-FFF2-40B4-BE49-F238E27FC236}">
              <a16:creationId xmlns:a16="http://schemas.microsoft.com/office/drawing/2014/main" id="{40ACDD14-5103-4F8D-AEB1-6CEE4574F184}"/>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4" name="AutoShape 1">
          <a:extLst>
            <a:ext uri="{FF2B5EF4-FFF2-40B4-BE49-F238E27FC236}">
              <a16:creationId xmlns:a16="http://schemas.microsoft.com/office/drawing/2014/main" id="{3BA5D390-9C76-40A9-88AA-6A2508C85DE9}"/>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5" name="AutoShape 1">
          <a:extLst>
            <a:ext uri="{FF2B5EF4-FFF2-40B4-BE49-F238E27FC236}">
              <a16:creationId xmlns:a16="http://schemas.microsoft.com/office/drawing/2014/main" id="{C87EEA13-322E-4418-8EEA-8758D52424A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6" name="AutoShape 1">
          <a:extLst>
            <a:ext uri="{FF2B5EF4-FFF2-40B4-BE49-F238E27FC236}">
              <a16:creationId xmlns:a16="http://schemas.microsoft.com/office/drawing/2014/main" id="{7B37E5EB-184D-4628-8209-3348E007EF38}"/>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7" name="AutoShape 1">
          <a:extLst>
            <a:ext uri="{FF2B5EF4-FFF2-40B4-BE49-F238E27FC236}">
              <a16:creationId xmlns:a16="http://schemas.microsoft.com/office/drawing/2014/main" id="{35454DC4-76E7-4434-AEED-37EA0EAEAF9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8" name="AutoShape 1">
          <a:extLst>
            <a:ext uri="{FF2B5EF4-FFF2-40B4-BE49-F238E27FC236}">
              <a16:creationId xmlns:a16="http://schemas.microsoft.com/office/drawing/2014/main" id="{31DD9BCB-F80D-4E93-A5AD-1B5B3DC64F3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299" name="AutoShape 1">
          <a:extLst>
            <a:ext uri="{FF2B5EF4-FFF2-40B4-BE49-F238E27FC236}">
              <a16:creationId xmlns:a16="http://schemas.microsoft.com/office/drawing/2014/main" id="{0B34FD67-6B1C-4D8F-B004-6FAD1541EC7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0" name="AutoShape 1">
          <a:extLst>
            <a:ext uri="{FF2B5EF4-FFF2-40B4-BE49-F238E27FC236}">
              <a16:creationId xmlns:a16="http://schemas.microsoft.com/office/drawing/2014/main" id="{28DDDF69-0F0B-4618-92C6-386F0830B4F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1" name="AutoShape 1">
          <a:extLst>
            <a:ext uri="{FF2B5EF4-FFF2-40B4-BE49-F238E27FC236}">
              <a16:creationId xmlns:a16="http://schemas.microsoft.com/office/drawing/2014/main" id="{84B57BDA-4B51-480D-8EDD-AFBDCC3B5A9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2" name="AutoShape 1">
          <a:extLst>
            <a:ext uri="{FF2B5EF4-FFF2-40B4-BE49-F238E27FC236}">
              <a16:creationId xmlns:a16="http://schemas.microsoft.com/office/drawing/2014/main" id="{91A83A4E-79BE-4687-A4A4-433D249AAC6F}"/>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3" name="AutoShape 1">
          <a:extLst>
            <a:ext uri="{FF2B5EF4-FFF2-40B4-BE49-F238E27FC236}">
              <a16:creationId xmlns:a16="http://schemas.microsoft.com/office/drawing/2014/main" id="{CB7FF0DA-35A6-43E3-A24C-3472B61AF9D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4" name="AutoShape 1">
          <a:extLst>
            <a:ext uri="{FF2B5EF4-FFF2-40B4-BE49-F238E27FC236}">
              <a16:creationId xmlns:a16="http://schemas.microsoft.com/office/drawing/2014/main" id="{E883F051-4AD1-4977-8512-A6EE9460367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5" name="AutoShape 1">
          <a:extLst>
            <a:ext uri="{FF2B5EF4-FFF2-40B4-BE49-F238E27FC236}">
              <a16:creationId xmlns:a16="http://schemas.microsoft.com/office/drawing/2014/main" id="{10833234-3DD1-4E5C-A8B0-9D0220839C2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6" name="AutoShape 1">
          <a:extLst>
            <a:ext uri="{FF2B5EF4-FFF2-40B4-BE49-F238E27FC236}">
              <a16:creationId xmlns:a16="http://schemas.microsoft.com/office/drawing/2014/main" id="{9C7E9C74-8584-4D36-A865-A57ADB25F9AD}"/>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7" name="AutoShape 1">
          <a:extLst>
            <a:ext uri="{FF2B5EF4-FFF2-40B4-BE49-F238E27FC236}">
              <a16:creationId xmlns:a16="http://schemas.microsoft.com/office/drawing/2014/main" id="{C8B0BEAE-047B-4CA8-92EF-E90FC31543E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8" name="AutoShape 1">
          <a:extLst>
            <a:ext uri="{FF2B5EF4-FFF2-40B4-BE49-F238E27FC236}">
              <a16:creationId xmlns:a16="http://schemas.microsoft.com/office/drawing/2014/main" id="{8E3BFF44-C49F-42DC-8332-3EB9E501C206}"/>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09" name="AutoShape 1">
          <a:extLst>
            <a:ext uri="{FF2B5EF4-FFF2-40B4-BE49-F238E27FC236}">
              <a16:creationId xmlns:a16="http://schemas.microsoft.com/office/drawing/2014/main" id="{46726A29-9D19-45FA-B8AE-4A28787C1077}"/>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10" name="AutoShape 1">
          <a:extLst>
            <a:ext uri="{FF2B5EF4-FFF2-40B4-BE49-F238E27FC236}">
              <a16:creationId xmlns:a16="http://schemas.microsoft.com/office/drawing/2014/main" id="{E5F28634-52A3-4041-837A-74EA821CA9E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11" name="AutoShape 1">
          <a:extLst>
            <a:ext uri="{FF2B5EF4-FFF2-40B4-BE49-F238E27FC236}">
              <a16:creationId xmlns:a16="http://schemas.microsoft.com/office/drawing/2014/main" id="{74A39092-4C37-42F3-8D51-99C6201B0BD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12" name="AutoShape 1">
          <a:extLst>
            <a:ext uri="{FF2B5EF4-FFF2-40B4-BE49-F238E27FC236}">
              <a16:creationId xmlns:a16="http://schemas.microsoft.com/office/drawing/2014/main" id="{720698D7-08A9-44BB-866E-BC9B9F6D33B4}"/>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3" name="AutoShape 1">
          <a:extLst>
            <a:ext uri="{FF2B5EF4-FFF2-40B4-BE49-F238E27FC236}">
              <a16:creationId xmlns:a16="http://schemas.microsoft.com/office/drawing/2014/main" id="{850E53F0-ACFE-4BBA-B8FE-10D9E46ECA85}"/>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4" name="AutoShape 1">
          <a:extLst>
            <a:ext uri="{FF2B5EF4-FFF2-40B4-BE49-F238E27FC236}">
              <a16:creationId xmlns:a16="http://schemas.microsoft.com/office/drawing/2014/main" id="{37A2E56B-3CF7-4E98-B8C0-DA5DBA720909}"/>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5" name="AutoShape 1">
          <a:extLst>
            <a:ext uri="{FF2B5EF4-FFF2-40B4-BE49-F238E27FC236}">
              <a16:creationId xmlns:a16="http://schemas.microsoft.com/office/drawing/2014/main" id="{BEA20621-E051-4EDE-BA72-C9DE717F91BA}"/>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6" name="AutoShape 1">
          <a:extLst>
            <a:ext uri="{FF2B5EF4-FFF2-40B4-BE49-F238E27FC236}">
              <a16:creationId xmlns:a16="http://schemas.microsoft.com/office/drawing/2014/main" id="{731943E5-3F27-42E5-B7BB-8C5D613DBEC5}"/>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7" name="AutoShape 1">
          <a:extLst>
            <a:ext uri="{FF2B5EF4-FFF2-40B4-BE49-F238E27FC236}">
              <a16:creationId xmlns:a16="http://schemas.microsoft.com/office/drawing/2014/main" id="{0EE11404-3D6D-46EC-A14E-376E7496E51B}"/>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8" name="AutoShape 1">
          <a:extLst>
            <a:ext uri="{FF2B5EF4-FFF2-40B4-BE49-F238E27FC236}">
              <a16:creationId xmlns:a16="http://schemas.microsoft.com/office/drawing/2014/main" id="{660172BA-3AEB-438B-BF18-0D2682BAF95B}"/>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19" name="AutoShape 1">
          <a:extLst>
            <a:ext uri="{FF2B5EF4-FFF2-40B4-BE49-F238E27FC236}">
              <a16:creationId xmlns:a16="http://schemas.microsoft.com/office/drawing/2014/main" id="{2A9956BE-FEB4-4BA9-AAA9-9DB57D97682A}"/>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20" name="AutoShape 1">
          <a:extLst>
            <a:ext uri="{FF2B5EF4-FFF2-40B4-BE49-F238E27FC236}">
              <a16:creationId xmlns:a16="http://schemas.microsoft.com/office/drawing/2014/main" id="{F86ED8CD-8233-4A86-9012-D371045BE254}"/>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21" name="AutoShape 1">
          <a:extLst>
            <a:ext uri="{FF2B5EF4-FFF2-40B4-BE49-F238E27FC236}">
              <a16:creationId xmlns:a16="http://schemas.microsoft.com/office/drawing/2014/main" id="{267AA3E1-9FDF-4016-A33E-9EF83AFC91FA}"/>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22" name="AutoShape 1">
          <a:extLst>
            <a:ext uri="{FF2B5EF4-FFF2-40B4-BE49-F238E27FC236}">
              <a16:creationId xmlns:a16="http://schemas.microsoft.com/office/drawing/2014/main" id="{5607640F-E390-48DF-90AC-8CA93DDEC072}"/>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297657" cy="323850"/>
    <xdr:sp macro="" textlink="">
      <xdr:nvSpPr>
        <xdr:cNvPr id="1323" name="AutoShape 1">
          <a:extLst>
            <a:ext uri="{FF2B5EF4-FFF2-40B4-BE49-F238E27FC236}">
              <a16:creationId xmlns:a16="http://schemas.microsoft.com/office/drawing/2014/main" id="{B0A8D421-DECB-423D-8559-AEC26D6770FA}"/>
            </a:ext>
          </a:extLst>
        </xdr:cNvPr>
        <xdr:cNvSpPr>
          <a:spLocks noChangeAspect="1" noChangeArrowheads="1"/>
        </xdr:cNvSpPr>
      </xdr:nvSpPr>
      <xdr:spPr bwMode="auto">
        <a:xfrm>
          <a:off x="2390775"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4" name="AutoShape 1">
          <a:extLst>
            <a:ext uri="{FF2B5EF4-FFF2-40B4-BE49-F238E27FC236}">
              <a16:creationId xmlns:a16="http://schemas.microsoft.com/office/drawing/2014/main" id="{28E65EAE-54D4-4034-8D48-66D04685460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5" name="AutoShape 1">
          <a:extLst>
            <a:ext uri="{FF2B5EF4-FFF2-40B4-BE49-F238E27FC236}">
              <a16:creationId xmlns:a16="http://schemas.microsoft.com/office/drawing/2014/main" id="{22173004-BD21-4552-98CC-E4DA1D8D4FA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6" name="AutoShape 1">
          <a:extLst>
            <a:ext uri="{FF2B5EF4-FFF2-40B4-BE49-F238E27FC236}">
              <a16:creationId xmlns:a16="http://schemas.microsoft.com/office/drawing/2014/main" id="{8F4E06DD-28DE-4A18-818A-718E9487354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7" name="AutoShape 1">
          <a:extLst>
            <a:ext uri="{FF2B5EF4-FFF2-40B4-BE49-F238E27FC236}">
              <a16:creationId xmlns:a16="http://schemas.microsoft.com/office/drawing/2014/main" id="{F5397783-C79B-4E6D-98BC-48872BB8A6B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8" name="AutoShape 1">
          <a:extLst>
            <a:ext uri="{FF2B5EF4-FFF2-40B4-BE49-F238E27FC236}">
              <a16:creationId xmlns:a16="http://schemas.microsoft.com/office/drawing/2014/main" id="{DDC92C2B-A27A-475D-B1DD-43D15218A378}"/>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29" name="AutoShape 1">
          <a:extLst>
            <a:ext uri="{FF2B5EF4-FFF2-40B4-BE49-F238E27FC236}">
              <a16:creationId xmlns:a16="http://schemas.microsoft.com/office/drawing/2014/main" id="{018CC622-661F-40D9-9C5E-ECA6A074F7E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0" name="AutoShape 1">
          <a:extLst>
            <a:ext uri="{FF2B5EF4-FFF2-40B4-BE49-F238E27FC236}">
              <a16:creationId xmlns:a16="http://schemas.microsoft.com/office/drawing/2014/main" id="{E6471E24-79CC-40C2-A561-A533D28B4BA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1" name="AutoShape 1">
          <a:extLst>
            <a:ext uri="{FF2B5EF4-FFF2-40B4-BE49-F238E27FC236}">
              <a16:creationId xmlns:a16="http://schemas.microsoft.com/office/drawing/2014/main" id="{64A0A690-BEAD-477D-ABAC-6DB6A3A7381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2" name="AutoShape 1">
          <a:extLst>
            <a:ext uri="{FF2B5EF4-FFF2-40B4-BE49-F238E27FC236}">
              <a16:creationId xmlns:a16="http://schemas.microsoft.com/office/drawing/2014/main" id="{C17A85A8-AFB3-488A-ABF7-455F55303F92}"/>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3" name="AutoShape 1">
          <a:extLst>
            <a:ext uri="{FF2B5EF4-FFF2-40B4-BE49-F238E27FC236}">
              <a16:creationId xmlns:a16="http://schemas.microsoft.com/office/drawing/2014/main" id="{25DDEEDF-E5D5-49BE-9F6F-EAE2A338CBF6}"/>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4" name="AutoShape 1">
          <a:extLst>
            <a:ext uri="{FF2B5EF4-FFF2-40B4-BE49-F238E27FC236}">
              <a16:creationId xmlns:a16="http://schemas.microsoft.com/office/drawing/2014/main" id="{F6CFED29-1E88-481D-98B9-53D7F110F27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5" name="AutoShape 1">
          <a:extLst>
            <a:ext uri="{FF2B5EF4-FFF2-40B4-BE49-F238E27FC236}">
              <a16:creationId xmlns:a16="http://schemas.microsoft.com/office/drawing/2014/main" id="{082655BB-FE52-4327-9CC4-1B65B6B92C2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6" name="AutoShape 1">
          <a:extLst>
            <a:ext uri="{FF2B5EF4-FFF2-40B4-BE49-F238E27FC236}">
              <a16:creationId xmlns:a16="http://schemas.microsoft.com/office/drawing/2014/main" id="{8BD8C8B4-3E6E-42E6-90A6-DBDCBF758E0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7" name="AutoShape 1">
          <a:extLst>
            <a:ext uri="{FF2B5EF4-FFF2-40B4-BE49-F238E27FC236}">
              <a16:creationId xmlns:a16="http://schemas.microsoft.com/office/drawing/2014/main" id="{231E538C-1650-440E-BE66-A0356322B047}"/>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8" name="AutoShape 1">
          <a:extLst>
            <a:ext uri="{FF2B5EF4-FFF2-40B4-BE49-F238E27FC236}">
              <a16:creationId xmlns:a16="http://schemas.microsoft.com/office/drawing/2014/main" id="{F4C5695E-99FD-4EED-A485-CA34D61D4C8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39" name="AutoShape 1">
          <a:extLst>
            <a:ext uri="{FF2B5EF4-FFF2-40B4-BE49-F238E27FC236}">
              <a16:creationId xmlns:a16="http://schemas.microsoft.com/office/drawing/2014/main" id="{7EEDA304-26CA-4232-889D-24D495A18B3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0" name="AutoShape 1">
          <a:extLst>
            <a:ext uri="{FF2B5EF4-FFF2-40B4-BE49-F238E27FC236}">
              <a16:creationId xmlns:a16="http://schemas.microsoft.com/office/drawing/2014/main" id="{E289889E-4CFD-42D0-BA3C-C23C85EAC36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1" name="AutoShape 1">
          <a:extLst>
            <a:ext uri="{FF2B5EF4-FFF2-40B4-BE49-F238E27FC236}">
              <a16:creationId xmlns:a16="http://schemas.microsoft.com/office/drawing/2014/main" id="{D4FEC0F4-499A-4AA5-BD47-EF8BCE777E1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2" name="AutoShape 1">
          <a:extLst>
            <a:ext uri="{FF2B5EF4-FFF2-40B4-BE49-F238E27FC236}">
              <a16:creationId xmlns:a16="http://schemas.microsoft.com/office/drawing/2014/main" id="{B5B58A89-7FCF-4D44-B3BB-2BC75C549F4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3" name="AutoShape 1">
          <a:extLst>
            <a:ext uri="{FF2B5EF4-FFF2-40B4-BE49-F238E27FC236}">
              <a16:creationId xmlns:a16="http://schemas.microsoft.com/office/drawing/2014/main" id="{0A9E9B0A-FB43-4EF1-8288-9D045E28D30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4" name="AutoShape 1">
          <a:extLst>
            <a:ext uri="{FF2B5EF4-FFF2-40B4-BE49-F238E27FC236}">
              <a16:creationId xmlns:a16="http://schemas.microsoft.com/office/drawing/2014/main" id="{D360E2F8-9278-4DF5-B16F-B38AF7024BB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5" name="AutoShape 1">
          <a:extLst>
            <a:ext uri="{FF2B5EF4-FFF2-40B4-BE49-F238E27FC236}">
              <a16:creationId xmlns:a16="http://schemas.microsoft.com/office/drawing/2014/main" id="{45F44030-5A47-4FA7-AFEA-D045D819CBD2}"/>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6" name="AutoShape 1">
          <a:extLst>
            <a:ext uri="{FF2B5EF4-FFF2-40B4-BE49-F238E27FC236}">
              <a16:creationId xmlns:a16="http://schemas.microsoft.com/office/drawing/2014/main" id="{0902EC5F-2BDA-4B1D-B671-D97D8F47509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7" name="AutoShape 1">
          <a:extLst>
            <a:ext uri="{FF2B5EF4-FFF2-40B4-BE49-F238E27FC236}">
              <a16:creationId xmlns:a16="http://schemas.microsoft.com/office/drawing/2014/main" id="{1E81F6BD-DE6A-4C31-B6C7-A51A2D603C50}"/>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8" name="AutoShape 1">
          <a:extLst>
            <a:ext uri="{FF2B5EF4-FFF2-40B4-BE49-F238E27FC236}">
              <a16:creationId xmlns:a16="http://schemas.microsoft.com/office/drawing/2014/main" id="{5A1D0BF0-20E0-463D-9311-3E071F6B956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49" name="AutoShape 1">
          <a:extLst>
            <a:ext uri="{FF2B5EF4-FFF2-40B4-BE49-F238E27FC236}">
              <a16:creationId xmlns:a16="http://schemas.microsoft.com/office/drawing/2014/main" id="{C2F51A8F-18A2-43B4-9CDF-FE91CF296433}"/>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0" name="AutoShape 1">
          <a:extLst>
            <a:ext uri="{FF2B5EF4-FFF2-40B4-BE49-F238E27FC236}">
              <a16:creationId xmlns:a16="http://schemas.microsoft.com/office/drawing/2014/main" id="{F7403384-2AA0-42CD-9ACA-014B00BA1479}"/>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1" name="AutoShape 1">
          <a:extLst>
            <a:ext uri="{FF2B5EF4-FFF2-40B4-BE49-F238E27FC236}">
              <a16:creationId xmlns:a16="http://schemas.microsoft.com/office/drawing/2014/main" id="{EC4BA016-5CEB-41AC-BC49-AF802AEDDC3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2" name="AutoShape 1">
          <a:extLst>
            <a:ext uri="{FF2B5EF4-FFF2-40B4-BE49-F238E27FC236}">
              <a16:creationId xmlns:a16="http://schemas.microsoft.com/office/drawing/2014/main" id="{57F00AA0-8FB3-4ED0-8B6D-800D9519C078}"/>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3" name="AutoShape 1">
          <a:extLst>
            <a:ext uri="{FF2B5EF4-FFF2-40B4-BE49-F238E27FC236}">
              <a16:creationId xmlns:a16="http://schemas.microsoft.com/office/drawing/2014/main" id="{3397D08D-E092-4748-B0DD-9D40F928DC65}"/>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4" name="AutoShape 1">
          <a:extLst>
            <a:ext uri="{FF2B5EF4-FFF2-40B4-BE49-F238E27FC236}">
              <a16:creationId xmlns:a16="http://schemas.microsoft.com/office/drawing/2014/main" id="{B5D11E61-26BF-4011-8414-81907991E6E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5" name="AutoShape 1">
          <a:extLst>
            <a:ext uri="{FF2B5EF4-FFF2-40B4-BE49-F238E27FC236}">
              <a16:creationId xmlns:a16="http://schemas.microsoft.com/office/drawing/2014/main" id="{8ED64F17-DAEC-4881-A7DE-7CE35AFFFFB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6" name="AutoShape 1">
          <a:extLst>
            <a:ext uri="{FF2B5EF4-FFF2-40B4-BE49-F238E27FC236}">
              <a16:creationId xmlns:a16="http://schemas.microsoft.com/office/drawing/2014/main" id="{4F1DAA50-2AA2-4FB2-9A11-2E470C665BF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7" name="AutoShape 1">
          <a:extLst>
            <a:ext uri="{FF2B5EF4-FFF2-40B4-BE49-F238E27FC236}">
              <a16:creationId xmlns:a16="http://schemas.microsoft.com/office/drawing/2014/main" id="{3BE982D7-A0F9-47AE-BF54-AA42DAC346E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8" name="AutoShape 1">
          <a:extLst>
            <a:ext uri="{FF2B5EF4-FFF2-40B4-BE49-F238E27FC236}">
              <a16:creationId xmlns:a16="http://schemas.microsoft.com/office/drawing/2014/main" id="{101C1830-6F48-4395-B460-243D160FEB29}"/>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59" name="AutoShape 1">
          <a:extLst>
            <a:ext uri="{FF2B5EF4-FFF2-40B4-BE49-F238E27FC236}">
              <a16:creationId xmlns:a16="http://schemas.microsoft.com/office/drawing/2014/main" id="{1DE353FC-5583-41DF-8ED8-405B24C65F46}"/>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0" name="AutoShape 1">
          <a:extLst>
            <a:ext uri="{FF2B5EF4-FFF2-40B4-BE49-F238E27FC236}">
              <a16:creationId xmlns:a16="http://schemas.microsoft.com/office/drawing/2014/main" id="{0B2D6D2C-FA78-44D1-8DB1-CD5D3337BB52}"/>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1" name="AutoShape 1">
          <a:extLst>
            <a:ext uri="{FF2B5EF4-FFF2-40B4-BE49-F238E27FC236}">
              <a16:creationId xmlns:a16="http://schemas.microsoft.com/office/drawing/2014/main" id="{202284AE-5CA4-405E-A536-147E3A7BAB0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2" name="AutoShape 1">
          <a:extLst>
            <a:ext uri="{FF2B5EF4-FFF2-40B4-BE49-F238E27FC236}">
              <a16:creationId xmlns:a16="http://schemas.microsoft.com/office/drawing/2014/main" id="{14A5C097-8A85-4D36-9918-95CB8CEE73AF}"/>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3" name="AutoShape 1">
          <a:extLst>
            <a:ext uri="{FF2B5EF4-FFF2-40B4-BE49-F238E27FC236}">
              <a16:creationId xmlns:a16="http://schemas.microsoft.com/office/drawing/2014/main" id="{F42BE017-CC74-4D9A-B9F1-8F6D5155CE8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4" name="AutoShape 1">
          <a:extLst>
            <a:ext uri="{FF2B5EF4-FFF2-40B4-BE49-F238E27FC236}">
              <a16:creationId xmlns:a16="http://schemas.microsoft.com/office/drawing/2014/main" id="{2A3D26A7-F481-4552-B05D-AB49D857E8E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5" name="AutoShape 1">
          <a:extLst>
            <a:ext uri="{FF2B5EF4-FFF2-40B4-BE49-F238E27FC236}">
              <a16:creationId xmlns:a16="http://schemas.microsoft.com/office/drawing/2014/main" id="{7E20B829-6517-49D9-885F-ACB01AE87D4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6" name="AutoShape 1">
          <a:extLst>
            <a:ext uri="{FF2B5EF4-FFF2-40B4-BE49-F238E27FC236}">
              <a16:creationId xmlns:a16="http://schemas.microsoft.com/office/drawing/2014/main" id="{2EA7E536-BABD-48D1-85B2-FD486D0DD1DA}"/>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7" name="AutoShape 1">
          <a:extLst>
            <a:ext uri="{FF2B5EF4-FFF2-40B4-BE49-F238E27FC236}">
              <a16:creationId xmlns:a16="http://schemas.microsoft.com/office/drawing/2014/main" id="{8E0A0854-8824-41C6-9716-F1AD7CBF900E}"/>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8" name="AutoShape 1">
          <a:extLst>
            <a:ext uri="{FF2B5EF4-FFF2-40B4-BE49-F238E27FC236}">
              <a16:creationId xmlns:a16="http://schemas.microsoft.com/office/drawing/2014/main" id="{78B695EA-78D5-4ADA-9880-5AB27DE60E3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69" name="AutoShape 1">
          <a:extLst>
            <a:ext uri="{FF2B5EF4-FFF2-40B4-BE49-F238E27FC236}">
              <a16:creationId xmlns:a16="http://schemas.microsoft.com/office/drawing/2014/main" id="{6AC4D977-DB08-4431-90CE-33183D73F7B9}"/>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0" name="AutoShape 1">
          <a:extLst>
            <a:ext uri="{FF2B5EF4-FFF2-40B4-BE49-F238E27FC236}">
              <a16:creationId xmlns:a16="http://schemas.microsoft.com/office/drawing/2014/main" id="{150090EE-8175-4EE9-9BAD-9BC672894A0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1" name="AutoShape 1">
          <a:extLst>
            <a:ext uri="{FF2B5EF4-FFF2-40B4-BE49-F238E27FC236}">
              <a16:creationId xmlns:a16="http://schemas.microsoft.com/office/drawing/2014/main" id="{EC1B1CDC-2CA2-4D87-82C9-AE6829C11E3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2" name="AutoShape 1">
          <a:extLst>
            <a:ext uri="{FF2B5EF4-FFF2-40B4-BE49-F238E27FC236}">
              <a16:creationId xmlns:a16="http://schemas.microsoft.com/office/drawing/2014/main" id="{22957812-9AEF-4FEF-B157-F820E189411B}"/>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3" name="AutoShape 1">
          <a:extLst>
            <a:ext uri="{FF2B5EF4-FFF2-40B4-BE49-F238E27FC236}">
              <a16:creationId xmlns:a16="http://schemas.microsoft.com/office/drawing/2014/main" id="{4EC6FECF-4170-457F-B7C7-614348D94D0C}"/>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4" name="AutoShape 1">
          <a:extLst>
            <a:ext uri="{FF2B5EF4-FFF2-40B4-BE49-F238E27FC236}">
              <a16:creationId xmlns:a16="http://schemas.microsoft.com/office/drawing/2014/main" id="{08E1D7AA-508C-47C2-BFA8-A6FE6CDC2CC4}"/>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5" name="AutoShape 1">
          <a:extLst>
            <a:ext uri="{FF2B5EF4-FFF2-40B4-BE49-F238E27FC236}">
              <a16:creationId xmlns:a16="http://schemas.microsoft.com/office/drawing/2014/main" id="{C08CEFE2-7FEB-4814-B362-E72503180192}"/>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6" name="AutoShape 1">
          <a:extLst>
            <a:ext uri="{FF2B5EF4-FFF2-40B4-BE49-F238E27FC236}">
              <a16:creationId xmlns:a16="http://schemas.microsoft.com/office/drawing/2014/main" id="{D9E87470-B07C-4BD1-B2EE-22E37D24BCF4}"/>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7" name="AutoShape 1">
          <a:extLst>
            <a:ext uri="{FF2B5EF4-FFF2-40B4-BE49-F238E27FC236}">
              <a16:creationId xmlns:a16="http://schemas.microsoft.com/office/drawing/2014/main" id="{4DA1ACF7-4BBC-4EF5-BB2D-634D62671516}"/>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8" name="AutoShape 1">
          <a:extLst>
            <a:ext uri="{FF2B5EF4-FFF2-40B4-BE49-F238E27FC236}">
              <a16:creationId xmlns:a16="http://schemas.microsoft.com/office/drawing/2014/main" id="{11F667F3-4446-4216-85A5-284C3EC475F4}"/>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79" name="AutoShape 1">
          <a:extLst>
            <a:ext uri="{FF2B5EF4-FFF2-40B4-BE49-F238E27FC236}">
              <a16:creationId xmlns:a16="http://schemas.microsoft.com/office/drawing/2014/main" id="{E2C47CE5-54C7-4E9F-BAC5-C7BF14444D3D}"/>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80" name="AutoShape 1">
          <a:extLst>
            <a:ext uri="{FF2B5EF4-FFF2-40B4-BE49-F238E27FC236}">
              <a16:creationId xmlns:a16="http://schemas.microsoft.com/office/drawing/2014/main" id="{4DD5AD5F-96A6-4390-9162-D875715507A7}"/>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81" name="AutoShape 1">
          <a:extLst>
            <a:ext uri="{FF2B5EF4-FFF2-40B4-BE49-F238E27FC236}">
              <a16:creationId xmlns:a16="http://schemas.microsoft.com/office/drawing/2014/main" id="{C91A66AD-E469-4534-81A9-92F23C35531F}"/>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297657" cy="323850"/>
    <xdr:sp macro="" textlink="">
      <xdr:nvSpPr>
        <xdr:cNvPr id="1382" name="AutoShape 1">
          <a:extLst>
            <a:ext uri="{FF2B5EF4-FFF2-40B4-BE49-F238E27FC236}">
              <a16:creationId xmlns:a16="http://schemas.microsoft.com/office/drawing/2014/main" id="{D413CB0F-C0F3-454F-9147-CF5A69C6B161}"/>
            </a:ext>
          </a:extLst>
        </xdr:cNvPr>
        <xdr:cNvSpPr>
          <a:spLocks noChangeAspect="1" noChangeArrowheads="1"/>
        </xdr:cNvSpPr>
      </xdr:nvSpPr>
      <xdr:spPr bwMode="auto">
        <a:xfrm>
          <a:off x="2209800" y="2200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3" name="AutoShape 1">
          <a:extLst>
            <a:ext uri="{FF2B5EF4-FFF2-40B4-BE49-F238E27FC236}">
              <a16:creationId xmlns:a16="http://schemas.microsoft.com/office/drawing/2014/main" id="{D4DBA8E9-178D-49BD-8A32-C647D9DC531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4" name="AutoShape 1">
          <a:extLst>
            <a:ext uri="{FF2B5EF4-FFF2-40B4-BE49-F238E27FC236}">
              <a16:creationId xmlns:a16="http://schemas.microsoft.com/office/drawing/2014/main" id="{79A98543-E4A5-4A04-BA19-C56521B394A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5" name="AutoShape 1">
          <a:extLst>
            <a:ext uri="{FF2B5EF4-FFF2-40B4-BE49-F238E27FC236}">
              <a16:creationId xmlns:a16="http://schemas.microsoft.com/office/drawing/2014/main" id="{74C8C1FA-4913-4E0F-9D8D-7E8FBD5CC4D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6" name="AutoShape 1">
          <a:extLst>
            <a:ext uri="{FF2B5EF4-FFF2-40B4-BE49-F238E27FC236}">
              <a16:creationId xmlns:a16="http://schemas.microsoft.com/office/drawing/2014/main" id="{18B3BE37-835E-4611-9D91-7E87065B5F0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7" name="AutoShape 1">
          <a:extLst>
            <a:ext uri="{FF2B5EF4-FFF2-40B4-BE49-F238E27FC236}">
              <a16:creationId xmlns:a16="http://schemas.microsoft.com/office/drawing/2014/main" id="{714079BE-AB46-44DC-93CD-1460F2CA3B0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8" name="AutoShape 1">
          <a:extLst>
            <a:ext uri="{FF2B5EF4-FFF2-40B4-BE49-F238E27FC236}">
              <a16:creationId xmlns:a16="http://schemas.microsoft.com/office/drawing/2014/main" id="{637C3D1E-BD00-4E37-A5C0-8C90648DDDA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89" name="AutoShape 1">
          <a:extLst>
            <a:ext uri="{FF2B5EF4-FFF2-40B4-BE49-F238E27FC236}">
              <a16:creationId xmlns:a16="http://schemas.microsoft.com/office/drawing/2014/main" id="{D51479BF-85F3-416E-AA54-90EE0E18127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0" name="AutoShape 1">
          <a:extLst>
            <a:ext uri="{FF2B5EF4-FFF2-40B4-BE49-F238E27FC236}">
              <a16:creationId xmlns:a16="http://schemas.microsoft.com/office/drawing/2014/main" id="{2264D480-48EF-42B4-83B5-8828066794E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1" name="AutoShape 1">
          <a:extLst>
            <a:ext uri="{FF2B5EF4-FFF2-40B4-BE49-F238E27FC236}">
              <a16:creationId xmlns:a16="http://schemas.microsoft.com/office/drawing/2014/main" id="{45485358-4E13-43D3-B9BB-CEDAE20852B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2" name="AutoShape 1">
          <a:extLst>
            <a:ext uri="{FF2B5EF4-FFF2-40B4-BE49-F238E27FC236}">
              <a16:creationId xmlns:a16="http://schemas.microsoft.com/office/drawing/2014/main" id="{A557EA60-B0BA-4230-B4D5-6BEEA6689E2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3" name="AutoShape 1">
          <a:extLst>
            <a:ext uri="{FF2B5EF4-FFF2-40B4-BE49-F238E27FC236}">
              <a16:creationId xmlns:a16="http://schemas.microsoft.com/office/drawing/2014/main" id="{AD374F07-6B43-47B7-B089-7D3AC2DE835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4" name="AutoShape 1">
          <a:extLst>
            <a:ext uri="{FF2B5EF4-FFF2-40B4-BE49-F238E27FC236}">
              <a16:creationId xmlns:a16="http://schemas.microsoft.com/office/drawing/2014/main" id="{731435FB-2ECA-4615-B455-7AC47763DD4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5" name="AutoShape 1">
          <a:extLst>
            <a:ext uri="{FF2B5EF4-FFF2-40B4-BE49-F238E27FC236}">
              <a16:creationId xmlns:a16="http://schemas.microsoft.com/office/drawing/2014/main" id="{C623F4BC-B1D5-4956-A694-DFD9D46EF3B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6" name="AutoShape 1">
          <a:extLst>
            <a:ext uri="{FF2B5EF4-FFF2-40B4-BE49-F238E27FC236}">
              <a16:creationId xmlns:a16="http://schemas.microsoft.com/office/drawing/2014/main" id="{0354512D-5F8E-4E08-B66F-49674FF3DD3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7" name="AutoShape 1">
          <a:extLst>
            <a:ext uri="{FF2B5EF4-FFF2-40B4-BE49-F238E27FC236}">
              <a16:creationId xmlns:a16="http://schemas.microsoft.com/office/drawing/2014/main" id="{6E3EB0A1-0FA8-4430-97AE-F033B57506A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8" name="AutoShape 1">
          <a:extLst>
            <a:ext uri="{FF2B5EF4-FFF2-40B4-BE49-F238E27FC236}">
              <a16:creationId xmlns:a16="http://schemas.microsoft.com/office/drawing/2014/main" id="{F52C5C81-CDDA-4C4F-935C-E476FB9BF68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399" name="AutoShape 1">
          <a:extLst>
            <a:ext uri="{FF2B5EF4-FFF2-40B4-BE49-F238E27FC236}">
              <a16:creationId xmlns:a16="http://schemas.microsoft.com/office/drawing/2014/main" id="{65D7025A-BDFB-4F51-ADC6-5DD57163560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0" name="AutoShape 1">
          <a:extLst>
            <a:ext uri="{FF2B5EF4-FFF2-40B4-BE49-F238E27FC236}">
              <a16:creationId xmlns:a16="http://schemas.microsoft.com/office/drawing/2014/main" id="{EF5AC0FE-6F04-4340-A7B7-FA8230CF373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1" name="AutoShape 1">
          <a:extLst>
            <a:ext uri="{FF2B5EF4-FFF2-40B4-BE49-F238E27FC236}">
              <a16:creationId xmlns:a16="http://schemas.microsoft.com/office/drawing/2014/main" id="{4A5D9FD7-6852-464D-B221-4A64B8BBA4A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2" name="AutoShape 1">
          <a:extLst>
            <a:ext uri="{FF2B5EF4-FFF2-40B4-BE49-F238E27FC236}">
              <a16:creationId xmlns:a16="http://schemas.microsoft.com/office/drawing/2014/main" id="{361E1457-A0D6-4E74-99B8-EA8A936AF01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3" name="AutoShape 1">
          <a:extLst>
            <a:ext uri="{FF2B5EF4-FFF2-40B4-BE49-F238E27FC236}">
              <a16:creationId xmlns:a16="http://schemas.microsoft.com/office/drawing/2014/main" id="{8EB3DDAC-6FCF-418C-8D16-C8520222E1F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4" name="AutoShape 1">
          <a:extLst>
            <a:ext uri="{FF2B5EF4-FFF2-40B4-BE49-F238E27FC236}">
              <a16:creationId xmlns:a16="http://schemas.microsoft.com/office/drawing/2014/main" id="{CECD6604-CD3E-4E9C-94DD-87AF2761311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5" name="AutoShape 1">
          <a:extLst>
            <a:ext uri="{FF2B5EF4-FFF2-40B4-BE49-F238E27FC236}">
              <a16:creationId xmlns:a16="http://schemas.microsoft.com/office/drawing/2014/main" id="{0614D244-6B2C-44A4-A091-38D04F98933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6" name="AutoShape 1">
          <a:extLst>
            <a:ext uri="{FF2B5EF4-FFF2-40B4-BE49-F238E27FC236}">
              <a16:creationId xmlns:a16="http://schemas.microsoft.com/office/drawing/2014/main" id="{BD96C230-AD47-4E05-A7E0-7F31AAA3419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7" name="AutoShape 1">
          <a:extLst>
            <a:ext uri="{FF2B5EF4-FFF2-40B4-BE49-F238E27FC236}">
              <a16:creationId xmlns:a16="http://schemas.microsoft.com/office/drawing/2014/main" id="{90F32702-6221-450C-B9FC-8630872F781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8" name="AutoShape 1">
          <a:extLst>
            <a:ext uri="{FF2B5EF4-FFF2-40B4-BE49-F238E27FC236}">
              <a16:creationId xmlns:a16="http://schemas.microsoft.com/office/drawing/2014/main" id="{2D7EC498-505C-4444-9AF3-380EE066BD4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09" name="AutoShape 1">
          <a:extLst>
            <a:ext uri="{FF2B5EF4-FFF2-40B4-BE49-F238E27FC236}">
              <a16:creationId xmlns:a16="http://schemas.microsoft.com/office/drawing/2014/main" id="{6D9175DE-8B3C-4B9F-85AB-D7D94FA621F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0" name="AutoShape 1">
          <a:extLst>
            <a:ext uri="{FF2B5EF4-FFF2-40B4-BE49-F238E27FC236}">
              <a16:creationId xmlns:a16="http://schemas.microsoft.com/office/drawing/2014/main" id="{D0F329C7-BBF1-4939-B432-A27399E6B10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1" name="AutoShape 1">
          <a:extLst>
            <a:ext uri="{FF2B5EF4-FFF2-40B4-BE49-F238E27FC236}">
              <a16:creationId xmlns:a16="http://schemas.microsoft.com/office/drawing/2014/main" id="{FAA13796-2B37-47A4-8C84-6E91D22C08E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2" name="AutoShape 1">
          <a:extLst>
            <a:ext uri="{FF2B5EF4-FFF2-40B4-BE49-F238E27FC236}">
              <a16:creationId xmlns:a16="http://schemas.microsoft.com/office/drawing/2014/main" id="{C6314D17-A8FE-4C8A-A285-DCB2B3E22E3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3" name="AutoShape 1">
          <a:extLst>
            <a:ext uri="{FF2B5EF4-FFF2-40B4-BE49-F238E27FC236}">
              <a16:creationId xmlns:a16="http://schemas.microsoft.com/office/drawing/2014/main" id="{C131EA6A-B0DA-4BA7-B80C-1750C4A2DA9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4" name="AutoShape 1">
          <a:extLst>
            <a:ext uri="{FF2B5EF4-FFF2-40B4-BE49-F238E27FC236}">
              <a16:creationId xmlns:a16="http://schemas.microsoft.com/office/drawing/2014/main" id="{FB47D4F9-6C95-4E0C-85A0-9606B84D853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5" name="AutoShape 1">
          <a:extLst>
            <a:ext uri="{FF2B5EF4-FFF2-40B4-BE49-F238E27FC236}">
              <a16:creationId xmlns:a16="http://schemas.microsoft.com/office/drawing/2014/main" id="{39E15DAC-2619-41F7-A835-A99199925DC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6" name="AutoShape 1">
          <a:extLst>
            <a:ext uri="{FF2B5EF4-FFF2-40B4-BE49-F238E27FC236}">
              <a16:creationId xmlns:a16="http://schemas.microsoft.com/office/drawing/2014/main" id="{1E8B5F05-48D1-4A12-8D9C-0810D2FF58A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7" name="AutoShape 1">
          <a:extLst>
            <a:ext uri="{FF2B5EF4-FFF2-40B4-BE49-F238E27FC236}">
              <a16:creationId xmlns:a16="http://schemas.microsoft.com/office/drawing/2014/main" id="{AD9A6A0F-4FC3-4971-9C3A-ABFB976DA5D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8" name="AutoShape 1">
          <a:extLst>
            <a:ext uri="{FF2B5EF4-FFF2-40B4-BE49-F238E27FC236}">
              <a16:creationId xmlns:a16="http://schemas.microsoft.com/office/drawing/2014/main" id="{4A2C4FAA-5E51-43C4-B962-9D6B94524F9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19" name="AutoShape 1">
          <a:extLst>
            <a:ext uri="{FF2B5EF4-FFF2-40B4-BE49-F238E27FC236}">
              <a16:creationId xmlns:a16="http://schemas.microsoft.com/office/drawing/2014/main" id="{11C752A6-4F37-467C-88E0-3F21BD6860C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0" name="AutoShape 1">
          <a:extLst>
            <a:ext uri="{FF2B5EF4-FFF2-40B4-BE49-F238E27FC236}">
              <a16:creationId xmlns:a16="http://schemas.microsoft.com/office/drawing/2014/main" id="{24DD4F30-3E0D-47B1-B395-7A88F724132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1" name="AutoShape 1">
          <a:extLst>
            <a:ext uri="{FF2B5EF4-FFF2-40B4-BE49-F238E27FC236}">
              <a16:creationId xmlns:a16="http://schemas.microsoft.com/office/drawing/2014/main" id="{971ADFA7-1788-463D-9EC1-E7BB3461183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2" name="AutoShape 1">
          <a:extLst>
            <a:ext uri="{FF2B5EF4-FFF2-40B4-BE49-F238E27FC236}">
              <a16:creationId xmlns:a16="http://schemas.microsoft.com/office/drawing/2014/main" id="{DED811BA-1DA1-4DB8-9609-13B5DED0328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3" name="AutoShape 1">
          <a:extLst>
            <a:ext uri="{FF2B5EF4-FFF2-40B4-BE49-F238E27FC236}">
              <a16:creationId xmlns:a16="http://schemas.microsoft.com/office/drawing/2014/main" id="{9652F563-823F-4EEA-B807-EC3B7C46E1C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4" name="AutoShape 1">
          <a:extLst>
            <a:ext uri="{FF2B5EF4-FFF2-40B4-BE49-F238E27FC236}">
              <a16:creationId xmlns:a16="http://schemas.microsoft.com/office/drawing/2014/main" id="{66853CE0-F837-4B74-AF57-42A23733CC1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5" name="AutoShape 1">
          <a:extLst>
            <a:ext uri="{FF2B5EF4-FFF2-40B4-BE49-F238E27FC236}">
              <a16:creationId xmlns:a16="http://schemas.microsoft.com/office/drawing/2014/main" id="{30E0F893-4667-4756-A8A0-6A69D30353F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6" name="AutoShape 1">
          <a:extLst>
            <a:ext uri="{FF2B5EF4-FFF2-40B4-BE49-F238E27FC236}">
              <a16:creationId xmlns:a16="http://schemas.microsoft.com/office/drawing/2014/main" id="{BF9082B6-639D-4D6E-A3CE-2F327DCCC0B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7" name="AutoShape 1">
          <a:extLst>
            <a:ext uri="{FF2B5EF4-FFF2-40B4-BE49-F238E27FC236}">
              <a16:creationId xmlns:a16="http://schemas.microsoft.com/office/drawing/2014/main" id="{62ED96B0-49AA-48B7-8451-426C6F5F594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8" name="AutoShape 1">
          <a:extLst>
            <a:ext uri="{FF2B5EF4-FFF2-40B4-BE49-F238E27FC236}">
              <a16:creationId xmlns:a16="http://schemas.microsoft.com/office/drawing/2014/main" id="{162825B4-1208-43CB-9702-78AFB91F8D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29" name="AutoShape 1">
          <a:extLst>
            <a:ext uri="{FF2B5EF4-FFF2-40B4-BE49-F238E27FC236}">
              <a16:creationId xmlns:a16="http://schemas.microsoft.com/office/drawing/2014/main" id="{BC65B923-F146-48EB-9EA9-3B5C3D38FB3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0" name="AutoShape 1">
          <a:extLst>
            <a:ext uri="{FF2B5EF4-FFF2-40B4-BE49-F238E27FC236}">
              <a16:creationId xmlns:a16="http://schemas.microsoft.com/office/drawing/2014/main" id="{A2A9E42B-3B5F-43EA-ACE1-51DB078147D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1" name="AutoShape 1">
          <a:extLst>
            <a:ext uri="{FF2B5EF4-FFF2-40B4-BE49-F238E27FC236}">
              <a16:creationId xmlns:a16="http://schemas.microsoft.com/office/drawing/2014/main" id="{929D947D-5810-4A8E-9CE7-94442C4AD58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2" name="AutoShape 1">
          <a:extLst>
            <a:ext uri="{FF2B5EF4-FFF2-40B4-BE49-F238E27FC236}">
              <a16:creationId xmlns:a16="http://schemas.microsoft.com/office/drawing/2014/main" id="{E87EAA2D-03E2-4B41-A1A3-734A90CDC8B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3" name="AutoShape 1">
          <a:extLst>
            <a:ext uri="{FF2B5EF4-FFF2-40B4-BE49-F238E27FC236}">
              <a16:creationId xmlns:a16="http://schemas.microsoft.com/office/drawing/2014/main" id="{F4B613ED-31D1-4724-BA43-092E433963E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4" name="AutoShape 1">
          <a:extLst>
            <a:ext uri="{FF2B5EF4-FFF2-40B4-BE49-F238E27FC236}">
              <a16:creationId xmlns:a16="http://schemas.microsoft.com/office/drawing/2014/main" id="{8E4BFEEA-DE59-42A7-9795-5836B45B9E7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5" name="AutoShape 1">
          <a:extLst>
            <a:ext uri="{FF2B5EF4-FFF2-40B4-BE49-F238E27FC236}">
              <a16:creationId xmlns:a16="http://schemas.microsoft.com/office/drawing/2014/main" id="{B499769B-3505-43C7-968C-0533423D66E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6" name="AutoShape 1">
          <a:extLst>
            <a:ext uri="{FF2B5EF4-FFF2-40B4-BE49-F238E27FC236}">
              <a16:creationId xmlns:a16="http://schemas.microsoft.com/office/drawing/2014/main" id="{BA2C14DC-5F10-47AB-AAD3-7043485BC1D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7" name="AutoShape 1">
          <a:extLst>
            <a:ext uri="{FF2B5EF4-FFF2-40B4-BE49-F238E27FC236}">
              <a16:creationId xmlns:a16="http://schemas.microsoft.com/office/drawing/2014/main" id="{EE882018-C7B2-41FA-88A1-31701F33868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8" name="AutoShape 1">
          <a:extLst>
            <a:ext uri="{FF2B5EF4-FFF2-40B4-BE49-F238E27FC236}">
              <a16:creationId xmlns:a16="http://schemas.microsoft.com/office/drawing/2014/main" id="{165C20B3-880F-4E53-9193-91F33E33602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39" name="AutoShape 1">
          <a:extLst>
            <a:ext uri="{FF2B5EF4-FFF2-40B4-BE49-F238E27FC236}">
              <a16:creationId xmlns:a16="http://schemas.microsoft.com/office/drawing/2014/main" id="{EE9A3D94-1A68-4AB8-B100-2673BEC8CA5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0" name="AutoShape 1">
          <a:extLst>
            <a:ext uri="{FF2B5EF4-FFF2-40B4-BE49-F238E27FC236}">
              <a16:creationId xmlns:a16="http://schemas.microsoft.com/office/drawing/2014/main" id="{ABB7915F-F1DD-4CFF-9D04-181EE838833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1" name="AutoShape 1">
          <a:extLst>
            <a:ext uri="{FF2B5EF4-FFF2-40B4-BE49-F238E27FC236}">
              <a16:creationId xmlns:a16="http://schemas.microsoft.com/office/drawing/2014/main" id="{284FA7C6-7437-4C22-BE68-15478ED6DDC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2" name="AutoShape 1">
          <a:extLst>
            <a:ext uri="{FF2B5EF4-FFF2-40B4-BE49-F238E27FC236}">
              <a16:creationId xmlns:a16="http://schemas.microsoft.com/office/drawing/2014/main" id="{0BCACF01-6FEF-4916-ACD8-5442B70B0DD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3" name="AutoShape 1">
          <a:extLst>
            <a:ext uri="{FF2B5EF4-FFF2-40B4-BE49-F238E27FC236}">
              <a16:creationId xmlns:a16="http://schemas.microsoft.com/office/drawing/2014/main" id="{67515371-74A1-4902-9C93-B53C529C5DC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4" name="AutoShape 1">
          <a:extLst>
            <a:ext uri="{FF2B5EF4-FFF2-40B4-BE49-F238E27FC236}">
              <a16:creationId xmlns:a16="http://schemas.microsoft.com/office/drawing/2014/main" id="{1F0E9FA0-C9C4-4392-8459-CF93F4C04A5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5" name="AutoShape 1">
          <a:extLst>
            <a:ext uri="{FF2B5EF4-FFF2-40B4-BE49-F238E27FC236}">
              <a16:creationId xmlns:a16="http://schemas.microsoft.com/office/drawing/2014/main" id="{B6F2CA81-3626-4C7E-A9F5-5C6F71EDCE7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6" name="AutoShape 1">
          <a:extLst>
            <a:ext uri="{FF2B5EF4-FFF2-40B4-BE49-F238E27FC236}">
              <a16:creationId xmlns:a16="http://schemas.microsoft.com/office/drawing/2014/main" id="{68D9B9E8-E274-4C81-ACE8-3115E798CCB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7" name="AutoShape 1">
          <a:extLst>
            <a:ext uri="{FF2B5EF4-FFF2-40B4-BE49-F238E27FC236}">
              <a16:creationId xmlns:a16="http://schemas.microsoft.com/office/drawing/2014/main" id="{133214BC-D0BC-42EA-989A-6D7B2E4493B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8" name="AutoShape 1">
          <a:extLst>
            <a:ext uri="{FF2B5EF4-FFF2-40B4-BE49-F238E27FC236}">
              <a16:creationId xmlns:a16="http://schemas.microsoft.com/office/drawing/2014/main" id="{9C4827AA-B16C-40F7-BD9E-440B0470929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49" name="AutoShape 1">
          <a:extLst>
            <a:ext uri="{FF2B5EF4-FFF2-40B4-BE49-F238E27FC236}">
              <a16:creationId xmlns:a16="http://schemas.microsoft.com/office/drawing/2014/main" id="{935590E0-5C0E-463A-979C-536537F2072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0" name="AutoShape 1">
          <a:extLst>
            <a:ext uri="{FF2B5EF4-FFF2-40B4-BE49-F238E27FC236}">
              <a16:creationId xmlns:a16="http://schemas.microsoft.com/office/drawing/2014/main" id="{DDCEE984-CF69-42DD-B9FB-C53069B8F12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1" name="AutoShape 1">
          <a:extLst>
            <a:ext uri="{FF2B5EF4-FFF2-40B4-BE49-F238E27FC236}">
              <a16:creationId xmlns:a16="http://schemas.microsoft.com/office/drawing/2014/main" id="{17E12D2C-1F67-4935-B3A7-4BEDD06E26C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2" name="AutoShape 1">
          <a:extLst>
            <a:ext uri="{FF2B5EF4-FFF2-40B4-BE49-F238E27FC236}">
              <a16:creationId xmlns:a16="http://schemas.microsoft.com/office/drawing/2014/main" id="{9E5316FA-163B-400A-9591-447A0CCE26E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3" name="AutoShape 1">
          <a:extLst>
            <a:ext uri="{FF2B5EF4-FFF2-40B4-BE49-F238E27FC236}">
              <a16:creationId xmlns:a16="http://schemas.microsoft.com/office/drawing/2014/main" id="{DAAA2AE8-5896-469C-971F-9875DC79669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4" name="AutoShape 1">
          <a:extLst>
            <a:ext uri="{FF2B5EF4-FFF2-40B4-BE49-F238E27FC236}">
              <a16:creationId xmlns:a16="http://schemas.microsoft.com/office/drawing/2014/main" id="{979DF8A9-1666-4F7B-B922-3C70E3D03E1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5" name="AutoShape 1">
          <a:extLst>
            <a:ext uri="{FF2B5EF4-FFF2-40B4-BE49-F238E27FC236}">
              <a16:creationId xmlns:a16="http://schemas.microsoft.com/office/drawing/2014/main" id="{90E1A8E7-6CA3-4BB9-8336-145F738B9A8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6" name="AutoShape 1">
          <a:extLst>
            <a:ext uri="{FF2B5EF4-FFF2-40B4-BE49-F238E27FC236}">
              <a16:creationId xmlns:a16="http://schemas.microsoft.com/office/drawing/2014/main" id="{D85E15C2-5050-44F3-9B89-D6834BD4057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7" name="AutoShape 1">
          <a:extLst>
            <a:ext uri="{FF2B5EF4-FFF2-40B4-BE49-F238E27FC236}">
              <a16:creationId xmlns:a16="http://schemas.microsoft.com/office/drawing/2014/main" id="{7EF53BE6-FAD8-4CBA-9D73-4F83231E8EB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8" name="AutoShape 1">
          <a:extLst>
            <a:ext uri="{FF2B5EF4-FFF2-40B4-BE49-F238E27FC236}">
              <a16:creationId xmlns:a16="http://schemas.microsoft.com/office/drawing/2014/main" id="{0EDD8991-583B-4EBC-805D-B10B020172A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59" name="AutoShape 1">
          <a:extLst>
            <a:ext uri="{FF2B5EF4-FFF2-40B4-BE49-F238E27FC236}">
              <a16:creationId xmlns:a16="http://schemas.microsoft.com/office/drawing/2014/main" id="{2EC8B604-5C1B-4544-860A-CE59FF0562F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0" name="AutoShape 1">
          <a:extLst>
            <a:ext uri="{FF2B5EF4-FFF2-40B4-BE49-F238E27FC236}">
              <a16:creationId xmlns:a16="http://schemas.microsoft.com/office/drawing/2014/main" id="{FABAD3B1-5AF1-4812-B2BB-3B68FB5AF2F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1" name="AutoShape 1">
          <a:extLst>
            <a:ext uri="{FF2B5EF4-FFF2-40B4-BE49-F238E27FC236}">
              <a16:creationId xmlns:a16="http://schemas.microsoft.com/office/drawing/2014/main" id="{10EA1574-DDF6-4900-AAED-BAD82DA0E62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2" name="AutoShape 1">
          <a:extLst>
            <a:ext uri="{FF2B5EF4-FFF2-40B4-BE49-F238E27FC236}">
              <a16:creationId xmlns:a16="http://schemas.microsoft.com/office/drawing/2014/main" id="{6D8E4A51-0CCF-4304-B154-D0B5C173583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3" name="AutoShape 1">
          <a:extLst>
            <a:ext uri="{FF2B5EF4-FFF2-40B4-BE49-F238E27FC236}">
              <a16:creationId xmlns:a16="http://schemas.microsoft.com/office/drawing/2014/main" id="{31E14B30-D49E-45BC-A475-7B95417E588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4" name="AutoShape 1">
          <a:extLst>
            <a:ext uri="{FF2B5EF4-FFF2-40B4-BE49-F238E27FC236}">
              <a16:creationId xmlns:a16="http://schemas.microsoft.com/office/drawing/2014/main" id="{94814151-29AA-45AD-9EBD-4D32B13B7DD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5" name="AutoShape 1">
          <a:extLst>
            <a:ext uri="{FF2B5EF4-FFF2-40B4-BE49-F238E27FC236}">
              <a16:creationId xmlns:a16="http://schemas.microsoft.com/office/drawing/2014/main" id="{67C3F2B5-C13D-4884-AB80-B02DE54FEA3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6" name="AutoShape 1">
          <a:extLst>
            <a:ext uri="{FF2B5EF4-FFF2-40B4-BE49-F238E27FC236}">
              <a16:creationId xmlns:a16="http://schemas.microsoft.com/office/drawing/2014/main" id="{A9424F8C-FFC6-4B7B-959F-0FE089D08D6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7" name="AutoShape 1">
          <a:extLst>
            <a:ext uri="{FF2B5EF4-FFF2-40B4-BE49-F238E27FC236}">
              <a16:creationId xmlns:a16="http://schemas.microsoft.com/office/drawing/2014/main" id="{657FD7FA-2723-42EB-AD20-F0EDAC53D7B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8" name="AutoShape 1">
          <a:extLst>
            <a:ext uri="{FF2B5EF4-FFF2-40B4-BE49-F238E27FC236}">
              <a16:creationId xmlns:a16="http://schemas.microsoft.com/office/drawing/2014/main" id="{A3266FA3-99F2-4AD1-B3CA-D44908C5664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69" name="AutoShape 1">
          <a:extLst>
            <a:ext uri="{FF2B5EF4-FFF2-40B4-BE49-F238E27FC236}">
              <a16:creationId xmlns:a16="http://schemas.microsoft.com/office/drawing/2014/main" id="{EB5FCCDB-6BD4-4366-B4DE-5C4E63322A7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0" name="AutoShape 1">
          <a:extLst>
            <a:ext uri="{FF2B5EF4-FFF2-40B4-BE49-F238E27FC236}">
              <a16:creationId xmlns:a16="http://schemas.microsoft.com/office/drawing/2014/main" id="{F9C57161-4303-41EE-A8E8-387C6361B4C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1" name="AutoShape 1">
          <a:extLst>
            <a:ext uri="{FF2B5EF4-FFF2-40B4-BE49-F238E27FC236}">
              <a16:creationId xmlns:a16="http://schemas.microsoft.com/office/drawing/2014/main" id="{46395711-B7A2-4AF0-9930-52B19B94242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2" name="AutoShape 1">
          <a:extLst>
            <a:ext uri="{FF2B5EF4-FFF2-40B4-BE49-F238E27FC236}">
              <a16:creationId xmlns:a16="http://schemas.microsoft.com/office/drawing/2014/main" id="{47367F5D-82DD-48CD-8FB9-1F19DBDFA3B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3" name="AutoShape 1">
          <a:extLst>
            <a:ext uri="{FF2B5EF4-FFF2-40B4-BE49-F238E27FC236}">
              <a16:creationId xmlns:a16="http://schemas.microsoft.com/office/drawing/2014/main" id="{097C8A04-4FCD-481C-834A-334ED25B0BE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4" name="AutoShape 1">
          <a:extLst>
            <a:ext uri="{FF2B5EF4-FFF2-40B4-BE49-F238E27FC236}">
              <a16:creationId xmlns:a16="http://schemas.microsoft.com/office/drawing/2014/main" id="{960E25D6-9EF5-4476-A5C7-2D25F5E25D1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5" name="AutoShape 1">
          <a:extLst>
            <a:ext uri="{FF2B5EF4-FFF2-40B4-BE49-F238E27FC236}">
              <a16:creationId xmlns:a16="http://schemas.microsoft.com/office/drawing/2014/main" id="{FA26A8B3-8233-460E-8FAC-69F3618636A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6" name="AutoShape 1">
          <a:extLst>
            <a:ext uri="{FF2B5EF4-FFF2-40B4-BE49-F238E27FC236}">
              <a16:creationId xmlns:a16="http://schemas.microsoft.com/office/drawing/2014/main" id="{43E2467A-BFFD-46F5-9083-93F7173216D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7" name="AutoShape 1">
          <a:extLst>
            <a:ext uri="{FF2B5EF4-FFF2-40B4-BE49-F238E27FC236}">
              <a16:creationId xmlns:a16="http://schemas.microsoft.com/office/drawing/2014/main" id="{8F945C5D-3A1A-412F-A5D2-54DA8DEFA97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8" name="AutoShape 1">
          <a:extLst>
            <a:ext uri="{FF2B5EF4-FFF2-40B4-BE49-F238E27FC236}">
              <a16:creationId xmlns:a16="http://schemas.microsoft.com/office/drawing/2014/main" id="{21207A03-7291-4277-A83C-02F4085B736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79" name="AutoShape 1">
          <a:extLst>
            <a:ext uri="{FF2B5EF4-FFF2-40B4-BE49-F238E27FC236}">
              <a16:creationId xmlns:a16="http://schemas.microsoft.com/office/drawing/2014/main" id="{2DF79CA7-7742-4372-AB27-41ED792FE7C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0" name="AutoShape 1">
          <a:extLst>
            <a:ext uri="{FF2B5EF4-FFF2-40B4-BE49-F238E27FC236}">
              <a16:creationId xmlns:a16="http://schemas.microsoft.com/office/drawing/2014/main" id="{18DD0D1B-34A1-4489-A0DD-984B31D7BC7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1" name="AutoShape 1">
          <a:extLst>
            <a:ext uri="{FF2B5EF4-FFF2-40B4-BE49-F238E27FC236}">
              <a16:creationId xmlns:a16="http://schemas.microsoft.com/office/drawing/2014/main" id="{F3F100E3-0E1C-4C70-8059-E32D9413F2E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2" name="AutoShape 1">
          <a:extLst>
            <a:ext uri="{FF2B5EF4-FFF2-40B4-BE49-F238E27FC236}">
              <a16:creationId xmlns:a16="http://schemas.microsoft.com/office/drawing/2014/main" id="{77DCC3B2-E396-4CF5-B25E-F3CB5639B04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3" name="AutoShape 1">
          <a:extLst>
            <a:ext uri="{FF2B5EF4-FFF2-40B4-BE49-F238E27FC236}">
              <a16:creationId xmlns:a16="http://schemas.microsoft.com/office/drawing/2014/main" id="{A375129F-A91D-45E0-9FAA-32DA1EB963D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4" name="AutoShape 1">
          <a:extLst>
            <a:ext uri="{FF2B5EF4-FFF2-40B4-BE49-F238E27FC236}">
              <a16:creationId xmlns:a16="http://schemas.microsoft.com/office/drawing/2014/main" id="{3B9DD35E-91B1-4E4F-821E-24FB81DFBDB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5" name="AutoShape 1">
          <a:extLst>
            <a:ext uri="{FF2B5EF4-FFF2-40B4-BE49-F238E27FC236}">
              <a16:creationId xmlns:a16="http://schemas.microsoft.com/office/drawing/2014/main" id="{16322B04-219B-401C-B961-122561C7AED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6" name="AutoShape 1">
          <a:extLst>
            <a:ext uri="{FF2B5EF4-FFF2-40B4-BE49-F238E27FC236}">
              <a16:creationId xmlns:a16="http://schemas.microsoft.com/office/drawing/2014/main" id="{BCBC37DE-A60D-41B1-8D7D-E3A13B39C2D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7" name="AutoShape 1">
          <a:extLst>
            <a:ext uri="{FF2B5EF4-FFF2-40B4-BE49-F238E27FC236}">
              <a16:creationId xmlns:a16="http://schemas.microsoft.com/office/drawing/2014/main" id="{818EF11E-E8B1-486E-8CE4-06E524A1CD3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8" name="AutoShape 1">
          <a:extLst>
            <a:ext uri="{FF2B5EF4-FFF2-40B4-BE49-F238E27FC236}">
              <a16:creationId xmlns:a16="http://schemas.microsoft.com/office/drawing/2014/main" id="{305FDC4E-6DE7-4427-959F-521C13C160D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89" name="AutoShape 1">
          <a:extLst>
            <a:ext uri="{FF2B5EF4-FFF2-40B4-BE49-F238E27FC236}">
              <a16:creationId xmlns:a16="http://schemas.microsoft.com/office/drawing/2014/main" id="{B28935C3-16E1-4056-86B9-3793D4F7F64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0" name="AutoShape 1">
          <a:extLst>
            <a:ext uri="{FF2B5EF4-FFF2-40B4-BE49-F238E27FC236}">
              <a16:creationId xmlns:a16="http://schemas.microsoft.com/office/drawing/2014/main" id="{79DCD757-454D-4792-A95C-6486EFB3859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1" name="AutoShape 1">
          <a:extLst>
            <a:ext uri="{FF2B5EF4-FFF2-40B4-BE49-F238E27FC236}">
              <a16:creationId xmlns:a16="http://schemas.microsoft.com/office/drawing/2014/main" id="{0BB996B9-728F-44AD-BD27-5A9855DE07D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2" name="AutoShape 1">
          <a:extLst>
            <a:ext uri="{FF2B5EF4-FFF2-40B4-BE49-F238E27FC236}">
              <a16:creationId xmlns:a16="http://schemas.microsoft.com/office/drawing/2014/main" id="{6EC78B6A-9E26-4802-AC32-573542B13AC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3" name="AutoShape 1">
          <a:extLst>
            <a:ext uri="{FF2B5EF4-FFF2-40B4-BE49-F238E27FC236}">
              <a16:creationId xmlns:a16="http://schemas.microsoft.com/office/drawing/2014/main" id="{891AAECC-16F7-4CE3-BD88-91C2F93C664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4" name="AutoShape 1">
          <a:extLst>
            <a:ext uri="{FF2B5EF4-FFF2-40B4-BE49-F238E27FC236}">
              <a16:creationId xmlns:a16="http://schemas.microsoft.com/office/drawing/2014/main" id="{C7DB532C-F650-49B8-B79D-A57623D1493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5" name="AutoShape 1">
          <a:extLst>
            <a:ext uri="{FF2B5EF4-FFF2-40B4-BE49-F238E27FC236}">
              <a16:creationId xmlns:a16="http://schemas.microsoft.com/office/drawing/2014/main" id="{4A548A27-13AE-43EB-94E6-47AC3F4B8AD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6" name="AutoShape 1">
          <a:extLst>
            <a:ext uri="{FF2B5EF4-FFF2-40B4-BE49-F238E27FC236}">
              <a16:creationId xmlns:a16="http://schemas.microsoft.com/office/drawing/2014/main" id="{E6C4A775-9E38-4256-9CE2-7DD6BEDED88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7" name="AutoShape 1">
          <a:extLst>
            <a:ext uri="{FF2B5EF4-FFF2-40B4-BE49-F238E27FC236}">
              <a16:creationId xmlns:a16="http://schemas.microsoft.com/office/drawing/2014/main" id="{B8939290-1B2E-4B44-B294-34DFFA0806F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8" name="AutoShape 1">
          <a:extLst>
            <a:ext uri="{FF2B5EF4-FFF2-40B4-BE49-F238E27FC236}">
              <a16:creationId xmlns:a16="http://schemas.microsoft.com/office/drawing/2014/main" id="{B990B98B-8D64-41A4-86C1-F4F3EE8B6F5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499" name="AutoShape 1">
          <a:extLst>
            <a:ext uri="{FF2B5EF4-FFF2-40B4-BE49-F238E27FC236}">
              <a16:creationId xmlns:a16="http://schemas.microsoft.com/office/drawing/2014/main" id="{EDAC5853-471D-4F99-A864-AD8272978AA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0" name="AutoShape 1">
          <a:extLst>
            <a:ext uri="{FF2B5EF4-FFF2-40B4-BE49-F238E27FC236}">
              <a16:creationId xmlns:a16="http://schemas.microsoft.com/office/drawing/2014/main" id="{3360C726-2F0D-44E9-BCD4-D83BC85C29B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1" name="AutoShape 1">
          <a:extLst>
            <a:ext uri="{FF2B5EF4-FFF2-40B4-BE49-F238E27FC236}">
              <a16:creationId xmlns:a16="http://schemas.microsoft.com/office/drawing/2014/main" id="{0B5F3034-5DEB-4AD4-856C-65C1EBA5785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2" name="AutoShape 1">
          <a:extLst>
            <a:ext uri="{FF2B5EF4-FFF2-40B4-BE49-F238E27FC236}">
              <a16:creationId xmlns:a16="http://schemas.microsoft.com/office/drawing/2014/main" id="{0CC98BA9-6B34-4BA9-8F99-FCBFAA560C8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3" name="AutoShape 1">
          <a:extLst>
            <a:ext uri="{FF2B5EF4-FFF2-40B4-BE49-F238E27FC236}">
              <a16:creationId xmlns:a16="http://schemas.microsoft.com/office/drawing/2014/main" id="{5AB7E3FC-399A-4781-8584-EC112290522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4" name="AutoShape 1">
          <a:extLst>
            <a:ext uri="{FF2B5EF4-FFF2-40B4-BE49-F238E27FC236}">
              <a16:creationId xmlns:a16="http://schemas.microsoft.com/office/drawing/2014/main" id="{D1BD4499-137F-4002-9665-3C36EED8959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5" name="AutoShape 1">
          <a:extLst>
            <a:ext uri="{FF2B5EF4-FFF2-40B4-BE49-F238E27FC236}">
              <a16:creationId xmlns:a16="http://schemas.microsoft.com/office/drawing/2014/main" id="{49C579E7-0B70-463F-8BAC-8123B831E48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6" name="AutoShape 1">
          <a:extLst>
            <a:ext uri="{FF2B5EF4-FFF2-40B4-BE49-F238E27FC236}">
              <a16:creationId xmlns:a16="http://schemas.microsoft.com/office/drawing/2014/main" id="{C4C107D1-34CB-4C95-8B5C-B7E749DC7C1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7" name="AutoShape 1">
          <a:extLst>
            <a:ext uri="{FF2B5EF4-FFF2-40B4-BE49-F238E27FC236}">
              <a16:creationId xmlns:a16="http://schemas.microsoft.com/office/drawing/2014/main" id="{BF9A25BD-6A8F-44B3-96A0-189C76C7C71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8" name="AutoShape 1">
          <a:extLst>
            <a:ext uri="{FF2B5EF4-FFF2-40B4-BE49-F238E27FC236}">
              <a16:creationId xmlns:a16="http://schemas.microsoft.com/office/drawing/2014/main" id="{DD4869BF-6FD0-4898-B9A9-1ED4E4B37F0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09" name="AutoShape 1">
          <a:extLst>
            <a:ext uri="{FF2B5EF4-FFF2-40B4-BE49-F238E27FC236}">
              <a16:creationId xmlns:a16="http://schemas.microsoft.com/office/drawing/2014/main" id="{4D2753CA-EF17-41C7-84B3-0C6DA34F0E1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0" name="AutoShape 1">
          <a:extLst>
            <a:ext uri="{FF2B5EF4-FFF2-40B4-BE49-F238E27FC236}">
              <a16:creationId xmlns:a16="http://schemas.microsoft.com/office/drawing/2014/main" id="{8E732C4F-B8A3-48DC-B92A-C998CE3DCDC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1" name="AutoShape 1">
          <a:extLst>
            <a:ext uri="{FF2B5EF4-FFF2-40B4-BE49-F238E27FC236}">
              <a16:creationId xmlns:a16="http://schemas.microsoft.com/office/drawing/2014/main" id="{486C92BF-7936-4258-B5F0-68EC3ACBE6B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2" name="AutoShape 1">
          <a:extLst>
            <a:ext uri="{FF2B5EF4-FFF2-40B4-BE49-F238E27FC236}">
              <a16:creationId xmlns:a16="http://schemas.microsoft.com/office/drawing/2014/main" id="{A0468FA4-7470-40AB-9369-89037F71CA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3" name="AutoShape 1">
          <a:extLst>
            <a:ext uri="{FF2B5EF4-FFF2-40B4-BE49-F238E27FC236}">
              <a16:creationId xmlns:a16="http://schemas.microsoft.com/office/drawing/2014/main" id="{3C645748-FD8D-4304-9991-0E13E6B4E33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4" name="AutoShape 1">
          <a:extLst>
            <a:ext uri="{FF2B5EF4-FFF2-40B4-BE49-F238E27FC236}">
              <a16:creationId xmlns:a16="http://schemas.microsoft.com/office/drawing/2014/main" id="{281CA913-31AE-4EE3-A94B-6E691B64A4D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5" name="AutoShape 1">
          <a:extLst>
            <a:ext uri="{FF2B5EF4-FFF2-40B4-BE49-F238E27FC236}">
              <a16:creationId xmlns:a16="http://schemas.microsoft.com/office/drawing/2014/main" id="{80E7B0DB-EAD1-4515-9DCF-2D0464D160F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6" name="AutoShape 1">
          <a:extLst>
            <a:ext uri="{FF2B5EF4-FFF2-40B4-BE49-F238E27FC236}">
              <a16:creationId xmlns:a16="http://schemas.microsoft.com/office/drawing/2014/main" id="{EDFD6A9B-C78F-4BA8-8864-CD353693EBD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7" name="AutoShape 1">
          <a:extLst>
            <a:ext uri="{FF2B5EF4-FFF2-40B4-BE49-F238E27FC236}">
              <a16:creationId xmlns:a16="http://schemas.microsoft.com/office/drawing/2014/main" id="{C0A83B66-482C-4471-9C98-D16C78C0025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8" name="AutoShape 1">
          <a:extLst>
            <a:ext uri="{FF2B5EF4-FFF2-40B4-BE49-F238E27FC236}">
              <a16:creationId xmlns:a16="http://schemas.microsoft.com/office/drawing/2014/main" id="{4ADBBD09-859B-4A7C-82E4-9CE91731CB5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19" name="AutoShape 1">
          <a:extLst>
            <a:ext uri="{FF2B5EF4-FFF2-40B4-BE49-F238E27FC236}">
              <a16:creationId xmlns:a16="http://schemas.microsoft.com/office/drawing/2014/main" id="{0F0664FA-ED40-47A4-B768-83ED26D9753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0" name="AutoShape 1">
          <a:extLst>
            <a:ext uri="{FF2B5EF4-FFF2-40B4-BE49-F238E27FC236}">
              <a16:creationId xmlns:a16="http://schemas.microsoft.com/office/drawing/2014/main" id="{90CAC070-A279-4DDA-91BE-40756B29236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1" name="AutoShape 1">
          <a:extLst>
            <a:ext uri="{FF2B5EF4-FFF2-40B4-BE49-F238E27FC236}">
              <a16:creationId xmlns:a16="http://schemas.microsoft.com/office/drawing/2014/main" id="{0D85E408-7B18-41CE-BAD2-A8341E67686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2" name="AutoShape 1">
          <a:extLst>
            <a:ext uri="{FF2B5EF4-FFF2-40B4-BE49-F238E27FC236}">
              <a16:creationId xmlns:a16="http://schemas.microsoft.com/office/drawing/2014/main" id="{E8033DFC-5D5C-46D0-9A5C-846B1BB91F0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3" name="AutoShape 1">
          <a:extLst>
            <a:ext uri="{FF2B5EF4-FFF2-40B4-BE49-F238E27FC236}">
              <a16:creationId xmlns:a16="http://schemas.microsoft.com/office/drawing/2014/main" id="{A0BE5526-B171-4ACA-B5AD-69418799AB3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4" name="AutoShape 1">
          <a:extLst>
            <a:ext uri="{FF2B5EF4-FFF2-40B4-BE49-F238E27FC236}">
              <a16:creationId xmlns:a16="http://schemas.microsoft.com/office/drawing/2014/main" id="{1B8DF9EC-1EC7-45BE-AB1F-32CFC063E8F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5" name="AutoShape 1">
          <a:extLst>
            <a:ext uri="{FF2B5EF4-FFF2-40B4-BE49-F238E27FC236}">
              <a16:creationId xmlns:a16="http://schemas.microsoft.com/office/drawing/2014/main" id="{6F1EE755-11F2-4E25-8170-BE78E97DA1A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6" name="AutoShape 1">
          <a:extLst>
            <a:ext uri="{FF2B5EF4-FFF2-40B4-BE49-F238E27FC236}">
              <a16:creationId xmlns:a16="http://schemas.microsoft.com/office/drawing/2014/main" id="{2980E98C-7A7E-4C33-86D0-926FFE27E9D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7" name="AutoShape 1">
          <a:extLst>
            <a:ext uri="{FF2B5EF4-FFF2-40B4-BE49-F238E27FC236}">
              <a16:creationId xmlns:a16="http://schemas.microsoft.com/office/drawing/2014/main" id="{84317DB2-D153-4286-A439-CBD63837A1F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8" name="AutoShape 1">
          <a:extLst>
            <a:ext uri="{FF2B5EF4-FFF2-40B4-BE49-F238E27FC236}">
              <a16:creationId xmlns:a16="http://schemas.microsoft.com/office/drawing/2014/main" id="{3F575D5F-9E98-4D14-B7DC-421C448A637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29" name="AutoShape 1">
          <a:extLst>
            <a:ext uri="{FF2B5EF4-FFF2-40B4-BE49-F238E27FC236}">
              <a16:creationId xmlns:a16="http://schemas.microsoft.com/office/drawing/2014/main" id="{AA180FB3-C71F-46FD-8383-155629178B7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0" name="AutoShape 1">
          <a:extLst>
            <a:ext uri="{FF2B5EF4-FFF2-40B4-BE49-F238E27FC236}">
              <a16:creationId xmlns:a16="http://schemas.microsoft.com/office/drawing/2014/main" id="{6AD2C444-DE05-4210-AFC8-750947E0793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1" name="AutoShape 1">
          <a:extLst>
            <a:ext uri="{FF2B5EF4-FFF2-40B4-BE49-F238E27FC236}">
              <a16:creationId xmlns:a16="http://schemas.microsoft.com/office/drawing/2014/main" id="{70B5D15F-39B9-4218-8EED-19C6A7923A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2" name="AutoShape 1">
          <a:extLst>
            <a:ext uri="{FF2B5EF4-FFF2-40B4-BE49-F238E27FC236}">
              <a16:creationId xmlns:a16="http://schemas.microsoft.com/office/drawing/2014/main" id="{A0534305-FEC0-4C77-8BDF-F5F86CF30C9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3" name="AutoShape 1">
          <a:extLst>
            <a:ext uri="{FF2B5EF4-FFF2-40B4-BE49-F238E27FC236}">
              <a16:creationId xmlns:a16="http://schemas.microsoft.com/office/drawing/2014/main" id="{20E19A1A-1366-4CBD-AC9A-E060E4087DF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4" name="AutoShape 1">
          <a:extLst>
            <a:ext uri="{FF2B5EF4-FFF2-40B4-BE49-F238E27FC236}">
              <a16:creationId xmlns:a16="http://schemas.microsoft.com/office/drawing/2014/main" id="{B2E73DF1-353F-4A44-AF86-C2EE8347B20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5" name="AutoShape 1">
          <a:extLst>
            <a:ext uri="{FF2B5EF4-FFF2-40B4-BE49-F238E27FC236}">
              <a16:creationId xmlns:a16="http://schemas.microsoft.com/office/drawing/2014/main" id="{BBD0885E-8984-4E7D-B337-FF5F0C607EA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6" name="AutoShape 1">
          <a:extLst>
            <a:ext uri="{FF2B5EF4-FFF2-40B4-BE49-F238E27FC236}">
              <a16:creationId xmlns:a16="http://schemas.microsoft.com/office/drawing/2014/main" id="{3AB01465-5D42-46D4-A2B2-98CBD35F644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7" name="AutoShape 1">
          <a:extLst>
            <a:ext uri="{FF2B5EF4-FFF2-40B4-BE49-F238E27FC236}">
              <a16:creationId xmlns:a16="http://schemas.microsoft.com/office/drawing/2014/main" id="{BCCD3095-33DD-487C-B3D0-7A014CC4557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8" name="AutoShape 1">
          <a:extLst>
            <a:ext uri="{FF2B5EF4-FFF2-40B4-BE49-F238E27FC236}">
              <a16:creationId xmlns:a16="http://schemas.microsoft.com/office/drawing/2014/main" id="{05A8465A-778A-4607-A13D-25C24B1E649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39" name="AutoShape 1">
          <a:extLst>
            <a:ext uri="{FF2B5EF4-FFF2-40B4-BE49-F238E27FC236}">
              <a16:creationId xmlns:a16="http://schemas.microsoft.com/office/drawing/2014/main" id="{2863375D-A109-4262-96DB-01AD7C42D62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0" name="AutoShape 1">
          <a:extLst>
            <a:ext uri="{FF2B5EF4-FFF2-40B4-BE49-F238E27FC236}">
              <a16:creationId xmlns:a16="http://schemas.microsoft.com/office/drawing/2014/main" id="{76E5C319-4BB5-455F-9C9A-D4BD8F1D6DF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1" name="AutoShape 1">
          <a:extLst>
            <a:ext uri="{FF2B5EF4-FFF2-40B4-BE49-F238E27FC236}">
              <a16:creationId xmlns:a16="http://schemas.microsoft.com/office/drawing/2014/main" id="{788926E5-74F5-49E0-91F7-157AE3B7938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2" name="AutoShape 1">
          <a:extLst>
            <a:ext uri="{FF2B5EF4-FFF2-40B4-BE49-F238E27FC236}">
              <a16:creationId xmlns:a16="http://schemas.microsoft.com/office/drawing/2014/main" id="{DE2777B5-DA38-4748-957F-37CB04A6E3E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3" name="AutoShape 1">
          <a:extLst>
            <a:ext uri="{FF2B5EF4-FFF2-40B4-BE49-F238E27FC236}">
              <a16:creationId xmlns:a16="http://schemas.microsoft.com/office/drawing/2014/main" id="{C0C63CB5-CE15-4DA9-A6AB-1DB7DF5230B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4" name="AutoShape 1">
          <a:extLst>
            <a:ext uri="{FF2B5EF4-FFF2-40B4-BE49-F238E27FC236}">
              <a16:creationId xmlns:a16="http://schemas.microsoft.com/office/drawing/2014/main" id="{2B63D9BD-4FCC-45C4-9072-A0C1DA74FED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5" name="AutoShape 1">
          <a:extLst>
            <a:ext uri="{FF2B5EF4-FFF2-40B4-BE49-F238E27FC236}">
              <a16:creationId xmlns:a16="http://schemas.microsoft.com/office/drawing/2014/main" id="{BA820B96-AA89-443F-A182-DBA2ABC33DD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6" name="AutoShape 1">
          <a:extLst>
            <a:ext uri="{FF2B5EF4-FFF2-40B4-BE49-F238E27FC236}">
              <a16:creationId xmlns:a16="http://schemas.microsoft.com/office/drawing/2014/main" id="{14CDEFE2-DA75-494A-8E91-C9087E8DFF7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7" name="AutoShape 1">
          <a:extLst>
            <a:ext uri="{FF2B5EF4-FFF2-40B4-BE49-F238E27FC236}">
              <a16:creationId xmlns:a16="http://schemas.microsoft.com/office/drawing/2014/main" id="{D078C964-87FA-4BB8-8991-18C360BAFB0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8" name="AutoShape 1">
          <a:extLst>
            <a:ext uri="{FF2B5EF4-FFF2-40B4-BE49-F238E27FC236}">
              <a16:creationId xmlns:a16="http://schemas.microsoft.com/office/drawing/2014/main" id="{8466A2D9-78B4-433D-A9A3-7728B993149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49" name="AutoShape 1">
          <a:extLst>
            <a:ext uri="{FF2B5EF4-FFF2-40B4-BE49-F238E27FC236}">
              <a16:creationId xmlns:a16="http://schemas.microsoft.com/office/drawing/2014/main" id="{9A1A265B-E694-4BA3-8F62-D464AA74ABD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0" name="AutoShape 1">
          <a:extLst>
            <a:ext uri="{FF2B5EF4-FFF2-40B4-BE49-F238E27FC236}">
              <a16:creationId xmlns:a16="http://schemas.microsoft.com/office/drawing/2014/main" id="{852E3E02-151D-427E-8F46-EDC7640E25E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1" name="AutoShape 1">
          <a:extLst>
            <a:ext uri="{FF2B5EF4-FFF2-40B4-BE49-F238E27FC236}">
              <a16:creationId xmlns:a16="http://schemas.microsoft.com/office/drawing/2014/main" id="{CA68D2B6-8A4A-4E6F-AD8F-DCAAB8910EB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2" name="AutoShape 1">
          <a:extLst>
            <a:ext uri="{FF2B5EF4-FFF2-40B4-BE49-F238E27FC236}">
              <a16:creationId xmlns:a16="http://schemas.microsoft.com/office/drawing/2014/main" id="{74A32F5A-7713-40AA-A55D-3A12A8B72B3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3" name="AutoShape 1">
          <a:extLst>
            <a:ext uri="{FF2B5EF4-FFF2-40B4-BE49-F238E27FC236}">
              <a16:creationId xmlns:a16="http://schemas.microsoft.com/office/drawing/2014/main" id="{5BCC6F57-8335-4BFF-BE4A-FCA3BB2F7D0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4" name="AutoShape 1">
          <a:extLst>
            <a:ext uri="{FF2B5EF4-FFF2-40B4-BE49-F238E27FC236}">
              <a16:creationId xmlns:a16="http://schemas.microsoft.com/office/drawing/2014/main" id="{183C3596-7976-4321-B283-C862BA000CE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5" name="AutoShape 1">
          <a:extLst>
            <a:ext uri="{FF2B5EF4-FFF2-40B4-BE49-F238E27FC236}">
              <a16:creationId xmlns:a16="http://schemas.microsoft.com/office/drawing/2014/main" id="{58C9A2DF-9845-4DF3-A259-72E1CE2F038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6" name="AutoShape 1">
          <a:extLst>
            <a:ext uri="{FF2B5EF4-FFF2-40B4-BE49-F238E27FC236}">
              <a16:creationId xmlns:a16="http://schemas.microsoft.com/office/drawing/2014/main" id="{26271714-B279-430A-941A-5CF2FB26A50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7" name="AutoShape 1">
          <a:extLst>
            <a:ext uri="{FF2B5EF4-FFF2-40B4-BE49-F238E27FC236}">
              <a16:creationId xmlns:a16="http://schemas.microsoft.com/office/drawing/2014/main" id="{CF2BF9F8-6B97-4806-AE5F-387306F5648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8" name="AutoShape 1">
          <a:extLst>
            <a:ext uri="{FF2B5EF4-FFF2-40B4-BE49-F238E27FC236}">
              <a16:creationId xmlns:a16="http://schemas.microsoft.com/office/drawing/2014/main" id="{30B967DC-A93C-4A09-B326-B95434294B0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59" name="AutoShape 1">
          <a:extLst>
            <a:ext uri="{FF2B5EF4-FFF2-40B4-BE49-F238E27FC236}">
              <a16:creationId xmlns:a16="http://schemas.microsoft.com/office/drawing/2014/main" id="{D4C5F1F7-AED4-4BB1-8AB6-E0066518841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0" name="AutoShape 1">
          <a:extLst>
            <a:ext uri="{FF2B5EF4-FFF2-40B4-BE49-F238E27FC236}">
              <a16:creationId xmlns:a16="http://schemas.microsoft.com/office/drawing/2014/main" id="{239579BC-219A-418B-B31E-04D22C82A59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1" name="AutoShape 1">
          <a:extLst>
            <a:ext uri="{FF2B5EF4-FFF2-40B4-BE49-F238E27FC236}">
              <a16:creationId xmlns:a16="http://schemas.microsoft.com/office/drawing/2014/main" id="{46BF2804-B502-4956-AEC2-14EB4047A83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2" name="AutoShape 1">
          <a:extLst>
            <a:ext uri="{FF2B5EF4-FFF2-40B4-BE49-F238E27FC236}">
              <a16:creationId xmlns:a16="http://schemas.microsoft.com/office/drawing/2014/main" id="{D2D8B7D2-D03C-402B-89E1-B501013622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3" name="AutoShape 1">
          <a:extLst>
            <a:ext uri="{FF2B5EF4-FFF2-40B4-BE49-F238E27FC236}">
              <a16:creationId xmlns:a16="http://schemas.microsoft.com/office/drawing/2014/main" id="{5774A0C9-70FA-48D3-B2A6-B0F83FB5A68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4" name="AutoShape 1">
          <a:extLst>
            <a:ext uri="{FF2B5EF4-FFF2-40B4-BE49-F238E27FC236}">
              <a16:creationId xmlns:a16="http://schemas.microsoft.com/office/drawing/2014/main" id="{15B3A8B2-5500-4DE8-A87E-69C0C6112B7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5" name="AutoShape 1">
          <a:extLst>
            <a:ext uri="{FF2B5EF4-FFF2-40B4-BE49-F238E27FC236}">
              <a16:creationId xmlns:a16="http://schemas.microsoft.com/office/drawing/2014/main" id="{5285AEA7-B8C5-44EC-A72C-4A2BBCF39FF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6" name="AutoShape 1">
          <a:extLst>
            <a:ext uri="{FF2B5EF4-FFF2-40B4-BE49-F238E27FC236}">
              <a16:creationId xmlns:a16="http://schemas.microsoft.com/office/drawing/2014/main" id="{D1E3F6A1-34DE-413B-9FC9-F323970F453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7" name="AutoShape 1">
          <a:extLst>
            <a:ext uri="{FF2B5EF4-FFF2-40B4-BE49-F238E27FC236}">
              <a16:creationId xmlns:a16="http://schemas.microsoft.com/office/drawing/2014/main" id="{FE0852D7-3DEE-4689-98A7-62CD66BFEBF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8" name="AutoShape 1">
          <a:extLst>
            <a:ext uri="{FF2B5EF4-FFF2-40B4-BE49-F238E27FC236}">
              <a16:creationId xmlns:a16="http://schemas.microsoft.com/office/drawing/2014/main" id="{5CD71981-FE70-49D5-807A-71545067D9F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69" name="AutoShape 1">
          <a:extLst>
            <a:ext uri="{FF2B5EF4-FFF2-40B4-BE49-F238E27FC236}">
              <a16:creationId xmlns:a16="http://schemas.microsoft.com/office/drawing/2014/main" id="{D99FF2A4-AE0A-4D53-B781-D25CB1EDD30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0" name="AutoShape 1">
          <a:extLst>
            <a:ext uri="{FF2B5EF4-FFF2-40B4-BE49-F238E27FC236}">
              <a16:creationId xmlns:a16="http://schemas.microsoft.com/office/drawing/2014/main" id="{64FE9301-AD24-48BF-87EB-E8E78FCD8E6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1" name="AutoShape 1">
          <a:extLst>
            <a:ext uri="{FF2B5EF4-FFF2-40B4-BE49-F238E27FC236}">
              <a16:creationId xmlns:a16="http://schemas.microsoft.com/office/drawing/2014/main" id="{AC2E6EA5-A958-4076-9ECD-B66B2BB76FD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2" name="AutoShape 1">
          <a:extLst>
            <a:ext uri="{FF2B5EF4-FFF2-40B4-BE49-F238E27FC236}">
              <a16:creationId xmlns:a16="http://schemas.microsoft.com/office/drawing/2014/main" id="{C44F2D14-0EE6-4C03-B2F5-AF296D67F8D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3" name="AutoShape 1">
          <a:extLst>
            <a:ext uri="{FF2B5EF4-FFF2-40B4-BE49-F238E27FC236}">
              <a16:creationId xmlns:a16="http://schemas.microsoft.com/office/drawing/2014/main" id="{419E4CE5-2023-41D3-B0EF-797FC4EC1A9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4" name="AutoShape 1">
          <a:extLst>
            <a:ext uri="{FF2B5EF4-FFF2-40B4-BE49-F238E27FC236}">
              <a16:creationId xmlns:a16="http://schemas.microsoft.com/office/drawing/2014/main" id="{F1798F90-5097-4E81-AC1A-5464F8E8EF3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5" name="AutoShape 1">
          <a:extLst>
            <a:ext uri="{FF2B5EF4-FFF2-40B4-BE49-F238E27FC236}">
              <a16:creationId xmlns:a16="http://schemas.microsoft.com/office/drawing/2014/main" id="{BD937DE9-BCCA-47EC-9F67-5AEB312F340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6" name="AutoShape 1">
          <a:extLst>
            <a:ext uri="{FF2B5EF4-FFF2-40B4-BE49-F238E27FC236}">
              <a16:creationId xmlns:a16="http://schemas.microsoft.com/office/drawing/2014/main" id="{70BD83DF-D3FE-47E2-A331-F547D750E16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7" name="AutoShape 1">
          <a:extLst>
            <a:ext uri="{FF2B5EF4-FFF2-40B4-BE49-F238E27FC236}">
              <a16:creationId xmlns:a16="http://schemas.microsoft.com/office/drawing/2014/main" id="{46BD1EAF-DB59-4F1C-A049-C2F1EBDF7FE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8" name="AutoShape 1">
          <a:extLst>
            <a:ext uri="{FF2B5EF4-FFF2-40B4-BE49-F238E27FC236}">
              <a16:creationId xmlns:a16="http://schemas.microsoft.com/office/drawing/2014/main" id="{617C156C-77D8-4019-B931-D85559A900E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79" name="AutoShape 1">
          <a:extLst>
            <a:ext uri="{FF2B5EF4-FFF2-40B4-BE49-F238E27FC236}">
              <a16:creationId xmlns:a16="http://schemas.microsoft.com/office/drawing/2014/main" id="{7D4C549C-EC35-4176-AB87-CE3822C4853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0" name="AutoShape 1">
          <a:extLst>
            <a:ext uri="{FF2B5EF4-FFF2-40B4-BE49-F238E27FC236}">
              <a16:creationId xmlns:a16="http://schemas.microsoft.com/office/drawing/2014/main" id="{D55791A4-F646-4E2C-B57E-AEF78C31FD1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1" name="AutoShape 1">
          <a:extLst>
            <a:ext uri="{FF2B5EF4-FFF2-40B4-BE49-F238E27FC236}">
              <a16:creationId xmlns:a16="http://schemas.microsoft.com/office/drawing/2014/main" id="{7D602042-F8B3-4397-907D-37C03B5F441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2" name="AutoShape 1">
          <a:extLst>
            <a:ext uri="{FF2B5EF4-FFF2-40B4-BE49-F238E27FC236}">
              <a16:creationId xmlns:a16="http://schemas.microsoft.com/office/drawing/2014/main" id="{CB957A65-87E5-42FD-8C96-B8B3870D12F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3" name="AutoShape 1">
          <a:extLst>
            <a:ext uri="{FF2B5EF4-FFF2-40B4-BE49-F238E27FC236}">
              <a16:creationId xmlns:a16="http://schemas.microsoft.com/office/drawing/2014/main" id="{ACEC90EC-EE70-450B-9DD3-D5D72D705D9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4" name="AutoShape 1">
          <a:extLst>
            <a:ext uri="{FF2B5EF4-FFF2-40B4-BE49-F238E27FC236}">
              <a16:creationId xmlns:a16="http://schemas.microsoft.com/office/drawing/2014/main" id="{6C048583-201D-49B2-88CC-6F463CCFB8C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5" name="AutoShape 1">
          <a:extLst>
            <a:ext uri="{FF2B5EF4-FFF2-40B4-BE49-F238E27FC236}">
              <a16:creationId xmlns:a16="http://schemas.microsoft.com/office/drawing/2014/main" id="{A04D0513-2F31-4FCC-BC26-303EE6FC472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6" name="AutoShape 1">
          <a:extLst>
            <a:ext uri="{FF2B5EF4-FFF2-40B4-BE49-F238E27FC236}">
              <a16:creationId xmlns:a16="http://schemas.microsoft.com/office/drawing/2014/main" id="{B9E07292-4136-41BB-A7F2-000CA87C3D9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7" name="AutoShape 1">
          <a:extLst>
            <a:ext uri="{FF2B5EF4-FFF2-40B4-BE49-F238E27FC236}">
              <a16:creationId xmlns:a16="http://schemas.microsoft.com/office/drawing/2014/main" id="{019DDBED-F5A9-4011-8226-F3FE68D898D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8" name="AutoShape 1">
          <a:extLst>
            <a:ext uri="{FF2B5EF4-FFF2-40B4-BE49-F238E27FC236}">
              <a16:creationId xmlns:a16="http://schemas.microsoft.com/office/drawing/2014/main" id="{0BC11698-D6A5-4007-A832-222545FD0F5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89" name="AutoShape 1">
          <a:extLst>
            <a:ext uri="{FF2B5EF4-FFF2-40B4-BE49-F238E27FC236}">
              <a16:creationId xmlns:a16="http://schemas.microsoft.com/office/drawing/2014/main" id="{718BEA7A-8DC3-4E84-901C-9966214E5EF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0" name="AutoShape 1">
          <a:extLst>
            <a:ext uri="{FF2B5EF4-FFF2-40B4-BE49-F238E27FC236}">
              <a16:creationId xmlns:a16="http://schemas.microsoft.com/office/drawing/2014/main" id="{D3FC0931-0C72-40A7-8552-AA397E4BFD1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1" name="AutoShape 1">
          <a:extLst>
            <a:ext uri="{FF2B5EF4-FFF2-40B4-BE49-F238E27FC236}">
              <a16:creationId xmlns:a16="http://schemas.microsoft.com/office/drawing/2014/main" id="{BCC053FE-1CBD-4D83-8DEF-2E35FC7EA46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2" name="AutoShape 1">
          <a:extLst>
            <a:ext uri="{FF2B5EF4-FFF2-40B4-BE49-F238E27FC236}">
              <a16:creationId xmlns:a16="http://schemas.microsoft.com/office/drawing/2014/main" id="{52719935-80FC-431A-A9F0-7DFDEA4A2C3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3" name="AutoShape 1">
          <a:extLst>
            <a:ext uri="{FF2B5EF4-FFF2-40B4-BE49-F238E27FC236}">
              <a16:creationId xmlns:a16="http://schemas.microsoft.com/office/drawing/2014/main" id="{B93EA46F-13FB-484D-9669-54A1871F406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4" name="AutoShape 1">
          <a:extLst>
            <a:ext uri="{FF2B5EF4-FFF2-40B4-BE49-F238E27FC236}">
              <a16:creationId xmlns:a16="http://schemas.microsoft.com/office/drawing/2014/main" id="{C21E226A-5055-478D-A8EB-464C118A1BC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5" name="AutoShape 1">
          <a:extLst>
            <a:ext uri="{FF2B5EF4-FFF2-40B4-BE49-F238E27FC236}">
              <a16:creationId xmlns:a16="http://schemas.microsoft.com/office/drawing/2014/main" id="{2488D32A-E3F2-4157-A299-01088B20F59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6" name="AutoShape 1">
          <a:extLst>
            <a:ext uri="{FF2B5EF4-FFF2-40B4-BE49-F238E27FC236}">
              <a16:creationId xmlns:a16="http://schemas.microsoft.com/office/drawing/2014/main" id="{AEC42D00-42D3-49AF-BC80-21B3B55A999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7" name="AutoShape 1">
          <a:extLst>
            <a:ext uri="{FF2B5EF4-FFF2-40B4-BE49-F238E27FC236}">
              <a16:creationId xmlns:a16="http://schemas.microsoft.com/office/drawing/2014/main" id="{53AA8CFB-96F0-4485-887B-56A88015CCE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8" name="AutoShape 1">
          <a:extLst>
            <a:ext uri="{FF2B5EF4-FFF2-40B4-BE49-F238E27FC236}">
              <a16:creationId xmlns:a16="http://schemas.microsoft.com/office/drawing/2014/main" id="{F6A74509-5120-4BA4-B8EF-A76FEA714A6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599" name="AutoShape 1">
          <a:extLst>
            <a:ext uri="{FF2B5EF4-FFF2-40B4-BE49-F238E27FC236}">
              <a16:creationId xmlns:a16="http://schemas.microsoft.com/office/drawing/2014/main" id="{D6CF2967-F2E8-4105-80FD-6E3DFB369F1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0" name="AutoShape 1">
          <a:extLst>
            <a:ext uri="{FF2B5EF4-FFF2-40B4-BE49-F238E27FC236}">
              <a16:creationId xmlns:a16="http://schemas.microsoft.com/office/drawing/2014/main" id="{B179DB75-C134-4CCF-8A61-0EC9FC4CA75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1" name="AutoShape 1">
          <a:extLst>
            <a:ext uri="{FF2B5EF4-FFF2-40B4-BE49-F238E27FC236}">
              <a16:creationId xmlns:a16="http://schemas.microsoft.com/office/drawing/2014/main" id="{1D69FD36-7B3B-4225-8393-325F8BB6A94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2" name="AutoShape 1">
          <a:extLst>
            <a:ext uri="{FF2B5EF4-FFF2-40B4-BE49-F238E27FC236}">
              <a16:creationId xmlns:a16="http://schemas.microsoft.com/office/drawing/2014/main" id="{EF3B17C4-FE09-4C33-B57E-867006E5D3A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3" name="AutoShape 1">
          <a:extLst>
            <a:ext uri="{FF2B5EF4-FFF2-40B4-BE49-F238E27FC236}">
              <a16:creationId xmlns:a16="http://schemas.microsoft.com/office/drawing/2014/main" id="{C6021116-19F6-4DEA-AFA1-55886516BFD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4" name="AutoShape 1">
          <a:extLst>
            <a:ext uri="{FF2B5EF4-FFF2-40B4-BE49-F238E27FC236}">
              <a16:creationId xmlns:a16="http://schemas.microsoft.com/office/drawing/2014/main" id="{0CCCBB8B-37FC-4273-B0A8-56152C897A3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5" name="AutoShape 1">
          <a:extLst>
            <a:ext uri="{FF2B5EF4-FFF2-40B4-BE49-F238E27FC236}">
              <a16:creationId xmlns:a16="http://schemas.microsoft.com/office/drawing/2014/main" id="{C1F019EA-D23E-48AE-9468-954A0DD5EA9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6" name="AutoShape 1">
          <a:extLst>
            <a:ext uri="{FF2B5EF4-FFF2-40B4-BE49-F238E27FC236}">
              <a16:creationId xmlns:a16="http://schemas.microsoft.com/office/drawing/2014/main" id="{4B8CA0A6-D913-4712-96B6-25505F59C7F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7" name="AutoShape 1">
          <a:extLst>
            <a:ext uri="{FF2B5EF4-FFF2-40B4-BE49-F238E27FC236}">
              <a16:creationId xmlns:a16="http://schemas.microsoft.com/office/drawing/2014/main" id="{20D96D77-18BF-4A9F-9C2C-2A13DC42D20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8" name="AutoShape 1">
          <a:extLst>
            <a:ext uri="{FF2B5EF4-FFF2-40B4-BE49-F238E27FC236}">
              <a16:creationId xmlns:a16="http://schemas.microsoft.com/office/drawing/2014/main" id="{D1AB3DF3-F457-437F-8DA5-D2E14122D2C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09" name="AutoShape 1">
          <a:extLst>
            <a:ext uri="{FF2B5EF4-FFF2-40B4-BE49-F238E27FC236}">
              <a16:creationId xmlns:a16="http://schemas.microsoft.com/office/drawing/2014/main" id="{4BB75207-25AD-4E40-8DA5-18A7A7C23DF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0" name="AutoShape 1">
          <a:extLst>
            <a:ext uri="{FF2B5EF4-FFF2-40B4-BE49-F238E27FC236}">
              <a16:creationId xmlns:a16="http://schemas.microsoft.com/office/drawing/2014/main" id="{917A92BD-7F75-4F43-BDAE-8A737DE9410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1" name="AutoShape 1">
          <a:extLst>
            <a:ext uri="{FF2B5EF4-FFF2-40B4-BE49-F238E27FC236}">
              <a16:creationId xmlns:a16="http://schemas.microsoft.com/office/drawing/2014/main" id="{AC714F7F-6CF8-4802-BC3C-22C78CD61A6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2" name="AutoShape 1">
          <a:extLst>
            <a:ext uri="{FF2B5EF4-FFF2-40B4-BE49-F238E27FC236}">
              <a16:creationId xmlns:a16="http://schemas.microsoft.com/office/drawing/2014/main" id="{1286A588-9AAC-4264-96D3-21DC476D1C6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3" name="AutoShape 1">
          <a:extLst>
            <a:ext uri="{FF2B5EF4-FFF2-40B4-BE49-F238E27FC236}">
              <a16:creationId xmlns:a16="http://schemas.microsoft.com/office/drawing/2014/main" id="{2F0DB017-07E6-4834-AA00-87FBEE3F5B6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4" name="AutoShape 1">
          <a:extLst>
            <a:ext uri="{FF2B5EF4-FFF2-40B4-BE49-F238E27FC236}">
              <a16:creationId xmlns:a16="http://schemas.microsoft.com/office/drawing/2014/main" id="{B63D7C62-D5C7-45A7-97E0-E628B5F12E6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5" name="AutoShape 1">
          <a:extLst>
            <a:ext uri="{FF2B5EF4-FFF2-40B4-BE49-F238E27FC236}">
              <a16:creationId xmlns:a16="http://schemas.microsoft.com/office/drawing/2014/main" id="{0485C497-3C05-4BCC-AA47-A84158D83D9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6" name="AutoShape 1">
          <a:extLst>
            <a:ext uri="{FF2B5EF4-FFF2-40B4-BE49-F238E27FC236}">
              <a16:creationId xmlns:a16="http://schemas.microsoft.com/office/drawing/2014/main" id="{CAEFF024-F12B-47FE-B66F-A94E748D52C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7" name="AutoShape 1">
          <a:extLst>
            <a:ext uri="{FF2B5EF4-FFF2-40B4-BE49-F238E27FC236}">
              <a16:creationId xmlns:a16="http://schemas.microsoft.com/office/drawing/2014/main" id="{D5D1C522-A196-421A-BB72-8D78CD66223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8" name="AutoShape 1">
          <a:extLst>
            <a:ext uri="{FF2B5EF4-FFF2-40B4-BE49-F238E27FC236}">
              <a16:creationId xmlns:a16="http://schemas.microsoft.com/office/drawing/2014/main" id="{413E9B17-6F96-42A4-9335-A874458E30A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19" name="AutoShape 1">
          <a:extLst>
            <a:ext uri="{FF2B5EF4-FFF2-40B4-BE49-F238E27FC236}">
              <a16:creationId xmlns:a16="http://schemas.microsoft.com/office/drawing/2014/main" id="{04A637C2-AEC9-4388-BE6C-DFE8F7D27CF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0" name="AutoShape 1">
          <a:extLst>
            <a:ext uri="{FF2B5EF4-FFF2-40B4-BE49-F238E27FC236}">
              <a16:creationId xmlns:a16="http://schemas.microsoft.com/office/drawing/2014/main" id="{7842F6A1-7CBB-44AC-B14A-1A734C2F744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1" name="AutoShape 1">
          <a:extLst>
            <a:ext uri="{FF2B5EF4-FFF2-40B4-BE49-F238E27FC236}">
              <a16:creationId xmlns:a16="http://schemas.microsoft.com/office/drawing/2014/main" id="{75AFBB70-A263-46E1-BF64-265C0486A5B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2" name="AutoShape 1">
          <a:extLst>
            <a:ext uri="{FF2B5EF4-FFF2-40B4-BE49-F238E27FC236}">
              <a16:creationId xmlns:a16="http://schemas.microsoft.com/office/drawing/2014/main" id="{337BFE03-5336-41C8-8867-C9009C60464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3" name="AutoShape 1">
          <a:extLst>
            <a:ext uri="{FF2B5EF4-FFF2-40B4-BE49-F238E27FC236}">
              <a16:creationId xmlns:a16="http://schemas.microsoft.com/office/drawing/2014/main" id="{7E0B0EE9-5CC6-4437-80AE-7FFB0E9B6C8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4" name="AutoShape 1">
          <a:extLst>
            <a:ext uri="{FF2B5EF4-FFF2-40B4-BE49-F238E27FC236}">
              <a16:creationId xmlns:a16="http://schemas.microsoft.com/office/drawing/2014/main" id="{32481F96-881D-4FFC-9C96-A0F24D24911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5" name="AutoShape 1">
          <a:extLst>
            <a:ext uri="{FF2B5EF4-FFF2-40B4-BE49-F238E27FC236}">
              <a16:creationId xmlns:a16="http://schemas.microsoft.com/office/drawing/2014/main" id="{4EBE3595-B7C7-41E2-931D-B8C575291D5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6" name="AutoShape 1">
          <a:extLst>
            <a:ext uri="{FF2B5EF4-FFF2-40B4-BE49-F238E27FC236}">
              <a16:creationId xmlns:a16="http://schemas.microsoft.com/office/drawing/2014/main" id="{7E2DD9BE-05FB-4E74-BC6D-1580B53D99E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7" name="AutoShape 1">
          <a:extLst>
            <a:ext uri="{FF2B5EF4-FFF2-40B4-BE49-F238E27FC236}">
              <a16:creationId xmlns:a16="http://schemas.microsoft.com/office/drawing/2014/main" id="{0D78721F-F4E8-41C7-A64F-908B115A61A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8" name="AutoShape 1">
          <a:extLst>
            <a:ext uri="{FF2B5EF4-FFF2-40B4-BE49-F238E27FC236}">
              <a16:creationId xmlns:a16="http://schemas.microsoft.com/office/drawing/2014/main" id="{78FF2205-B841-47C9-9612-5BD93641918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29" name="AutoShape 1">
          <a:extLst>
            <a:ext uri="{FF2B5EF4-FFF2-40B4-BE49-F238E27FC236}">
              <a16:creationId xmlns:a16="http://schemas.microsoft.com/office/drawing/2014/main" id="{C796ABCE-9AA7-4B28-BE48-D27A2B90D5B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0" name="AutoShape 1">
          <a:extLst>
            <a:ext uri="{FF2B5EF4-FFF2-40B4-BE49-F238E27FC236}">
              <a16:creationId xmlns:a16="http://schemas.microsoft.com/office/drawing/2014/main" id="{591D449C-6CE4-471B-9D38-DCD34E6D71C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1" name="AutoShape 1">
          <a:extLst>
            <a:ext uri="{FF2B5EF4-FFF2-40B4-BE49-F238E27FC236}">
              <a16:creationId xmlns:a16="http://schemas.microsoft.com/office/drawing/2014/main" id="{419B2594-DC2F-4A03-AF08-C75978E460C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2" name="AutoShape 1">
          <a:extLst>
            <a:ext uri="{FF2B5EF4-FFF2-40B4-BE49-F238E27FC236}">
              <a16:creationId xmlns:a16="http://schemas.microsoft.com/office/drawing/2014/main" id="{D7553DB0-259D-40FF-8B58-F2739E144AB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3" name="AutoShape 1">
          <a:extLst>
            <a:ext uri="{FF2B5EF4-FFF2-40B4-BE49-F238E27FC236}">
              <a16:creationId xmlns:a16="http://schemas.microsoft.com/office/drawing/2014/main" id="{0326B2DF-3D29-4E42-A9CA-4721DA2BD23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4" name="AutoShape 1">
          <a:extLst>
            <a:ext uri="{FF2B5EF4-FFF2-40B4-BE49-F238E27FC236}">
              <a16:creationId xmlns:a16="http://schemas.microsoft.com/office/drawing/2014/main" id="{3BD8C3BF-45E5-4D5D-A8A6-58A83EE6267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5" name="AutoShape 1">
          <a:extLst>
            <a:ext uri="{FF2B5EF4-FFF2-40B4-BE49-F238E27FC236}">
              <a16:creationId xmlns:a16="http://schemas.microsoft.com/office/drawing/2014/main" id="{73659A19-C4DD-4712-978F-6B0407273AB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6" name="AutoShape 1">
          <a:extLst>
            <a:ext uri="{FF2B5EF4-FFF2-40B4-BE49-F238E27FC236}">
              <a16:creationId xmlns:a16="http://schemas.microsoft.com/office/drawing/2014/main" id="{86B9D737-3B68-4871-AE41-BA707B8E227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7" name="AutoShape 1">
          <a:extLst>
            <a:ext uri="{FF2B5EF4-FFF2-40B4-BE49-F238E27FC236}">
              <a16:creationId xmlns:a16="http://schemas.microsoft.com/office/drawing/2014/main" id="{50C215C2-EA30-4FE5-A988-CD5D26C8174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8" name="AutoShape 1">
          <a:extLst>
            <a:ext uri="{FF2B5EF4-FFF2-40B4-BE49-F238E27FC236}">
              <a16:creationId xmlns:a16="http://schemas.microsoft.com/office/drawing/2014/main" id="{A2ABF859-3ECB-42A7-982D-3EBB1841973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39" name="AutoShape 1">
          <a:extLst>
            <a:ext uri="{FF2B5EF4-FFF2-40B4-BE49-F238E27FC236}">
              <a16:creationId xmlns:a16="http://schemas.microsoft.com/office/drawing/2014/main" id="{1E29C135-4B8A-478D-AA88-1BD2A461E0A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0" name="AutoShape 1">
          <a:extLst>
            <a:ext uri="{FF2B5EF4-FFF2-40B4-BE49-F238E27FC236}">
              <a16:creationId xmlns:a16="http://schemas.microsoft.com/office/drawing/2014/main" id="{5BE8BCCC-A4EC-453C-B32D-72AFC88161E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1" name="AutoShape 1">
          <a:extLst>
            <a:ext uri="{FF2B5EF4-FFF2-40B4-BE49-F238E27FC236}">
              <a16:creationId xmlns:a16="http://schemas.microsoft.com/office/drawing/2014/main" id="{4F953730-D581-470D-AFBE-DE131D1D58A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2" name="AutoShape 1">
          <a:extLst>
            <a:ext uri="{FF2B5EF4-FFF2-40B4-BE49-F238E27FC236}">
              <a16:creationId xmlns:a16="http://schemas.microsoft.com/office/drawing/2014/main" id="{5F5B2802-4B1C-4893-88DD-27E4178D6CC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3" name="AutoShape 1">
          <a:extLst>
            <a:ext uri="{FF2B5EF4-FFF2-40B4-BE49-F238E27FC236}">
              <a16:creationId xmlns:a16="http://schemas.microsoft.com/office/drawing/2014/main" id="{5BFC0686-E3D6-4C90-8052-9D71BF77DAC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4" name="AutoShape 1">
          <a:extLst>
            <a:ext uri="{FF2B5EF4-FFF2-40B4-BE49-F238E27FC236}">
              <a16:creationId xmlns:a16="http://schemas.microsoft.com/office/drawing/2014/main" id="{C0995F4A-A1CE-45FE-A320-E8666073924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5" name="AutoShape 1">
          <a:extLst>
            <a:ext uri="{FF2B5EF4-FFF2-40B4-BE49-F238E27FC236}">
              <a16:creationId xmlns:a16="http://schemas.microsoft.com/office/drawing/2014/main" id="{C7447917-9BDF-4D8B-A63A-986B092595D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6" name="AutoShape 1">
          <a:extLst>
            <a:ext uri="{FF2B5EF4-FFF2-40B4-BE49-F238E27FC236}">
              <a16:creationId xmlns:a16="http://schemas.microsoft.com/office/drawing/2014/main" id="{C2312B27-BBDA-454A-A54D-B7C54EFEBCD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7" name="AutoShape 1">
          <a:extLst>
            <a:ext uri="{FF2B5EF4-FFF2-40B4-BE49-F238E27FC236}">
              <a16:creationId xmlns:a16="http://schemas.microsoft.com/office/drawing/2014/main" id="{B61797E6-6475-414D-9162-097480F5664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8" name="AutoShape 1">
          <a:extLst>
            <a:ext uri="{FF2B5EF4-FFF2-40B4-BE49-F238E27FC236}">
              <a16:creationId xmlns:a16="http://schemas.microsoft.com/office/drawing/2014/main" id="{8431754A-341E-4176-AEDA-461936F90A7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49" name="AutoShape 1">
          <a:extLst>
            <a:ext uri="{FF2B5EF4-FFF2-40B4-BE49-F238E27FC236}">
              <a16:creationId xmlns:a16="http://schemas.microsoft.com/office/drawing/2014/main" id="{B9E7ADFF-0792-4E72-AD54-98C2E34AE79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0" name="AutoShape 1">
          <a:extLst>
            <a:ext uri="{FF2B5EF4-FFF2-40B4-BE49-F238E27FC236}">
              <a16:creationId xmlns:a16="http://schemas.microsoft.com/office/drawing/2014/main" id="{EE3F1463-C78C-42EF-93B1-5D686130ACF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1" name="AutoShape 1">
          <a:extLst>
            <a:ext uri="{FF2B5EF4-FFF2-40B4-BE49-F238E27FC236}">
              <a16:creationId xmlns:a16="http://schemas.microsoft.com/office/drawing/2014/main" id="{83BEB2E9-D081-4183-A19F-82D7270C03B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2" name="AutoShape 1">
          <a:extLst>
            <a:ext uri="{FF2B5EF4-FFF2-40B4-BE49-F238E27FC236}">
              <a16:creationId xmlns:a16="http://schemas.microsoft.com/office/drawing/2014/main" id="{150BCDD8-428C-45FC-ACF3-147B59E6C17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3" name="AutoShape 1">
          <a:extLst>
            <a:ext uri="{FF2B5EF4-FFF2-40B4-BE49-F238E27FC236}">
              <a16:creationId xmlns:a16="http://schemas.microsoft.com/office/drawing/2014/main" id="{930600F5-15D8-4C41-A0D6-A60A8762D3C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4" name="AutoShape 1">
          <a:extLst>
            <a:ext uri="{FF2B5EF4-FFF2-40B4-BE49-F238E27FC236}">
              <a16:creationId xmlns:a16="http://schemas.microsoft.com/office/drawing/2014/main" id="{5B1B8727-F96F-4312-B2BD-6D54472F823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5" name="AutoShape 1">
          <a:extLst>
            <a:ext uri="{FF2B5EF4-FFF2-40B4-BE49-F238E27FC236}">
              <a16:creationId xmlns:a16="http://schemas.microsoft.com/office/drawing/2014/main" id="{2A345ACB-834F-40A9-B34C-44C23C45FCD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6" name="AutoShape 1">
          <a:extLst>
            <a:ext uri="{FF2B5EF4-FFF2-40B4-BE49-F238E27FC236}">
              <a16:creationId xmlns:a16="http://schemas.microsoft.com/office/drawing/2014/main" id="{771C8CE8-0D27-4E9D-BAC8-07E348608CA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7" name="AutoShape 1">
          <a:extLst>
            <a:ext uri="{FF2B5EF4-FFF2-40B4-BE49-F238E27FC236}">
              <a16:creationId xmlns:a16="http://schemas.microsoft.com/office/drawing/2014/main" id="{2626BB9D-31D2-455D-A965-394CBD88545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8" name="AutoShape 1">
          <a:extLst>
            <a:ext uri="{FF2B5EF4-FFF2-40B4-BE49-F238E27FC236}">
              <a16:creationId xmlns:a16="http://schemas.microsoft.com/office/drawing/2014/main" id="{14B148C5-B97C-4EAB-95C9-D1C47EBF749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59" name="AutoShape 1">
          <a:extLst>
            <a:ext uri="{FF2B5EF4-FFF2-40B4-BE49-F238E27FC236}">
              <a16:creationId xmlns:a16="http://schemas.microsoft.com/office/drawing/2014/main" id="{8AED145A-379C-47F8-8158-0C4C8B7FEA9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0" name="AutoShape 1">
          <a:extLst>
            <a:ext uri="{FF2B5EF4-FFF2-40B4-BE49-F238E27FC236}">
              <a16:creationId xmlns:a16="http://schemas.microsoft.com/office/drawing/2014/main" id="{F420DB34-8403-4007-ABEE-4147059FC57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1" name="AutoShape 1">
          <a:extLst>
            <a:ext uri="{FF2B5EF4-FFF2-40B4-BE49-F238E27FC236}">
              <a16:creationId xmlns:a16="http://schemas.microsoft.com/office/drawing/2014/main" id="{0E914430-48C6-44CC-815F-B7DDB7AF7F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2" name="AutoShape 1">
          <a:extLst>
            <a:ext uri="{FF2B5EF4-FFF2-40B4-BE49-F238E27FC236}">
              <a16:creationId xmlns:a16="http://schemas.microsoft.com/office/drawing/2014/main" id="{D8F75D01-3219-43C4-88E6-4AAA8B9EB85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3" name="AutoShape 1">
          <a:extLst>
            <a:ext uri="{FF2B5EF4-FFF2-40B4-BE49-F238E27FC236}">
              <a16:creationId xmlns:a16="http://schemas.microsoft.com/office/drawing/2014/main" id="{978D8E24-81A3-44E4-9017-866D44B82E4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4" name="AutoShape 1">
          <a:extLst>
            <a:ext uri="{FF2B5EF4-FFF2-40B4-BE49-F238E27FC236}">
              <a16:creationId xmlns:a16="http://schemas.microsoft.com/office/drawing/2014/main" id="{2AE20042-D3C7-4E15-9B73-187EEF0FA7C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5" name="AutoShape 1">
          <a:extLst>
            <a:ext uri="{FF2B5EF4-FFF2-40B4-BE49-F238E27FC236}">
              <a16:creationId xmlns:a16="http://schemas.microsoft.com/office/drawing/2014/main" id="{AFF56CD4-21F8-42F9-BB1C-06F7BFD1DF0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6" name="AutoShape 1">
          <a:extLst>
            <a:ext uri="{FF2B5EF4-FFF2-40B4-BE49-F238E27FC236}">
              <a16:creationId xmlns:a16="http://schemas.microsoft.com/office/drawing/2014/main" id="{7E9931F7-29E9-4C23-9803-57877E64A36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7" name="AutoShape 1">
          <a:extLst>
            <a:ext uri="{FF2B5EF4-FFF2-40B4-BE49-F238E27FC236}">
              <a16:creationId xmlns:a16="http://schemas.microsoft.com/office/drawing/2014/main" id="{CB1B76FE-F66C-4208-B73F-16805BBFC9A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8" name="AutoShape 1">
          <a:extLst>
            <a:ext uri="{FF2B5EF4-FFF2-40B4-BE49-F238E27FC236}">
              <a16:creationId xmlns:a16="http://schemas.microsoft.com/office/drawing/2014/main" id="{1F7D2462-E1D3-4B46-A019-4D39981DEB9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69" name="AutoShape 1">
          <a:extLst>
            <a:ext uri="{FF2B5EF4-FFF2-40B4-BE49-F238E27FC236}">
              <a16:creationId xmlns:a16="http://schemas.microsoft.com/office/drawing/2014/main" id="{8306F410-83C5-4503-9074-9B663605B81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0" name="AutoShape 1">
          <a:extLst>
            <a:ext uri="{FF2B5EF4-FFF2-40B4-BE49-F238E27FC236}">
              <a16:creationId xmlns:a16="http://schemas.microsoft.com/office/drawing/2014/main" id="{61C7BCA8-F9D3-44BB-929D-6215F1F6840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1" name="AutoShape 1">
          <a:extLst>
            <a:ext uri="{FF2B5EF4-FFF2-40B4-BE49-F238E27FC236}">
              <a16:creationId xmlns:a16="http://schemas.microsoft.com/office/drawing/2014/main" id="{8232F989-2288-401E-872C-8F9B3DD6BA9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2" name="AutoShape 1">
          <a:extLst>
            <a:ext uri="{FF2B5EF4-FFF2-40B4-BE49-F238E27FC236}">
              <a16:creationId xmlns:a16="http://schemas.microsoft.com/office/drawing/2014/main" id="{B3B79788-1B75-474C-AF9C-8428A86CF24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3" name="AutoShape 1">
          <a:extLst>
            <a:ext uri="{FF2B5EF4-FFF2-40B4-BE49-F238E27FC236}">
              <a16:creationId xmlns:a16="http://schemas.microsoft.com/office/drawing/2014/main" id="{B0DCAB1D-50B3-4931-B9EC-AE5FB803BA2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4" name="AutoShape 1">
          <a:extLst>
            <a:ext uri="{FF2B5EF4-FFF2-40B4-BE49-F238E27FC236}">
              <a16:creationId xmlns:a16="http://schemas.microsoft.com/office/drawing/2014/main" id="{56B3F0E8-A077-4D1B-A644-F662169BDC1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5" name="AutoShape 1">
          <a:extLst>
            <a:ext uri="{FF2B5EF4-FFF2-40B4-BE49-F238E27FC236}">
              <a16:creationId xmlns:a16="http://schemas.microsoft.com/office/drawing/2014/main" id="{19C1FE23-CA1B-414C-B859-77AE33D25FE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6" name="AutoShape 1">
          <a:extLst>
            <a:ext uri="{FF2B5EF4-FFF2-40B4-BE49-F238E27FC236}">
              <a16:creationId xmlns:a16="http://schemas.microsoft.com/office/drawing/2014/main" id="{1FF818F6-5D4F-4F12-B70B-C402DCE445F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7" name="AutoShape 1">
          <a:extLst>
            <a:ext uri="{FF2B5EF4-FFF2-40B4-BE49-F238E27FC236}">
              <a16:creationId xmlns:a16="http://schemas.microsoft.com/office/drawing/2014/main" id="{130E9894-4A72-4859-9C2B-20B980ECCB8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8" name="AutoShape 1">
          <a:extLst>
            <a:ext uri="{FF2B5EF4-FFF2-40B4-BE49-F238E27FC236}">
              <a16:creationId xmlns:a16="http://schemas.microsoft.com/office/drawing/2014/main" id="{A8BAE412-8096-444D-BD1A-F1205F40E23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79" name="AutoShape 1">
          <a:extLst>
            <a:ext uri="{FF2B5EF4-FFF2-40B4-BE49-F238E27FC236}">
              <a16:creationId xmlns:a16="http://schemas.microsoft.com/office/drawing/2014/main" id="{7163F954-9927-4B73-9F93-3160FF49AF7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0" name="AutoShape 1">
          <a:extLst>
            <a:ext uri="{FF2B5EF4-FFF2-40B4-BE49-F238E27FC236}">
              <a16:creationId xmlns:a16="http://schemas.microsoft.com/office/drawing/2014/main" id="{A57AE5D9-25FA-4DD4-9702-556D73253AF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1" name="AutoShape 1">
          <a:extLst>
            <a:ext uri="{FF2B5EF4-FFF2-40B4-BE49-F238E27FC236}">
              <a16:creationId xmlns:a16="http://schemas.microsoft.com/office/drawing/2014/main" id="{F5AD3B2D-4858-4286-86F3-D129D0850B8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2" name="AutoShape 1">
          <a:extLst>
            <a:ext uri="{FF2B5EF4-FFF2-40B4-BE49-F238E27FC236}">
              <a16:creationId xmlns:a16="http://schemas.microsoft.com/office/drawing/2014/main" id="{717877C3-A1A7-4370-9504-4007627F4D9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3" name="AutoShape 1">
          <a:extLst>
            <a:ext uri="{FF2B5EF4-FFF2-40B4-BE49-F238E27FC236}">
              <a16:creationId xmlns:a16="http://schemas.microsoft.com/office/drawing/2014/main" id="{FCF1513B-F0EC-448E-9FCA-89F1C0236E2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4" name="AutoShape 1">
          <a:extLst>
            <a:ext uri="{FF2B5EF4-FFF2-40B4-BE49-F238E27FC236}">
              <a16:creationId xmlns:a16="http://schemas.microsoft.com/office/drawing/2014/main" id="{7C5491B8-B32E-4ABC-82DF-8F00C99524E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5" name="AutoShape 1">
          <a:extLst>
            <a:ext uri="{FF2B5EF4-FFF2-40B4-BE49-F238E27FC236}">
              <a16:creationId xmlns:a16="http://schemas.microsoft.com/office/drawing/2014/main" id="{F788A33F-6407-4666-8D83-3B35A685934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6" name="AutoShape 1">
          <a:extLst>
            <a:ext uri="{FF2B5EF4-FFF2-40B4-BE49-F238E27FC236}">
              <a16:creationId xmlns:a16="http://schemas.microsoft.com/office/drawing/2014/main" id="{896875BD-7771-4ED4-888E-F4C987A0021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7" name="AutoShape 1">
          <a:extLst>
            <a:ext uri="{FF2B5EF4-FFF2-40B4-BE49-F238E27FC236}">
              <a16:creationId xmlns:a16="http://schemas.microsoft.com/office/drawing/2014/main" id="{13816A3C-83F2-43C9-BC8B-534962379EA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8" name="AutoShape 1">
          <a:extLst>
            <a:ext uri="{FF2B5EF4-FFF2-40B4-BE49-F238E27FC236}">
              <a16:creationId xmlns:a16="http://schemas.microsoft.com/office/drawing/2014/main" id="{906EC19F-6B1C-4F0B-91F2-169158C831C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89" name="AutoShape 1">
          <a:extLst>
            <a:ext uri="{FF2B5EF4-FFF2-40B4-BE49-F238E27FC236}">
              <a16:creationId xmlns:a16="http://schemas.microsoft.com/office/drawing/2014/main" id="{CC73DD04-A7D7-483B-AFB4-B4EA12886F9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0" name="AutoShape 1">
          <a:extLst>
            <a:ext uri="{FF2B5EF4-FFF2-40B4-BE49-F238E27FC236}">
              <a16:creationId xmlns:a16="http://schemas.microsoft.com/office/drawing/2014/main" id="{95A0EF93-71CB-4673-932E-285E9F32BA1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1" name="AutoShape 1">
          <a:extLst>
            <a:ext uri="{FF2B5EF4-FFF2-40B4-BE49-F238E27FC236}">
              <a16:creationId xmlns:a16="http://schemas.microsoft.com/office/drawing/2014/main" id="{6D6764A5-149A-45D5-A1DB-8EB22A77313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2" name="AutoShape 1">
          <a:extLst>
            <a:ext uri="{FF2B5EF4-FFF2-40B4-BE49-F238E27FC236}">
              <a16:creationId xmlns:a16="http://schemas.microsoft.com/office/drawing/2014/main" id="{A3C578DC-4817-4B71-9DE5-1786C8A62C9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3" name="AutoShape 1">
          <a:extLst>
            <a:ext uri="{FF2B5EF4-FFF2-40B4-BE49-F238E27FC236}">
              <a16:creationId xmlns:a16="http://schemas.microsoft.com/office/drawing/2014/main" id="{8C6583D9-D69E-4178-83BB-5B221D5142E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4" name="AutoShape 1">
          <a:extLst>
            <a:ext uri="{FF2B5EF4-FFF2-40B4-BE49-F238E27FC236}">
              <a16:creationId xmlns:a16="http://schemas.microsoft.com/office/drawing/2014/main" id="{03347D52-7D25-461A-BC56-372F1A8E411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5" name="AutoShape 1">
          <a:extLst>
            <a:ext uri="{FF2B5EF4-FFF2-40B4-BE49-F238E27FC236}">
              <a16:creationId xmlns:a16="http://schemas.microsoft.com/office/drawing/2014/main" id="{9F76921E-8D7D-424A-9FAD-2D2797BC789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6" name="AutoShape 1">
          <a:extLst>
            <a:ext uri="{FF2B5EF4-FFF2-40B4-BE49-F238E27FC236}">
              <a16:creationId xmlns:a16="http://schemas.microsoft.com/office/drawing/2014/main" id="{05E778EF-569F-48FD-801A-4028C3A917E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7" name="AutoShape 1">
          <a:extLst>
            <a:ext uri="{FF2B5EF4-FFF2-40B4-BE49-F238E27FC236}">
              <a16:creationId xmlns:a16="http://schemas.microsoft.com/office/drawing/2014/main" id="{1A70B2C8-6728-4E4A-9ED0-E6B7D872144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8" name="AutoShape 1">
          <a:extLst>
            <a:ext uri="{FF2B5EF4-FFF2-40B4-BE49-F238E27FC236}">
              <a16:creationId xmlns:a16="http://schemas.microsoft.com/office/drawing/2014/main" id="{ACF8D9CB-BBAF-4FFE-B8EC-254C4B0FAF0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699" name="AutoShape 1">
          <a:extLst>
            <a:ext uri="{FF2B5EF4-FFF2-40B4-BE49-F238E27FC236}">
              <a16:creationId xmlns:a16="http://schemas.microsoft.com/office/drawing/2014/main" id="{11EA0F86-9B2A-4D6B-8FA3-4D6EFB78D14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0" name="AutoShape 1">
          <a:extLst>
            <a:ext uri="{FF2B5EF4-FFF2-40B4-BE49-F238E27FC236}">
              <a16:creationId xmlns:a16="http://schemas.microsoft.com/office/drawing/2014/main" id="{830FAA00-84AF-4330-85B9-0453C5CC831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1" name="AutoShape 1">
          <a:extLst>
            <a:ext uri="{FF2B5EF4-FFF2-40B4-BE49-F238E27FC236}">
              <a16:creationId xmlns:a16="http://schemas.microsoft.com/office/drawing/2014/main" id="{AA222F7F-7C28-4F19-8A39-6C4C51DE6DC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2" name="AutoShape 1">
          <a:extLst>
            <a:ext uri="{FF2B5EF4-FFF2-40B4-BE49-F238E27FC236}">
              <a16:creationId xmlns:a16="http://schemas.microsoft.com/office/drawing/2014/main" id="{70E3182B-2471-4A15-ADF2-87918640326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3" name="AutoShape 1">
          <a:extLst>
            <a:ext uri="{FF2B5EF4-FFF2-40B4-BE49-F238E27FC236}">
              <a16:creationId xmlns:a16="http://schemas.microsoft.com/office/drawing/2014/main" id="{EC8DF0E3-0801-41ED-98DB-835913F7C6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4" name="AutoShape 1">
          <a:extLst>
            <a:ext uri="{FF2B5EF4-FFF2-40B4-BE49-F238E27FC236}">
              <a16:creationId xmlns:a16="http://schemas.microsoft.com/office/drawing/2014/main" id="{D28529E7-12AA-43C7-895B-B2DFA085EBB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5" name="AutoShape 1">
          <a:extLst>
            <a:ext uri="{FF2B5EF4-FFF2-40B4-BE49-F238E27FC236}">
              <a16:creationId xmlns:a16="http://schemas.microsoft.com/office/drawing/2014/main" id="{85D9E2F9-8A3D-4285-8953-BCDCF02CDC6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6" name="AutoShape 1">
          <a:extLst>
            <a:ext uri="{FF2B5EF4-FFF2-40B4-BE49-F238E27FC236}">
              <a16:creationId xmlns:a16="http://schemas.microsoft.com/office/drawing/2014/main" id="{3FC5D38E-5237-401F-B6DE-3D0FF666B07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7" name="AutoShape 1">
          <a:extLst>
            <a:ext uri="{FF2B5EF4-FFF2-40B4-BE49-F238E27FC236}">
              <a16:creationId xmlns:a16="http://schemas.microsoft.com/office/drawing/2014/main" id="{F6FD9925-C1BA-4167-99CD-461F6BE0AA6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8" name="AutoShape 1">
          <a:extLst>
            <a:ext uri="{FF2B5EF4-FFF2-40B4-BE49-F238E27FC236}">
              <a16:creationId xmlns:a16="http://schemas.microsoft.com/office/drawing/2014/main" id="{749D446F-A00C-4A30-A97B-1CFF60B1A4D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09" name="AutoShape 1">
          <a:extLst>
            <a:ext uri="{FF2B5EF4-FFF2-40B4-BE49-F238E27FC236}">
              <a16:creationId xmlns:a16="http://schemas.microsoft.com/office/drawing/2014/main" id="{27C93E89-BDC3-4CA5-B7B6-8C13BBB1528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0" name="AutoShape 1">
          <a:extLst>
            <a:ext uri="{FF2B5EF4-FFF2-40B4-BE49-F238E27FC236}">
              <a16:creationId xmlns:a16="http://schemas.microsoft.com/office/drawing/2014/main" id="{469C9CCC-A1ED-4CA1-BFEC-815B82973E3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1" name="AutoShape 1">
          <a:extLst>
            <a:ext uri="{FF2B5EF4-FFF2-40B4-BE49-F238E27FC236}">
              <a16:creationId xmlns:a16="http://schemas.microsoft.com/office/drawing/2014/main" id="{FF8DA33C-1AA9-4699-A8AA-EB1C65BADCB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2" name="AutoShape 1">
          <a:extLst>
            <a:ext uri="{FF2B5EF4-FFF2-40B4-BE49-F238E27FC236}">
              <a16:creationId xmlns:a16="http://schemas.microsoft.com/office/drawing/2014/main" id="{38E41593-2489-4AA4-A768-4DCEA173CA4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3" name="AutoShape 1">
          <a:extLst>
            <a:ext uri="{FF2B5EF4-FFF2-40B4-BE49-F238E27FC236}">
              <a16:creationId xmlns:a16="http://schemas.microsoft.com/office/drawing/2014/main" id="{1D368E08-1DFF-419D-A6C9-2862092F172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4" name="AutoShape 1">
          <a:extLst>
            <a:ext uri="{FF2B5EF4-FFF2-40B4-BE49-F238E27FC236}">
              <a16:creationId xmlns:a16="http://schemas.microsoft.com/office/drawing/2014/main" id="{9B3CA219-6B3E-49EE-BA17-91215567A7F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5" name="AutoShape 1">
          <a:extLst>
            <a:ext uri="{FF2B5EF4-FFF2-40B4-BE49-F238E27FC236}">
              <a16:creationId xmlns:a16="http://schemas.microsoft.com/office/drawing/2014/main" id="{79863AA5-6E03-47AC-BBD2-321B3CF336B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6" name="AutoShape 1">
          <a:extLst>
            <a:ext uri="{FF2B5EF4-FFF2-40B4-BE49-F238E27FC236}">
              <a16:creationId xmlns:a16="http://schemas.microsoft.com/office/drawing/2014/main" id="{8EBDB79F-BD7B-41BF-8838-BEED05E363B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7" name="AutoShape 1">
          <a:extLst>
            <a:ext uri="{FF2B5EF4-FFF2-40B4-BE49-F238E27FC236}">
              <a16:creationId xmlns:a16="http://schemas.microsoft.com/office/drawing/2014/main" id="{C818D3E5-247A-4846-B779-8D29CD06C17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8" name="AutoShape 1">
          <a:extLst>
            <a:ext uri="{FF2B5EF4-FFF2-40B4-BE49-F238E27FC236}">
              <a16:creationId xmlns:a16="http://schemas.microsoft.com/office/drawing/2014/main" id="{1F1AB6A3-9067-46F4-9A45-0C315290A49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19" name="AutoShape 1">
          <a:extLst>
            <a:ext uri="{FF2B5EF4-FFF2-40B4-BE49-F238E27FC236}">
              <a16:creationId xmlns:a16="http://schemas.microsoft.com/office/drawing/2014/main" id="{B93A6DFC-30E2-48DB-A8C5-9E0274806DF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0" name="AutoShape 1">
          <a:extLst>
            <a:ext uri="{FF2B5EF4-FFF2-40B4-BE49-F238E27FC236}">
              <a16:creationId xmlns:a16="http://schemas.microsoft.com/office/drawing/2014/main" id="{A0916A82-46DB-455F-854C-C9D553B1B4D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1" name="AutoShape 1">
          <a:extLst>
            <a:ext uri="{FF2B5EF4-FFF2-40B4-BE49-F238E27FC236}">
              <a16:creationId xmlns:a16="http://schemas.microsoft.com/office/drawing/2014/main" id="{09935A4D-78BE-43E2-8120-615F3B87641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2" name="AutoShape 1">
          <a:extLst>
            <a:ext uri="{FF2B5EF4-FFF2-40B4-BE49-F238E27FC236}">
              <a16:creationId xmlns:a16="http://schemas.microsoft.com/office/drawing/2014/main" id="{0D7C56F5-0E44-40D4-8414-7BE56E0457E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3" name="AutoShape 1">
          <a:extLst>
            <a:ext uri="{FF2B5EF4-FFF2-40B4-BE49-F238E27FC236}">
              <a16:creationId xmlns:a16="http://schemas.microsoft.com/office/drawing/2014/main" id="{9C3BC61D-C81A-43AE-9615-71D1BF6A5ED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4" name="AutoShape 1">
          <a:extLst>
            <a:ext uri="{FF2B5EF4-FFF2-40B4-BE49-F238E27FC236}">
              <a16:creationId xmlns:a16="http://schemas.microsoft.com/office/drawing/2014/main" id="{88851B2D-FE34-4E6F-B8E8-8149B7A73BF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5" name="AutoShape 1">
          <a:extLst>
            <a:ext uri="{FF2B5EF4-FFF2-40B4-BE49-F238E27FC236}">
              <a16:creationId xmlns:a16="http://schemas.microsoft.com/office/drawing/2014/main" id="{1F46A8A5-9524-4F46-ACE0-5F1DB32F0D8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6" name="AutoShape 1">
          <a:extLst>
            <a:ext uri="{FF2B5EF4-FFF2-40B4-BE49-F238E27FC236}">
              <a16:creationId xmlns:a16="http://schemas.microsoft.com/office/drawing/2014/main" id="{8F3EDC2E-662A-489B-A817-C03CFA8D72E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7" name="AutoShape 1">
          <a:extLst>
            <a:ext uri="{FF2B5EF4-FFF2-40B4-BE49-F238E27FC236}">
              <a16:creationId xmlns:a16="http://schemas.microsoft.com/office/drawing/2014/main" id="{7E0A39C5-99CD-426F-BE58-38C70E44DE9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8" name="AutoShape 1">
          <a:extLst>
            <a:ext uri="{FF2B5EF4-FFF2-40B4-BE49-F238E27FC236}">
              <a16:creationId xmlns:a16="http://schemas.microsoft.com/office/drawing/2014/main" id="{BB7219B7-32DA-4878-9A46-000164CA1FE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29" name="AutoShape 1">
          <a:extLst>
            <a:ext uri="{FF2B5EF4-FFF2-40B4-BE49-F238E27FC236}">
              <a16:creationId xmlns:a16="http://schemas.microsoft.com/office/drawing/2014/main" id="{C3240BF9-668C-4089-94C7-4C33611C8D3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0" name="AutoShape 1">
          <a:extLst>
            <a:ext uri="{FF2B5EF4-FFF2-40B4-BE49-F238E27FC236}">
              <a16:creationId xmlns:a16="http://schemas.microsoft.com/office/drawing/2014/main" id="{B6EAE35B-E881-4A17-95AD-2679B35929F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1" name="AutoShape 1">
          <a:extLst>
            <a:ext uri="{FF2B5EF4-FFF2-40B4-BE49-F238E27FC236}">
              <a16:creationId xmlns:a16="http://schemas.microsoft.com/office/drawing/2014/main" id="{59D2A6B5-8B8C-4656-B13A-F1F2905C8AB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2" name="AutoShape 1">
          <a:extLst>
            <a:ext uri="{FF2B5EF4-FFF2-40B4-BE49-F238E27FC236}">
              <a16:creationId xmlns:a16="http://schemas.microsoft.com/office/drawing/2014/main" id="{49E28E8E-1AA8-4F3F-822D-EC1C084D0F5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3" name="AutoShape 1">
          <a:extLst>
            <a:ext uri="{FF2B5EF4-FFF2-40B4-BE49-F238E27FC236}">
              <a16:creationId xmlns:a16="http://schemas.microsoft.com/office/drawing/2014/main" id="{C1E6DA7D-02C6-4C73-B841-29C613942EE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4" name="AutoShape 1">
          <a:extLst>
            <a:ext uri="{FF2B5EF4-FFF2-40B4-BE49-F238E27FC236}">
              <a16:creationId xmlns:a16="http://schemas.microsoft.com/office/drawing/2014/main" id="{D62558B8-D530-443C-B388-586813B6059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5" name="AutoShape 1">
          <a:extLst>
            <a:ext uri="{FF2B5EF4-FFF2-40B4-BE49-F238E27FC236}">
              <a16:creationId xmlns:a16="http://schemas.microsoft.com/office/drawing/2014/main" id="{976D10E8-BA8A-4804-8DEA-11B71064389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6" name="AutoShape 1">
          <a:extLst>
            <a:ext uri="{FF2B5EF4-FFF2-40B4-BE49-F238E27FC236}">
              <a16:creationId xmlns:a16="http://schemas.microsoft.com/office/drawing/2014/main" id="{CC6E5CCC-9A75-481F-8B06-7CA908C1D3D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7" name="AutoShape 1">
          <a:extLst>
            <a:ext uri="{FF2B5EF4-FFF2-40B4-BE49-F238E27FC236}">
              <a16:creationId xmlns:a16="http://schemas.microsoft.com/office/drawing/2014/main" id="{69F63539-3A1E-4E6E-A775-BBE76299B07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8" name="AutoShape 1">
          <a:extLst>
            <a:ext uri="{FF2B5EF4-FFF2-40B4-BE49-F238E27FC236}">
              <a16:creationId xmlns:a16="http://schemas.microsoft.com/office/drawing/2014/main" id="{72810456-A67A-4C4B-804A-D10C5F2690B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39" name="AutoShape 1">
          <a:extLst>
            <a:ext uri="{FF2B5EF4-FFF2-40B4-BE49-F238E27FC236}">
              <a16:creationId xmlns:a16="http://schemas.microsoft.com/office/drawing/2014/main" id="{37D86F44-D9D8-4C0D-81E0-32504746064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0" name="AutoShape 1">
          <a:extLst>
            <a:ext uri="{FF2B5EF4-FFF2-40B4-BE49-F238E27FC236}">
              <a16:creationId xmlns:a16="http://schemas.microsoft.com/office/drawing/2014/main" id="{5F8DA8C7-1106-4C4A-B311-617D56566D2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1" name="AutoShape 1">
          <a:extLst>
            <a:ext uri="{FF2B5EF4-FFF2-40B4-BE49-F238E27FC236}">
              <a16:creationId xmlns:a16="http://schemas.microsoft.com/office/drawing/2014/main" id="{3616E3C1-5B4A-42E0-B719-CC8729ACA5E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2" name="AutoShape 1">
          <a:extLst>
            <a:ext uri="{FF2B5EF4-FFF2-40B4-BE49-F238E27FC236}">
              <a16:creationId xmlns:a16="http://schemas.microsoft.com/office/drawing/2014/main" id="{596D8AD9-757F-4B07-9BCA-024F090E69F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3" name="AutoShape 1">
          <a:extLst>
            <a:ext uri="{FF2B5EF4-FFF2-40B4-BE49-F238E27FC236}">
              <a16:creationId xmlns:a16="http://schemas.microsoft.com/office/drawing/2014/main" id="{B735FFEE-CE78-42F8-9C8D-01E9787200B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4" name="AutoShape 1">
          <a:extLst>
            <a:ext uri="{FF2B5EF4-FFF2-40B4-BE49-F238E27FC236}">
              <a16:creationId xmlns:a16="http://schemas.microsoft.com/office/drawing/2014/main" id="{7BABDBF2-9C95-41D4-8A65-B7D3467F23C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5" name="AutoShape 1">
          <a:extLst>
            <a:ext uri="{FF2B5EF4-FFF2-40B4-BE49-F238E27FC236}">
              <a16:creationId xmlns:a16="http://schemas.microsoft.com/office/drawing/2014/main" id="{1A732686-2BF5-4994-A572-FA82BEFBBD7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6" name="AutoShape 1">
          <a:extLst>
            <a:ext uri="{FF2B5EF4-FFF2-40B4-BE49-F238E27FC236}">
              <a16:creationId xmlns:a16="http://schemas.microsoft.com/office/drawing/2014/main" id="{D1FEB8EB-6A4E-483A-9836-24697379FC6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7" name="AutoShape 1">
          <a:extLst>
            <a:ext uri="{FF2B5EF4-FFF2-40B4-BE49-F238E27FC236}">
              <a16:creationId xmlns:a16="http://schemas.microsoft.com/office/drawing/2014/main" id="{C5E70A28-D731-4C94-BC7C-4DC8F1B5188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8" name="AutoShape 1">
          <a:extLst>
            <a:ext uri="{FF2B5EF4-FFF2-40B4-BE49-F238E27FC236}">
              <a16:creationId xmlns:a16="http://schemas.microsoft.com/office/drawing/2014/main" id="{475988C3-7248-475E-9CC4-8DBC083D74E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49" name="AutoShape 1">
          <a:extLst>
            <a:ext uri="{FF2B5EF4-FFF2-40B4-BE49-F238E27FC236}">
              <a16:creationId xmlns:a16="http://schemas.microsoft.com/office/drawing/2014/main" id="{B5D8D429-2A99-482A-BF84-D7D364FA075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0" name="AutoShape 1">
          <a:extLst>
            <a:ext uri="{FF2B5EF4-FFF2-40B4-BE49-F238E27FC236}">
              <a16:creationId xmlns:a16="http://schemas.microsoft.com/office/drawing/2014/main" id="{E7C001C7-46D2-4409-9969-FF172850F46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1" name="AutoShape 1">
          <a:extLst>
            <a:ext uri="{FF2B5EF4-FFF2-40B4-BE49-F238E27FC236}">
              <a16:creationId xmlns:a16="http://schemas.microsoft.com/office/drawing/2014/main" id="{70069729-2546-4F87-AD2E-8E72E250009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2" name="AutoShape 1">
          <a:extLst>
            <a:ext uri="{FF2B5EF4-FFF2-40B4-BE49-F238E27FC236}">
              <a16:creationId xmlns:a16="http://schemas.microsoft.com/office/drawing/2014/main" id="{FE2F4A9D-4FC1-41A8-BD4D-CA6D7737CEA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3" name="AutoShape 1">
          <a:extLst>
            <a:ext uri="{FF2B5EF4-FFF2-40B4-BE49-F238E27FC236}">
              <a16:creationId xmlns:a16="http://schemas.microsoft.com/office/drawing/2014/main" id="{58A7870E-D36D-4A5B-BF46-3DB1704ED4F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4" name="AutoShape 1">
          <a:extLst>
            <a:ext uri="{FF2B5EF4-FFF2-40B4-BE49-F238E27FC236}">
              <a16:creationId xmlns:a16="http://schemas.microsoft.com/office/drawing/2014/main" id="{00E63FAC-8ACF-4E24-BDFE-F7B06E29841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5" name="AutoShape 1">
          <a:extLst>
            <a:ext uri="{FF2B5EF4-FFF2-40B4-BE49-F238E27FC236}">
              <a16:creationId xmlns:a16="http://schemas.microsoft.com/office/drawing/2014/main" id="{29B50AA5-5E58-4E9C-813A-3B928789C9F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6" name="AutoShape 1">
          <a:extLst>
            <a:ext uri="{FF2B5EF4-FFF2-40B4-BE49-F238E27FC236}">
              <a16:creationId xmlns:a16="http://schemas.microsoft.com/office/drawing/2014/main" id="{4B753D82-1595-4B2C-9939-C0CF8188576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7" name="AutoShape 1">
          <a:extLst>
            <a:ext uri="{FF2B5EF4-FFF2-40B4-BE49-F238E27FC236}">
              <a16:creationId xmlns:a16="http://schemas.microsoft.com/office/drawing/2014/main" id="{985A888D-CE8D-4759-BF4C-E8C02A26A18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8" name="AutoShape 1">
          <a:extLst>
            <a:ext uri="{FF2B5EF4-FFF2-40B4-BE49-F238E27FC236}">
              <a16:creationId xmlns:a16="http://schemas.microsoft.com/office/drawing/2014/main" id="{EEED3A96-F722-4F78-BBE4-9F9B923E880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59" name="AutoShape 1">
          <a:extLst>
            <a:ext uri="{FF2B5EF4-FFF2-40B4-BE49-F238E27FC236}">
              <a16:creationId xmlns:a16="http://schemas.microsoft.com/office/drawing/2014/main" id="{569FB97D-DE4A-434C-80AA-B61D68A005D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0" name="AutoShape 1">
          <a:extLst>
            <a:ext uri="{FF2B5EF4-FFF2-40B4-BE49-F238E27FC236}">
              <a16:creationId xmlns:a16="http://schemas.microsoft.com/office/drawing/2014/main" id="{17E3C932-A394-4560-8BBB-B409F75ABE7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1" name="AutoShape 1">
          <a:extLst>
            <a:ext uri="{FF2B5EF4-FFF2-40B4-BE49-F238E27FC236}">
              <a16:creationId xmlns:a16="http://schemas.microsoft.com/office/drawing/2014/main" id="{F3E8E18C-FA4E-48A8-91EE-07640866EC9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2" name="AutoShape 1">
          <a:extLst>
            <a:ext uri="{FF2B5EF4-FFF2-40B4-BE49-F238E27FC236}">
              <a16:creationId xmlns:a16="http://schemas.microsoft.com/office/drawing/2014/main" id="{568CE280-8EC9-4BF8-A208-6493EEE704F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3" name="AutoShape 1">
          <a:extLst>
            <a:ext uri="{FF2B5EF4-FFF2-40B4-BE49-F238E27FC236}">
              <a16:creationId xmlns:a16="http://schemas.microsoft.com/office/drawing/2014/main" id="{A1B50CC8-FA92-4999-B75D-F75A557F617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4" name="AutoShape 1">
          <a:extLst>
            <a:ext uri="{FF2B5EF4-FFF2-40B4-BE49-F238E27FC236}">
              <a16:creationId xmlns:a16="http://schemas.microsoft.com/office/drawing/2014/main" id="{5EEEC3B8-5136-472C-9D15-A78D33C433B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5" name="AutoShape 1">
          <a:extLst>
            <a:ext uri="{FF2B5EF4-FFF2-40B4-BE49-F238E27FC236}">
              <a16:creationId xmlns:a16="http://schemas.microsoft.com/office/drawing/2014/main" id="{3A16F123-6983-4A7F-80C4-55F6147DFFA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6" name="AutoShape 1">
          <a:extLst>
            <a:ext uri="{FF2B5EF4-FFF2-40B4-BE49-F238E27FC236}">
              <a16:creationId xmlns:a16="http://schemas.microsoft.com/office/drawing/2014/main" id="{14A20141-EFA1-4C19-A3DB-929DFB4AA47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7" name="AutoShape 1">
          <a:extLst>
            <a:ext uri="{FF2B5EF4-FFF2-40B4-BE49-F238E27FC236}">
              <a16:creationId xmlns:a16="http://schemas.microsoft.com/office/drawing/2014/main" id="{02A7A96A-2C7F-41B6-ACD5-8D3EB8EE6C1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8" name="AutoShape 1">
          <a:extLst>
            <a:ext uri="{FF2B5EF4-FFF2-40B4-BE49-F238E27FC236}">
              <a16:creationId xmlns:a16="http://schemas.microsoft.com/office/drawing/2014/main" id="{AF11504A-22E7-49C2-8965-145A4D3EEE8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69" name="AutoShape 1">
          <a:extLst>
            <a:ext uri="{FF2B5EF4-FFF2-40B4-BE49-F238E27FC236}">
              <a16:creationId xmlns:a16="http://schemas.microsoft.com/office/drawing/2014/main" id="{347D923A-B0D1-45FC-93C4-E20FB5D239E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0" name="AutoShape 1">
          <a:extLst>
            <a:ext uri="{FF2B5EF4-FFF2-40B4-BE49-F238E27FC236}">
              <a16:creationId xmlns:a16="http://schemas.microsoft.com/office/drawing/2014/main" id="{105E50EB-9AC3-4686-9905-7A41AD6CAFD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1" name="AutoShape 1">
          <a:extLst>
            <a:ext uri="{FF2B5EF4-FFF2-40B4-BE49-F238E27FC236}">
              <a16:creationId xmlns:a16="http://schemas.microsoft.com/office/drawing/2014/main" id="{C5245A49-B44F-47B3-AF3B-9351BA46D14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2" name="AutoShape 1">
          <a:extLst>
            <a:ext uri="{FF2B5EF4-FFF2-40B4-BE49-F238E27FC236}">
              <a16:creationId xmlns:a16="http://schemas.microsoft.com/office/drawing/2014/main" id="{7B6EAE6A-62B2-44F0-8291-D9330F27B4C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3" name="AutoShape 1">
          <a:extLst>
            <a:ext uri="{FF2B5EF4-FFF2-40B4-BE49-F238E27FC236}">
              <a16:creationId xmlns:a16="http://schemas.microsoft.com/office/drawing/2014/main" id="{395B8938-393A-4B43-AE70-5043B6E5FBC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4" name="AutoShape 1">
          <a:extLst>
            <a:ext uri="{FF2B5EF4-FFF2-40B4-BE49-F238E27FC236}">
              <a16:creationId xmlns:a16="http://schemas.microsoft.com/office/drawing/2014/main" id="{2D8CB3FA-67B0-4536-B037-8DF2C463CC6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5" name="AutoShape 1">
          <a:extLst>
            <a:ext uri="{FF2B5EF4-FFF2-40B4-BE49-F238E27FC236}">
              <a16:creationId xmlns:a16="http://schemas.microsoft.com/office/drawing/2014/main" id="{D792FCC9-B2DB-4FE5-9750-9DB4E9738E1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6" name="AutoShape 1">
          <a:extLst>
            <a:ext uri="{FF2B5EF4-FFF2-40B4-BE49-F238E27FC236}">
              <a16:creationId xmlns:a16="http://schemas.microsoft.com/office/drawing/2014/main" id="{BA39ADCA-4FD2-4618-AC72-9CB9BD0B69D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7" name="AutoShape 1">
          <a:extLst>
            <a:ext uri="{FF2B5EF4-FFF2-40B4-BE49-F238E27FC236}">
              <a16:creationId xmlns:a16="http://schemas.microsoft.com/office/drawing/2014/main" id="{45F70CCB-C0BC-4302-9B6D-46B1C678611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8" name="AutoShape 1">
          <a:extLst>
            <a:ext uri="{FF2B5EF4-FFF2-40B4-BE49-F238E27FC236}">
              <a16:creationId xmlns:a16="http://schemas.microsoft.com/office/drawing/2014/main" id="{C7C919B3-58DF-430C-A172-CD2EE6FEC03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79" name="AutoShape 1">
          <a:extLst>
            <a:ext uri="{FF2B5EF4-FFF2-40B4-BE49-F238E27FC236}">
              <a16:creationId xmlns:a16="http://schemas.microsoft.com/office/drawing/2014/main" id="{F7FF39B4-D469-478D-8F1F-5D525E9D53C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0" name="AutoShape 1">
          <a:extLst>
            <a:ext uri="{FF2B5EF4-FFF2-40B4-BE49-F238E27FC236}">
              <a16:creationId xmlns:a16="http://schemas.microsoft.com/office/drawing/2014/main" id="{9D28D566-924B-4009-BB8C-32A19461E02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1" name="AutoShape 1">
          <a:extLst>
            <a:ext uri="{FF2B5EF4-FFF2-40B4-BE49-F238E27FC236}">
              <a16:creationId xmlns:a16="http://schemas.microsoft.com/office/drawing/2014/main" id="{672B06BC-1BFE-4736-A50F-C6440A0CBF6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2" name="AutoShape 1">
          <a:extLst>
            <a:ext uri="{FF2B5EF4-FFF2-40B4-BE49-F238E27FC236}">
              <a16:creationId xmlns:a16="http://schemas.microsoft.com/office/drawing/2014/main" id="{EF9718C8-6B64-4FC3-9EC7-28DB6003FD6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3" name="AutoShape 1">
          <a:extLst>
            <a:ext uri="{FF2B5EF4-FFF2-40B4-BE49-F238E27FC236}">
              <a16:creationId xmlns:a16="http://schemas.microsoft.com/office/drawing/2014/main" id="{13D760AB-04A2-4F88-B807-E089E40C7CA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4" name="AutoShape 1">
          <a:extLst>
            <a:ext uri="{FF2B5EF4-FFF2-40B4-BE49-F238E27FC236}">
              <a16:creationId xmlns:a16="http://schemas.microsoft.com/office/drawing/2014/main" id="{B5F69ED2-E1B6-45EE-89FC-A39AE8FC57D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5" name="AutoShape 1">
          <a:extLst>
            <a:ext uri="{FF2B5EF4-FFF2-40B4-BE49-F238E27FC236}">
              <a16:creationId xmlns:a16="http://schemas.microsoft.com/office/drawing/2014/main" id="{B7A9953C-F47B-4AB6-A628-3C9A08105DB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6" name="AutoShape 1">
          <a:extLst>
            <a:ext uri="{FF2B5EF4-FFF2-40B4-BE49-F238E27FC236}">
              <a16:creationId xmlns:a16="http://schemas.microsoft.com/office/drawing/2014/main" id="{59CA58F5-B434-4F62-890A-368A8D64F69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7" name="AutoShape 1">
          <a:extLst>
            <a:ext uri="{FF2B5EF4-FFF2-40B4-BE49-F238E27FC236}">
              <a16:creationId xmlns:a16="http://schemas.microsoft.com/office/drawing/2014/main" id="{90FD1AB1-C687-41E1-9825-4619F211563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8" name="AutoShape 1">
          <a:extLst>
            <a:ext uri="{FF2B5EF4-FFF2-40B4-BE49-F238E27FC236}">
              <a16:creationId xmlns:a16="http://schemas.microsoft.com/office/drawing/2014/main" id="{5815CC87-7BD1-4E37-8221-D1A172685C59}"/>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89" name="AutoShape 1">
          <a:extLst>
            <a:ext uri="{FF2B5EF4-FFF2-40B4-BE49-F238E27FC236}">
              <a16:creationId xmlns:a16="http://schemas.microsoft.com/office/drawing/2014/main" id="{4C6C45DE-0E66-4EFC-9D50-15AE9BB30DC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0" name="AutoShape 1">
          <a:extLst>
            <a:ext uri="{FF2B5EF4-FFF2-40B4-BE49-F238E27FC236}">
              <a16:creationId xmlns:a16="http://schemas.microsoft.com/office/drawing/2014/main" id="{43CE9187-B02E-4FC9-9DB4-C0A54B772DF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1" name="AutoShape 1">
          <a:extLst>
            <a:ext uri="{FF2B5EF4-FFF2-40B4-BE49-F238E27FC236}">
              <a16:creationId xmlns:a16="http://schemas.microsoft.com/office/drawing/2014/main" id="{370BDD3B-1BC0-4DC6-B270-D41305DB225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2" name="AutoShape 1">
          <a:extLst>
            <a:ext uri="{FF2B5EF4-FFF2-40B4-BE49-F238E27FC236}">
              <a16:creationId xmlns:a16="http://schemas.microsoft.com/office/drawing/2014/main" id="{190E587E-4183-4ED9-8665-9F2C119AA6E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3" name="AutoShape 1">
          <a:extLst>
            <a:ext uri="{FF2B5EF4-FFF2-40B4-BE49-F238E27FC236}">
              <a16:creationId xmlns:a16="http://schemas.microsoft.com/office/drawing/2014/main" id="{4C5FEDF2-8B56-41E7-AA8D-572C78EA52C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4" name="AutoShape 1">
          <a:extLst>
            <a:ext uri="{FF2B5EF4-FFF2-40B4-BE49-F238E27FC236}">
              <a16:creationId xmlns:a16="http://schemas.microsoft.com/office/drawing/2014/main" id="{A2CEBF91-E8C2-4C92-BE76-B2A9FEF47AC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5" name="AutoShape 1">
          <a:extLst>
            <a:ext uri="{FF2B5EF4-FFF2-40B4-BE49-F238E27FC236}">
              <a16:creationId xmlns:a16="http://schemas.microsoft.com/office/drawing/2014/main" id="{1CE28E6A-7945-4814-9AF1-454900DD095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6" name="AutoShape 1">
          <a:extLst>
            <a:ext uri="{FF2B5EF4-FFF2-40B4-BE49-F238E27FC236}">
              <a16:creationId xmlns:a16="http://schemas.microsoft.com/office/drawing/2014/main" id="{1F2CF57F-963C-483F-8F52-03B9D67F28B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7" name="AutoShape 1">
          <a:extLst>
            <a:ext uri="{FF2B5EF4-FFF2-40B4-BE49-F238E27FC236}">
              <a16:creationId xmlns:a16="http://schemas.microsoft.com/office/drawing/2014/main" id="{2AE259A5-9F04-473F-BD44-117856E841A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8" name="AutoShape 1">
          <a:extLst>
            <a:ext uri="{FF2B5EF4-FFF2-40B4-BE49-F238E27FC236}">
              <a16:creationId xmlns:a16="http://schemas.microsoft.com/office/drawing/2014/main" id="{0A58731A-127E-4936-ADAC-A4ADD97ED5B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799" name="AutoShape 1">
          <a:extLst>
            <a:ext uri="{FF2B5EF4-FFF2-40B4-BE49-F238E27FC236}">
              <a16:creationId xmlns:a16="http://schemas.microsoft.com/office/drawing/2014/main" id="{0E8BC65C-9995-4B0D-8B60-65DF76157AF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0" name="AutoShape 1">
          <a:extLst>
            <a:ext uri="{FF2B5EF4-FFF2-40B4-BE49-F238E27FC236}">
              <a16:creationId xmlns:a16="http://schemas.microsoft.com/office/drawing/2014/main" id="{9E708CA3-0EB7-4560-8931-EE1526AE7A9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1" name="AutoShape 1">
          <a:extLst>
            <a:ext uri="{FF2B5EF4-FFF2-40B4-BE49-F238E27FC236}">
              <a16:creationId xmlns:a16="http://schemas.microsoft.com/office/drawing/2014/main" id="{3E49BD0C-3103-4730-AB49-E92E29C45168}"/>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2" name="AutoShape 1">
          <a:extLst>
            <a:ext uri="{FF2B5EF4-FFF2-40B4-BE49-F238E27FC236}">
              <a16:creationId xmlns:a16="http://schemas.microsoft.com/office/drawing/2014/main" id="{C52BB42E-33DE-4760-AC41-E897A4CA7F7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3" name="AutoShape 1">
          <a:extLst>
            <a:ext uri="{FF2B5EF4-FFF2-40B4-BE49-F238E27FC236}">
              <a16:creationId xmlns:a16="http://schemas.microsoft.com/office/drawing/2014/main" id="{B40E3A36-D332-45C2-A675-5D1F3C94457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4" name="AutoShape 1">
          <a:extLst>
            <a:ext uri="{FF2B5EF4-FFF2-40B4-BE49-F238E27FC236}">
              <a16:creationId xmlns:a16="http://schemas.microsoft.com/office/drawing/2014/main" id="{F9207357-6FA1-4CD2-9CEB-4A26E74A6EF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5" name="AutoShape 1">
          <a:extLst>
            <a:ext uri="{FF2B5EF4-FFF2-40B4-BE49-F238E27FC236}">
              <a16:creationId xmlns:a16="http://schemas.microsoft.com/office/drawing/2014/main" id="{845BEDE2-29BA-47D6-967F-E6ED76EEB55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6" name="AutoShape 1">
          <a:extLst>
            <a:ext uri="{FF2B5EF4-FFF2-40B4-BE49-F238E27FC236}">
              <a16:creationId xmlns:a16="http://schemas.microsoft.com/office/drawing/2014/main" id="{11752C2D-B064-463B-9FEB-3E25CD4C4B6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7" name="AutoShape 1">
          <a:extLst>
            <a:ext uri="{FF2B5EF4-FFF2-40B4-BE49-F238E27FC236}">
              <a16:creationId xmlns:a16="http://schemas.microsoft.com/office/drawing/2014/main" id="{8C9F7928-22EB-48FD-97F8-44192742AE5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8" name="AutoShape 1">
          <a:extLst>
            <a:ext uri="{FF2B5EF4-FFF2-40B4-BE49-F238E27FC236}">
              <a16:creationId xmlns:a16="http://schemas.microsoft.com/office/drawing/2014/main" id="{43E0EC66-B603-48F9-BBB5-0A6A46BBF9C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09" name="AutoShape 1">
          <a:extLst>
            <a:ext uri="{FF2B5EF4-FFF2-40B4-BE49-F238E27FC236}">
              <a16:creationId xmlns:a16="http://schemas.microsoft.com/office/drawing/2014/main" id="{4DE6C70F-F8E9-4856-93BA-AF7930732E8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0" name="AutoShape 1">
          <a:extLst>
            <a:ext uri="{FF2B5EF4-FFF2-40B4-BE49-F238E27FC236}">
              <a16:creationId xmlns:a16="http://schemas.microsoft.com/office/drawing/2014/main" id="{599B33CF-C545-4FED-8ED1-35D3E70D96D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1" name="AutoShape 1">
          <a:extLst>
            <a:ext uri="{FF2B5EF4-FFF2-40B4-BE49-F238E27FC236}">
              <a16:creationId xmlns:a16="http://schemas.microsoft.com/office/drawing/2014/main" id="{4EB314E7-339C-4533-A046-682BA5A573C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2" name="AutoShape 1">
          <a:extLst>
            <a:ext uri="{FF2B5EF4-FFF2-40B4-BE49-F238E27FC236}">
              <a16:creationId xmlns:a16="http://schemas.microsoft.com/office/drawing/2014/main" id="{A1A23033-8C33-49BC-83BA-375F52E47F2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3" name="AutoShape 1">
          <a:extLst>
            <a:ext uri="{FF2B5EF4-FFF2-40B4-BE49-F238E27FC236}">
              <a16:creationId xmlns:a16="http://schemas.microsoft.com/office/drawing/2014/main" id="{010EF84E-7F7F-4C5C-B478-11B043E073B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4" name="AutoShape 1">
          <a:extLst>
            <a:ext uri="{FF2B5EF4-FFF2-40B4-BE49-F238E27FC236}">
              <a16:creationId xmlns:a16="http://schemas.microsoft.com/office/drawing/2014/main" id="{2878F1A8-88F0-47AE-B7DB-C1300D08975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5" name="AutoShape 1">
          <a:extLst>
            <a:ext uri="{FF2B5EF4-FFF2-40B4-BE49-F238E27FC236}">
              <a16:creationId xmlns:a16="http://schemas.microsoft.com/office/drawing/2014/main" id="{AB4B2877-AE80-4AFC-9B48-8AF59BCF775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6" name="AutoShape 1">
          <a:extLst>
            <a:ext uri="{FF2B5EF4-FFF2-40B4-BE49-F238E27FC236}">
              <a16:creationId xmlns:a16="http://schemas.microsoft.com/office/drawing/2014/main" id="{BE8F088A-E974-4EC6-9DD3-A657504E099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7" name="AutoShape 1">
          <a:extLst>
            <a:ext uri="{FF2B5EF4-FFF2-40B4-BE49-F238E27FC236}">
              <a16:creationId xmlns:a16="http://schemas.microsoft.com/office/drawing/2014/main" id="{5CF320FF-D456-4983-9042-DA971E7C2F3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8" name="AutoShape 1">
          <a:extLst>
            <a:ext uri="{FF2B5EF4-FFF2-40B4-BE49-F238E27FC236}">
              <a16:creationId xmlns:a16="http://schemas.microsoft.com/office/drawing/2014/main" id="{291CDDE5-92E4-4753-AE65-74DDB0FC220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19" name="AutoShape 1">
          <a:extLst>
            <a:ext uri="{FF2B5EF4-FFF2-40B4-BE49-F238E27FC236}">
              <a16:creationId xmlns:a16="http://schemas.microsoft.com/office/drawing/2014/main" id="{253A612A-BE36-491A-A037-747228AA2C30}"/>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20" name="AutoShape 1">
          <a:extLst>
            <a:ext uri="{FF2B5EF4-FFF2-40B4-BE49-F238E27FC236}">
              <a16:creationId xmlns:a16="http://schemas.microsoft.com/office/drawing/2014/main" id="{8B1B7E11-192D-491F-943E-C267087B3CB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21" name="AutoShape 1">
          <a:extLst>
            <a:ext uri="{FF2B5EF4-FFF2-40B4-BE49-F238E27FC236}">
              <a16:creationId xmlns:a16="http://schemas.microsoft.com/office/drawing/2014/main" id="{FB82BD46-A5DC-49B3-8500-3CAC54B8E8D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822" name="AutoShape 1">
          <a:extLst>
            <a:ext uri="{FF2B5EF4-FFF2-40B4-BE49-F238E27FC236}">
              <a16:creationId xmlns:a16="http://schemas.microsoft.com/office/drawing/2014/main" id="{1D349754-10CA-4722-8F04-B8C44F66163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3" name="AutoShape 1">
          <a:extLst>
            <a:ext uri="{FF2B5EF4-FFF2-40B4-BE49-F238E27FC236}">
              <a16:creationId xmlns:a16="http://schemas.microsoft.com/office/drawing/2014/main" id="{26673F74-ECEA-4446-95E7-DA830CEA14A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4" name="AutoShape 1">
          <a:extLst>
            <a:ext uri="{FF2B5EF4-FFF2-40B4-BE49-F238E27FC236}">
              <a16:creationId xmlns:a16="http://schemas.microsoft.com/office/drawing/2014/main" id="{2DD119F1-922C-4C22-A855-2C33C3C97A4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5" name="AutoShape 1">
          <a:extLst>
            <a:ext uri="{FF2B5EF4-FFF2-40B4-BE49-F238E27FC236}">
              <a16:creationId xmlns:a16="http://schemas.microsoft.com/office/drawing/2014/main" id="{40E687D4-6790-45BB-A5A6-70E7ADE37A5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6" name="AutoShape 1">
          <a:extLst>
            <a:ext uri="{FF2B5EF4-FFF2-40B4-BE49-F238E27FC236}">
              <a16:creationId xmlns:a16="http://schemas.microsoft.com/office/drawing/2014/main" id="{49984923-E3C8-4715-BE0B-91AC2B4D7CB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7" name="AutoShape 1">
          <a:extLst>
            <a:ext uri="{FF2B5EF4-FFF2-40B4-BE49-F238E27FC236}">
              <a16:creationId xmlns:a16="http://schemas.microsoft.com/office/drawing/2014/main" id="{9EC7F27E-B713-4D1A-B74B-814663E0039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8" name="AutoShape 1">
          <a:extLst>
            <a:ext uri="{FF2B5EF4-FFF2-40B4-BE49-F238E27FC236}">
              <a16:creationId xmlns:a16="http://schemas.microsoft.com/office/drawing/2014/main" id="{82168A80-8A03-44F7-8B2B-D9800AA1985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29" name="AutoShape 1">
          <a:extLst>
            <a:ext uri="{FF2B5EF4-FFF2-40B4-BE49-F238E27FC236}">
              <a16:creationId xmlns:a16="http://schemas.microsoft.com/office/drawing/2014/main" id="{4572091F-C54A-499F-A971-10767E5F664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0" name="AutoShape 1">
          <a:extLst>
            <a:ext uri="{FF2B5EF4-FFF2-40B4-BE49-F238E27FC236}">
              <a16:creationId xmlns:a16="http://schemas.microsoft.com/office/drawing/2014/main" id="{C1F8E219-37F8-4BDA-A5EE-C12C07653A8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1" name="AutoShape 1">
          <a:extLst>
            <a:ext uri="{FF2B5EF4-FFF2-40B4-BE49-F238E27FC236}">
              <a16:creationId xmlns:a16="http://schemas.microsoft.com/office/drawing/2014/main" id="{05CF9871-FE12-4114-988A-797EB11BC2D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2" name="AutoShape 1">
          <a:extLst>
            <a:ext uri="{FF2B5EF4-FFF2-40B4-BE49-F238E27FC236}">
              <a16:creationId xmlns:a16="http://schemas.microsoft.com/office/drawing/2014/main" id="{4ED0E48E-CE88-401D-89E6-4B6EF3E8F3D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3" name="AutoShape 1">
          <a:extLst>
            <a:ext uri="{FF2B5EF4-FFF2-40B4-BE49-F238E27FC236}">
              <a16:creationId xmlns:a16="http://schemas.microsoft.com/office/drawing/2014/main" id="{8B636B3F-34B5-4250-BAD7-792FC08100E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4" name="AutoShape 1">
          <a:extLst>
            <a:ext uri="{FF2B5EF4-FFF2-40B4-BE49-F238E27FC236}">
              <a16:creationId xmlns:a16="http://schemas.microsoft.com/office/drawing/2014/main" id="{F752C839-C04E-44E6-9E7A-F1B33B791A3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5" name="AutoShape 1">
          <a:extLst>
            <a:ext uri="{FF2B5EF4-FFF2-40B4-BE49-F238E27FC236}">
              <a16:creationId xmlns:a16="http://schemas.microsoft.com/office/drawing/2014/main" id="{05F2774A-3954-4474-9068-EEA917B9CCB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6" name="AutoShape 1">
          <a:extLst>
            <a:ext uri="{FF2B5EF4-FFF2-40B4-BE49-F238E27FC236}">
              <a16:creationId xmlns:a16="http://schemas.microsoft.com/office/drawing/2014/main" id="{5266380A-565C-4F56-9F33-BD2BFEA9181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7" name="AutoShape 1">
          <a:extLst>
            <a:ext uri="{FF2B5EF4-FFF2-40B4-BE49-F238E27FC236}">
              <a16:creationId xmlns:a16="http://schemas.microsoft.com/office/drawing/2014/main" id="{F3D3DDB4-0262-4BA3-8335-D507BFB30B3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8" name="AutoShape 1">
          <a:extLst>
            <a:ext uri="{FF2B5EF4-FFF2-40B4-BE49-F238E27FC236}">
              <a16:creationId xmlns:a16="http://schemas.microsoft.com/office/drawing/2014/main" id="{F7B25C2A-388A-4A77-80D3-9ACAB6B10A7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39" name="AutoShape 1">
          <a:extLst>
            <a:ext uri="{FF2B5EF4-FFF2-40B4-BE49-F238E27FC236}">
              <a16:creationId xmlns:a16="http://schemas.microsoft.com/office/drawing/2014/main" id="{AFA4A799-9D63-48D7-8A2B-EDA16645725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0" name="AutoShape 1">
          <a:extLst>
            <a:ext uri="{FF2B5EF4-FFF2-40B4-BE49-F238E27FC236}">
              <a16:creationId xmlns:a16="http://schemas.microsoft.com/office/drawing/2014/main" id="{363A0883-079E-4DD4-9B84-6E687845145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1" name="AutoShape 1">
          <a:extLst>
            <a:ext uri="{FF2B5EF4-FFF2-40B4-BE49-F238E27FC236}">
              <a16:creationId xmlns:a16="http://schemas.microsoft.com/office/drawing/2014/main" id="{792E4447-D78B-4BFE-8D0E-6E33F277BDF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2" name="AutoShape 1">
          <a:extLst>
            <a:ext uri="{FF2B5EF4-FFF2-40B4-BE49-F238E27FC236}">
              <a16:creationId xmlns:a16="http://schemas.microsoft.com/office/drawing/2014/main" id="{E663DB3E-B205-41C2-9625-65362EB18C1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3" name="AutoShape 1">
          <a:extLst>
            <a:ext uri="{FF2B5EF4-FFF2-40B4-BE49-F238E27FC236}">
              <a16:creationId xmlns:a16="http://schemas.microsoft.com/office/drawing/2014/main" id="{DF0074EF-4122-447A-A037-57A89DED05B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4" name="AutoShape 1">
          <a:extLst>
            <a:ext uri="{FF2B5EF4-FFF2-40B4-BE49-F238E27FC236}">
              <a16:creationId xmlns:a16="http://schemas.microsoft.com/office/drawing/2014/main" id="{761F3DF6-834D-47B7-B665-0763DC20286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5" name="AutoShape 1">
          <a:extLst>
            <a:ext uri="{FF2B5EF4-FFF2-40B4-BE49-F238E27FC236}">
              <a16:creationId xmlns:a16="http://schemas.microsoft.com/office/drawing/2014/main" id="{91161B85-8E8B-4B05-B04C-79A5690FC76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6" name="AutoShape 1">
          <a:extLst>
            <a:ext uri="{FF2B5EF4-FFF2-40B4-BE49-F238E27FC236}">
              <a16:creationId xmlns:a16="http://schemas.microsoft.com/office/drawing/2014/main" id="{12B6F387-62A2-4689-8930-233C1AE2558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7" name="AutoShape 1">
          <a:extLst>
            <a:ext uri="{FF2B5EF4-FFF2-40B4-BE49-F238E27FC236}">
              <a16:creationId xmlns:a16="http://schemas.microsoft.com/office/drawing/2014/main" id="{8E3DD9E2-87C6-47AB-8639-A6508945B6C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8" name="AutoShape 1">
          <a:extLst>
            <a:ext uri="{FF2B5EF4-FFF2-40B4-BE49-F238E27FC236}">
              <a16:creationId xmlns:a16="http://schemas.microsoft.com/office/drawing/2014/main" id="{39BCD9E3-CC8B-4114-A445-B8EF78C6C69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49" name="AutoShape 1">
          <a:extLst>
            <a:ext uri="{FF2B5EF4-FFF2-40B4-BE49-F238E27FC236}">
              <a16:creationId xmlns:a16="http://schemas.microsoft.com/office/drawing/2014/main" id="{E38C973A-1FE3-4110-9DB5-66D331FA39B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0" name="AutoShape 1">
          <a:extLst>
            <a:ext uri="{FF2B5EF4-FFF2-40B4-BE49-F238E27FC236}">
              <a16:creationId xmlns:a16="http://schemas.microsoft.com/office/drawing/2014/main" id="{19E45D1B-CB5C-4465-AD67-7C60E0BDB76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1" name="AutoShape 1">
          <a:extLst>
            <a:ext uri="{FF2B5EF4-FFF2-40B4-BE49-F238E27FC236}">
              <a16:creationId xmlns:a16="http://schemas.microsoft.com/office/drawing/2014/main" id="{7169750C-87CC-42A6-8CE4-47050915B31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2" name="AutoShape 1">
          <a:extLst>
            <a:ext uri="{FF2B5EF4-FFF2-40B4-BE49-F238E27FC236}">
              <a16:creationId xmlns:a16="http://schemas.microsoft.com/office/drawing/2014/main" id="{34FED302-8B1B-4FC5-A9DC-10369107D14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3" name="AutoShape 1">
          <a:extLst>
            <a:ext uri="{FF2B5EF4-FFF2-40B4-BE49-F238E27FC236}">
              <a16:creationId xmlns:a16="http://schemas.microsoft.com/office/drawing/2014/main" id="{C27A8A9E-CAB8-424F-B262-12CCF3993E3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4" name="AutoShape 1">
          <a:extLst>
            <a:ext uri="{FF2B5EF4-FFF2-40B4-BE49-F238E27FC236}">
              <a16:creationId xmlns:a16="http://schemas.microsoft.com/office/drawing/2014/main" id="{9AC56081-7AB5-4FEC-A928-5FD12CD30FC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5" name="AutoShape 1">
          <a:extLst>
            <a:ext uri="{FF2B5EF4-FFF2-40B4-BE49-F238E27FC236}">
              <a16:creationId xmlns:a16="http://schemas.microsoft.com/office/drawing/2014/main" id="{F2A77ED8-D698-48F4-B18B-3E3A3DBEF9E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6" name="AutoShape 1">
          <a:extLst>
            <a:ext uri="{FF2B5EF4-FFF2-40B4-BE49-F238E27FC236}">
              <a16:creationId xmlns:a16="http://schemas.microsoft.com/office/drawing/2014/main" id="{69EE73F4-A428-444D-B7C3-DFD73F0B65F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7" name="AutoShape 1">
          <a:extLst>
            <a:ext uri="{FF2B5EF4-FFF2-40B4-BE49-F238E27FC236}">
              <a16:creationId xmlns:a16="http://schemas.microsoft.com/office/drawing/2014/main" id="{475026EA-0193-4AA6-B26F-F7E239FBBBD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8" name="AutoShape 1">
          <a:extLst>
            <a:ext uri="{FF2B5EF4-FFF2-40B4-BE49-F238E27FC236}">
              <a16:creationId xmlns:a16="http://schemas.microsoft.com/office/drawing/2014/main" id="{9E99E614-6FEE-440A-BE75-0B5F1016DF8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59" name="AutoShape 1">
          <a:extLst>
            <a:ext uri="{FF2B5EF4-FFF2-40B4-BE49-F238E27FC236}">
              <a16:creationId xmlns:a16="http://schemas.microsoft.com/office/drawing/2014/main" id="{B3663E91-AD2A-4608-85FA-9AF22C47019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0" name="AutoShape 1">
          <a:extLst>
            <a:ext uri="{FF2B5EF4-FFF2-40B4-BE49-F238E27FC236}">
              <a16:creationId xmlns:a16="http://schemas.microsoft.com/office/drawing/2014/main" id="{37FA42BF-86C8-4CF4-AB21-0BFD9BE33B2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1" name="AutoShape 1">
          <a:extLst>
            <a:ext uri="{FF2B5EF4-FFF2-40B4-BE49-F238E27FC236}">
              <a16:creationId xmlns:a16="http://schemas.microsoft.com/office/drawing/2014/main" id="{2204AC49-DA8E-4F58-B786-49171E80919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2" name="AutoShape 1">
          <a:extLst>
            <a:ext uri="{FF2B5EF4-FFF2-40B4-BE49-F238E27FC236}">
              <a16:creationId xmlns:a16="http://schemas.microsoft.com/office/drawing/2014/main" id="{A16F40E9-A495-4C73-A143-0C8382F8FAD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3" name="AutoShape 1">
          <a:extLst>
            <a:ext uri="{FF2B5EF4-FFF2-40B4-BE49-F238E27FC236}">
              <a16:creationId xmlns:a16="http://schemas.microsoft.com/office/drawing/2014/main" id="{E8B1D970-F53B-4A37-B7C2-8308FD89C50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4" name="AutoShape 1">
          <a:extLst>
            <a:ext uri="{FF2B5EF4-FFF2-40B4-BE49-F238E27FC236}">
              <a16:creationId xmlns:a16="http://schemas.microsoft.com/office/drawing/2014/main" id="{7F7F42B3-D3B5-414E-A743-87A933F35B8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5" name="AutoShape 1">
          <a:extLst>
            <a:ext uri="{FF2B5EF4-FFF2-40B4-BE49-F238E27FC236}">
              <a16:creationId xmlns:a16="http://schemas.microsoft.com/office/drawing/2014/main" id="{9F9E36A9-72E9-4CA9-9EE2-49AB70BA8F4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6" name="AutoShape 1">
          <a:extLst>
            <a:ext uri="{FF2B5EF4-FFF2-40B4-BE49-F238E27FC236}">
              <a16:creationId xmlns:a16="http://schemas.microsoft.com/office/drawing/2014/main" id="{76E9D461-816D-4C7F-86AF-05E589E9E11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7" name="AutoShape 1">
          <a:extLst>
            <a:ext uri="{FF2B5EF4-FFF2-40B4-BE49-F238E27FC236}">
              <a16:creationId xmlns:a16="http://schemas.microsoft.com/office/drawing/2014/main" id="{AEB2E045-F068-45CF-AD78-8532F2047CA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8" name="AutoShape 1">
          <a:extLst>
            <a:ext uri="{FF2B5EF4-FFF2-40B4-BE49-F238E27FC236}">
              <a16:creationId xmlns:a16="http://schemas.microsoft.com/office/drawing/2014/main" id="{DC23B37D-866A-4792-8DAB-8EE9DB7B3FA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69" name="AutoShape 1">
          <a:extLst>
            <a:ext uri="{FF2B5EF4-FFF2-40B4-BE49-F238E27FC236}">
              <a16:creationId xmlns:a16="http://schemas.microsoft.com/office/drawing/2014/main" id="{A6B52C0F-9A16-4B67-A030-90F2B833A60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0" name="AutoShape 1">
          <a:extLst>
            <a:ext uri="{FF2B5EF4-FFF2-40B4-BE49-F238E27FC236}">
              <a16:creationId xmlns:a16="http://schemas.microsoft.com/office/drawing/2014/main" id="{A04D1153-A220-48DB-A53B-59F5B6F218D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1" name="AutoShape 1">
          <a:extLst>
            <a:ext uri="{FF2B5EF4-FFF2-40B4-BE49-F238E27FC236}">
              <a16:creationId xmlns:a16="http://schemas.microsoft.com/office/drawing/2014/main" id="{FA16F0D2-59A2-4E35-A2B1-0E4FF2F19B0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2" name="AutoShape 1">
          <a:extLst>
            <a:ext uri="{FF2B5EF4-FFF2-40B4-BE49-F238E27FC236}">
              <a16:creationId xmlns:a16="http://schemas.microsoft.com/office/drawing/2014/main" id="{B6EA16A5-2F6B-44C3-96F5-167E3F06BA0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3" name="AutoShape 1">
          <a:extLst>
            <a:ext uri="{FF2B5EF4-FFF2-40B4-BE49-F238E27FC236}">
              <a16:creationId xmlns:a16="http://schemas.microsoft.com/office/drawing/2014/main" id="{6B55E8BB-5872-42CF-A2B6-343456A660B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4" name="AutoShape 1">
          <a:extLst>
            <a:ext uri="{FF2B5EF4-FFF2-40B4-BE49-F238E27FC236}">
              <a16:creationId xmlns:a16="http://schemas.microsoft.com/office/drawing/2014/main" id="{337898C8-8F5A-4F38-A60A-8108BBD806C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5" name="AutoShape 1">
          <a:extLst>
            <a:ext uri="{FF2B5EF4-FFF2-40B4-BE49-F238E27FC236}">
              <a16:creationId xmlns:a16="http://schemas.microsoft.com/office/drawing/2014/main" id="{F4765253-9136-496D-A95D-0D4FB02093C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6" name="AutoShape 1">
          <a:extLst>
            <a:ext uri="{FF2B5EF4-FFF2-40B4-BE49-F238E27FC236}">
              <a16:creationId xmlns:a16="http://schemas.microsoft.com/office/drawing/2014/main" id="{535DFF90-011C-4A92-8154-BE7B4727045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7" name="AutoShape 1">
          <a:extLst>
            <a:ext uri="{FF2B5EF4-FFF2-40B4-BE49-F238E27FC236}">
              <a16:creationId xmlns:a16="http://schemas.microsoft.com/office/drawing/2014/main" id="{A6CAD4E5-B307-4529-A4E2-184620AD8A1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8" name="AutoShape 1">
          <a:extLst>
            <a:ext uri="{FF2B5EF4-FFF2-40B4-BE49-F238E27FC236}">
              <a16:creationId xmlns:a16="http://schemas.microsoft.com/office/drawing/2014/main" id="{C08B9F1A-9288-46AE-9EC0-901C19FF893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79" name="AutoShape 1">
          <a:extLst>
            <a:ext uri="{FF2B5EF4-FFF2-40B4-BE49-F238E27FC236}">
              <a16:creationId xmlns:a16="http://schemas.microsoft.com/office/drawing/2014/main" id="{6E9BA2DC-3874-41A1-8764-1E71F1F4DD2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0" name="AutoShape 1">
          <a:extLst>
            <a:ext uri="{FF2B5EF4-FFF2-40B4-BE49-F238E27FC236}">
              <a16:creationId xmlns:a16="http://schemas.microsoft.com/office/drawing/2014/main" id="{0BFA8DD6-1E46-4329-B96F-45E4F51623D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1" name="AutoShape 1">
          <a:extLst>
            <a:ext uri="{FF2B5EF4-FFF2-40B4-BE49-F238E27FC236}">
              <a16:creationId xmlns:a16="http://schemas.microsoft.com/office/drawing/2014/main" id="{860B7AB7-DCB2-46A9-B79C-51961F701BF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2" name="AutoShape 1">
          <a:extLst>
            <a:ext uri="{FF2B5EF4-FFF2-40B4-BE49-F238E27FC236}">
              <a16:creationId xmlns:a16="http://schemas.microsoft.com/office/drawing/2014/main" id="{7F8004EB-2C1F-487D-9A49-188DA781ECD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3" name="AutoShape 1">
          <a:extLst>
            <a:ext uri="{FF2B5EF4-FFF2-40B4-BE49-F238E27FC236}">
              <a16:creationId xmlns:a16="http://schemas.microsoft.com/office/drawing/2014/main" id="{F786A605-2F96-455B-AC4F-8EDBF7FC67C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4" name="AutoShape 1">
          <a:extLst>
            <a:ext uri="{FF2B5EF4-FFF2-40B4-BE49-F238E27FC236}">
              <a16:creationId xmlns:a16="http://schemas.microsoft.com/office/drawing/2014/main" id="{BC2D3166-B95D-4AED-A126-29C8134A533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5" name="AutoShape 1">
          <a:extLst>
            <a:ext uri="{FF2B5EF4-FFF2-40B4-BE49-F238E27FC236}">
              <a16:creationId xmlns:a16="http://schemas.microsoft.com/office/drawing/2014/main" id="{2B6319E2-CD46-40FC-92DF-541EE596A45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6" name="AutoShape 1">
          <a:extLst>
            <a:ext uri="{FF2B5EF4-FFF2-40B4-BE49-F238E27FC236}">
              <a16:creationId xmlns:a16="http://schemas.microsoft.com/office/drawing/2014/main" id="{F68CFD44-1DD9-41E3-83B6-A3A02EE6832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7" name="AutoShape 1">
          <a:extLst>
            <a:ext uri="{FF2B5EF4-FFF2-40B4-BE49-F238E27FC236}">
              <a16:creationId xmlns:a16="http://schemas.microsoft.com/office/drawing/2014/main" id="{A6B11C51-28EB-417F-9B06-C3DB975CA01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8" name="AutoShape 1">
          <a:extLst>
            <a:ext uri="{FF2B5EF4-FFF2-40B4-BE49-F238E27FC236}">
              <a16:creationId xmlns:a16="http://schemas.microsoft.com/office/drawing/2014/main" id="{06278975-F36F-4AB3-B023-94ADED009F7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89" name="AutoShape 1">
          <a:extLst>
            <a:ext uri="{FF2B5EF4-FFF2-40B4-BE49-F238E27FC236}">
              <a16:creationId xmlns:a16="http://schemas.microsoft.com/office/drawing/2014/main" id="{166A2CD4-0B68-4AE0-AE36-927E8A7DB4B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0" name="AutoShape 1">
          <a:extLst>
            <a:ext uri="{FF2B5EF4-FFF2-40B4-BE49-F238E27FC236}">
              <a16:creationId xmlns:a16="http://schemas.microsoft.com/office/drawing/2014/main" id="{C0F9560D-603E-4D9A-A627-EC826607FD5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1" name="AutoShape 1">
          <a:extLst>
            <a:ext uri="{FF2B5EF4-FFF2-40B4-BE49-F238E27FC236}">
              <a16:creationId xmlns:a16="http://schemas.microsoft.com/office/drawing/2014/main" id="{EB592FE8-09F7-4448-8E7F-46EDD7023F3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2" name="AutoShape 1">
          <a:extLst>
            <a:ext uri="{FF2B5EF4-FFF2-40B4-BE49-F238E27FC236}">
              <a16:creationId xmlns:a16="http://schemas.microsoft.com/office/drawing/2014/main" id="{52D8D081-CB5D-463F-88E8-0A3C1FEDF79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3" name="AutoShape 1">
          <a:extLst>
            <a:ext uri="{FF2B5EF4-FFF2-40B4-BE49-F238E27FC236}">
              <a16:creationId xmlns:a16="http://schemas.microsoft.com/office/drawing/2014/main" id="{5D28899A-F75F-4643-8262-3D47E75133D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4" name="AutoShape 1">
          <a:extLst>
            <a:ext uri="{FF2B5EF4-FFF2-40B4-BE49-F238E27FC236}">
              <a16:creationId xmlns:a16="http://schemas.microsoft.com/office/drawing/2014/main" id="{A4F95343-E74A-42F9-9FA8-E7EE79270CA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5" name="AutoShape 1">
          <a:extLst>
            <a:ext uri="{FF2B5EF4-FFF2-40B4-BE49-F238E27FC236}">
              <a16:creationId xmlns:a16="http://schemas.microsoft.com/office/drawing/2014/main" id="{B2C1615F-D382-47C0-A4D1-BF91A73ADBB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6" name="AutoShape 1">
          <a:extLst>
            <a:ext uri="{FF2B5EF4-FFF2-40B4-BE49-F238E27FC236}">
              <a16:creationId xmlns:a16="http://schemas.microsoft.com/office/drawing/2014/main" id="{668FD688-3767-4BCF-B7F3-F07494DA671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7" name="AutoShape 1">
          <a:extLst>
            <a:ext uri="{FF2B5EF4-FFF2-40B4-BE49-F238E27FC236}">
              <a16:creationId xmlns:a16="http://schemas.microsoft.com/office/drawing/2014/main" id="{8BCBAA23-9FFF-4B6A-937A-2AB89EC9432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8" name="AutoShape 1">
          <a:extLst>
            <a:ext uri="{FF2B5EF4-FFF2-40B4-BE49-F238E27FC236}">
              <a16:creationId xmlns:a16="http://schemas.microsoft.com/office/drawing/2014/main" id="{46B8069C-7D57-48EB-B199-0B9D6C9DC35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899" name="AutoShape 1">
          <a:extLst>
            <a:ext uri="{FF2B5EF4-FFF2-40B4-BE49-F238E27FC236}">
              <a16:creationId xmlns:a16="http://schemas.microsoft.com/office/drawing/2014/main" id="{C0B36996-956B-44AE-A5CE-DB691D0CD03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0" name="AutoShape 1">
          <a:extLst>
            <a:ext uri="{FF2B5EF4-FFF2-40B4-BE49-F238E27FC236}">
              <a16:creationId xmlns:a16="http://schemas.microsoft.com/office/drawing/2014/main" id="{F707C1BA-B6C3-4D43-B568-76D42BACCA2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1" name="AutoShape 1">
          <a:extLst>
            <a:ext uri="{FF2B5EF4-FFF2-40B4-BE49-F238E27FC236}">
              <a16:creationId xmlns:a16="http://schemas.microsoft.com/office/drawing/2014/main" id="{80D279AF-126A-4469-A4A9-F636AB8B69B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2" name="AutoShape 1">
          <a:extLst>
            <a:ext uri="{FF2B5EF4-FFF2-40B4-BE49-F238E27FC236}">
              <a16:creationId xmlns:a16="http://schemas.microsoft.com/office/drawing/2014/main" id="{7B800439-1502-42CC-8C39-B3319710F05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3" name="AutoShape 1">
          <a:extLst>
            <a:ext uri="{FF2B5EF4-FFF2-40B4-BE49-F238E27FC236}">
              <a16:creationId xmlns:a16="http://schemas.microsoft.com/office/drawing/2014/main" id="{591A5716-882D-4585-BAB4-44A81684B15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4" name="AutoShape 1">
          <a:extLst>
            <a:ext uri="{FF2B5EF4-FFF2-40B4-BE49-F238E27FC236}">
              <a16:creationId xmlns:a16="http://schemas.microsoft.com/office/drawing/2014/main" id="{F5551D7A-B4DB-4304-A175-32C09F22C2F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5" name="AutoShape 1">
          <a:extLst>
            <a:ext uri="{FF2B5EF4-FFF2-40B4-BE49-F238E27FC236}">
              <a16:creationId xmlns:a16="http://schemas.microsoft.com/office/drawing/2014/main" id="{41AAE6CC-542E-4F6D-B299-EA607F5FA18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6" name="AutoShape 1">
          <a:extLst>
            <a:ext uri="{FF2B5EF4-FFF2-40B4-BE49-F238E27FC236}">
              <a16:creationId xmlns:a16="http://schemas.microsoft.com/office/drawing/2014/main" id="{4231F38B-7D8F-437E-961B-367283C2973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7" name="AutoShape 1">
          <a:extLst>
            <a:ext uri="{FF2B5EF4-FFF2-40B4-BE49-F238E27FC236}">
              <a16:creationId xmlns:a16="http://schemas.microsoft.com/office/drawing/2014/main" id="{209F259B-5E8C-4C57-B90D-BA2C4F1463F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8" name="AutoShape 1">
          <a:extLst>
            <a:ext uri="{FF2B5EF4-FFF2-40B4-BE49-F238E27FC236}">
              <a16:creationId xmlns:a16="http://schemas.microsoft.com/office/drawing/2014/main" id="{8D5FFD54-2DF2-43F8-8FD2-2150FB96D5F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09" name="AutoShape 1">
          <a:extLst>
            <a:ext uri="{FF2B5EF4-FFF2-40B4-BE49-F238E27FC236}">
              <a16:creationId xmlns:a16="http://schemas.microsoft.com/office/drawing/2014/main" id="{AA74F761-3487-4438-B8C2-7B7EE4D5367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0" name="AutoShape 1">
          <a:extLst>
            <a:ext uri="{FF2B5EF4-FFF2-40B4-BE49-F238E27FC236}">
              <a16:creationId xmlns:a16="http://schemas.microsoft.com/office/drawing/2014/main" id="{447EB381-BD31-4155-9752-A5EBBD6C1FB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1" name="AutoShape 1">
          <a:extLst>
            <a:ext uri="{FF2B5EF4-FFF2-40B4-BE49-F238E27FC236}">
              <a16:creationId xmlns:a16="http://schemas.microsoft.com/office/drawing/2014/main" id="{62E1281B-A290-499C-B24A-9DDFEA57245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2" name="AutoShape 1">
          <a:extLst>
            <a:ext uri="{FF2B5EF4-FFF2-40B4-BE49-F238E27FC236}">
              <a16:creationId xmlns:a16="http://schemas.microsoft.com/office/drawing/2014/main" id="{7E0F1ADC-70C0-4500-9FE6-24F0505931D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3" name="AutoShape 1">
          <a:extLst>
            <a:ext uri="{FF2B5EF4-FFF2-40B4-BE49-F238E27FC236}">
              <a16:creationId xmlns:a16="http://schemas.microsoft.com/office/drawing/2014/main" id="{2ADF56FF-C1B5-4D4F-9C8F-4EAF03E28F8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4" name="AutoShape 1">
          <a:extLst>
            <a:ext uri="{FF2B5EF4-FFF2-40B4-BE49-F238E27FC236}">
              <a16:creationId xmlns:a16="http://schemas.microsoft.com/office/drawing/2014/main" id="{983C61B4-50F3-4A1B-9743-EFAC3708194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5" name="AutoShape 1">
          <a:extLst>
            <a:ext uri="{FF2B5EF4-FFF2-40B4-BE49-F238E27FC236}">
              <a16:creationId xmlns:a16="http://schemas.microsoft.com/office/drawing/2014/main" id="{7B34A596-7804-46D9-9F03-5C0A944C3A4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6" name="AutoShape 1">
          <a:extLst>
            <a:ext uri="{FF2B5EF4-FFF2-40B4-BE49-F238E27FC236}">
              <a16:creationId xmlns:a16="http://schemas.microsoft.com/office/drawing/2014/main" id="{38101107-207F-4426-A97F-A28A6EA1425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7" name="AutoShape 1">
          <a:extLst>
            <a:ext uri="{FF2B5EF4-FFF2-40B4-BE49-F238E27FC236}">
              <a16:creationId xmlns:a16="http://schemas.microsoft.com/office/drawing/2014/main" id="{1BB335F7-0DEF-48B4-B4D4-B7322D22994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8" name="AutoShape 1">
          <a:extLst>
            <a:ext uri="{FF2B5EF4-FFF2-40B4-BE49-F238E27FC236}">
              <a16:creationId xmlns:a16="http://schemas.microsoft.com/office/drawing/2014/main" id="{7C1D2963-1E2D-42B6-B659-ED7FCBB82FC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19" name="AutoShape 1">
          <a:extLst>
            <a:ext uri="{FF2B5EF4-FFF2-40B4-BE49-F238E27FC236}">
              <a16:creationId xmlns:a16="http://schemas.microsoft.com/office/drawing/2014/main" id="{5CEC7372-ED8E-403E-BC26-26CE130EE79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0" name="AutoShape 1">
          <a:extLst>
            <a:ext uri="{FF2B5EF4-FFF2-40B4-BE49-F238E27FC236}">
              <a16:creationId xmlns:a16="http://schemas.microsoft.com/office/drawing/2014/main" id="{754ECA5A-BBB4-4C0E-AA0E-B7BD7154BA8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1" name="AutoShape 1">
          <a:extLst>
            <a:ext uri="{FF2B5EF4-FFF2-40B4-BE49-F238E27FC236}">
              <a16:creationId xmlns:a16="http://schemas.microsoft.com/office/drawing/2014/main" id="{AEE010D7-0321-4BFC-BE32-B5EC6F0166E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2" name="AutoShape 1">
          <a:extLst>
            <a:ext uri="{FF2B5EF4-FFF2-40B4-BE49-F238E27FC236}">
              <a16:creationId xmlns:a16="http://schemas.microsoft.com/office/drawing/2014/main" id="{05EF0A83-4FB2-4FDC-8C46-FD4EE6294D1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3" name="AutoShape 1">
          <a:extLst>
            <a:ext uri="{FF2B5EF4-FFF2-40B4-BE49-F238E27FC236}">
              <a16:creationId xmlns:a16="http://schemas.microsoft.com/office/drawing/2014/main" id="{4C381FC4-BE9B-4001-A91F-E6A62932A1A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4" name="AutoShape 1">
          <a:extLst>
            <a:ext uri="{FF2B5EF4-FFF2-40B4-BE49-F238E27FC236}">
              <a16:creationId xmlns:a16="http://schemas.microsoft.com/office/drawing/2014/main" id="{4000CE5A-C3A6-47A0-9DAC-D0DDFBBB7E9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5" name="AutoShape 1">
          <a:extLst>
            <a:ext uri="{FF2B5EF4-FFF2-40B4-BE49-F238E27FC236}">
              <a16:creationId xmlns:a16="http://schemas.microsoft.com/office/drawing/2014/main" id="{CBBD3B39-9430-49B8-92E6-13F71A999B0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6" name="AutoShape 1">
          <a:extLst>
            <a:ext uri="{FF2B5EF4-FFF2-40B4-BE49-F238E27FC236}">
              <a16:creationId xmlns:a16="http://schemas.microsoft.com/office/drawing/2014/main" id="{A4CA3E26-5FC7-4A1D-A88E-6842970688B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7" name="AutoShape 1">
          <a:extLst>
            <a:ext uri="{FF2B5EF4-FFF2-40B4-BE49-F238E27FC236}">
              <a16:creationId xmlns:a16="http://schemas.microsoft.com/office/drawing/2014/main" id="{1968AA7C-3535-4715-8D26-2285FAA640F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8" name="AutoShape 1">
          <a:extLst>
            <a:ext uri="{FF2B5EF4-FFF2-40B4-BE49-F238E27FC236}">
              <a16:creationId xmlns:a16="http://schemas.microsoft.com/office/drawing/2014/main" id="{B2B3B3DC-FDAA-4598-88C0-A54F4348E8F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29" name="AutoShape 1">
          <a:extLst>
            <a:ext uri="{FF2B5EF4-FFF2-40B4-BE49-F238E27FC236}">
              <a16:creationId xmlns:a16="http://schemas.microsoft.com/office/drawing/2014/main" id="{3DDEC8E4-5786-4628-82A7-FEC469DCF8F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0" name="AutoShape 1">
          <a:extLst>
            <a:ext uri="{FF2B5EF4-FFF2-40B4-BE49-F238E27FC236}">
              <a16:creationId xmlns:a16="http://schemas.microsoft.com/office/drawing/2014/main" id="{14F940F1-15EC-483A-BB9C-164130C27E8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1" name="AutoShape 1">
          <a:extLst>
            <a:ext uri="{FF2B5EF4-FFF2-40B4-BE49-F238E27FC236}">
              <a16:creationId xmlns:a16="http://schemas.microsoft.com/office/drawing/2014/main" id="{EE8ABC9F-FCB7-4B2C-9C24-980DF2A0FB4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2" name="AutoShape 1">
          <a:extLst>
            <a:ext uri="{FF2B5EF4-FFF2-40B4-BE49-F238E27FC236}">
              <a16:creationId xmlns:a16="http://schemas.microsoft.com/office/drawing/2014/main" id="{098E8661-187B-426E-B2E0-511C98340CB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3" name="AutoShape 1">
          <a:extLst>
            <a:ext uri="{FF2B5EF4-FFF2-40B4-BE49-F238E27FC236}">
              <a16:creationId xmlns:a16="http://schemas.microsoft.com/office/drawing/2014/main" id="{976D5014-43DA-4A07-871A-1AEEA89EB6C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4" name="AutoShape 1">
          <a:extLst>
            <a:ext uri="{FF2B5EF4-FFF2-40B4-BE49-F238E27FC236}">
              <a16:creationId xmlns:a16="http://schemas.microsoft.com/office/drawing/2014/main" id="{8A28A7EE-EBBA-43AB-A972-E659027A8B9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5" name="AutoShape 1">
          <a:extLst>
            <a:ext uri="{FF2B5EF4-FFF2-40B4-BE49-F238E27FC236}">
              <a16:creationId xmlns:a16="http://schemas.microsoft.com/office/drawing/2014/main" id="{4145DAE0-C083-40A0-B1BB-A70615E15EC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6" name="AutoShape 1">
          <a:extLst>
            <a:ext uri="{FF2B5EF4-FFF2-40B4-BE49-F238E27FC236}">
              <a16:creationId xmlns:a16="http://schemas.microsoft.com/office/drawing/2014/main" id="{85F1B687-EB2A-4C9F-8309-35F84B83D41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7" name="AutoShape 1">
          <a:extLst>
            <a:ext uri="{FF2B5EF4-FFF2-40B4-BE49-F238E27FC236}">
              <a16:creationId xmlns:a16="http://schemas.microsoft.com/office/drawing/2014/main" id="{52CC0C23-2307-416D-977A-80CEACDE9B4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8" name="AutoShape 1">
          <a:extLst>
            <a:ext uri="{FF2B5EF4-FFF2-40B4-BE49-F238E27FC236}">
              <a16:creationId xmlns:a16="http://schemas.microsoft.com/office/drawing/2014/main" id="{5F44EE55-33AC-4EB9-B2F3-FC06580E012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39" name="AutoShape 1">
          <a:extLst>
            <a:ext uri="{FF2B5EF4-FFF2-40B4-BE49-F238E27FC236}">
              <a16:creationId xmlns:a16="http://schemas.microsoft.com/office/drawing/2014/main" id="{33F3C1B2-3D53-49AA-86F2-9357D078FD0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0" name="AutoShape 1">
          <a:extLst>
            <a:ext uri="{FF2B5EF4-FFF2-40B4-BE49-F238E27FC236}">
              <a16:creationId xmlns:a16="http://schemas.microsoft.com/office/drawing/2014/main" id="{D125E4F4-D802-43EB-9080-7B7CEF9BE90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1" name="AutoShape 1">
          <a:extLst>
            <a:ext uri="{FF2B5EF4-FFF2-40B4-BE49-F238E27FC236}">
              <a16:creationId xmlns:a16="http://schemas.microsoft.com/office/drawing/2014/main" id="{AF19B71A-0420-48EC-93E7-EB14D02DD05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2" name="AutoShape 1">
          <a:extLst>
            <a:ext uri="{FF2B5EF4-FFF2-40B4-BE49-F238E27FC236}">
              <a16:creationId xmlns:a16="http://schemas.microsoft.com/office/drawing/2014/main" id="{B6FAADBC-25F8-45F8-A30E-FFFF6C6069B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3" name="AutoShape 1">
          <a:extLst>
            <a:ext uri="{FF2B5EF4-FFF2-40B4-BE49-F238E27FC236}">
              <a16:creationId xmlns:a16="http://schemas.microsoft.com/office/drawing/2014/main" id="{D25A186C-2CF3-49E3-95B6-1454B974780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4" name="AutoShape 1">
          <a:extLst>
            <a:ext uri="{FF2B5EF4-FFF2-40B4-BE49-F238E27FC236}">
              <a16:creationId xmlns:a16="http://schemas.microsoft.com/office/drawing/2014/main" id="{FC628118-5760-4117-AFF2-AA7C94AFB05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5" name="AutoShape 1">
          <a:extLst>
            <a:ext uri="{FF2B5EF4-FFF2-40B4-BE49-F238E27FC236}">
              <a16:creationId xmlns:a16="http://schemas.microsoft.com/office/drawing/2014/main" id="{F223567E-F9D6-4E49-8EE3-B98C923BE8F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6" name="AutoShape 1">
          <a:extLst>
            <a:ext uri="{FF2B5EF4-FFF2-40B4-BE49-F238E27FC236}">
              <a16:creationId xmlns:a16="http://schemas.microsoft.com/office/drawing/2014/main" id="{C88FD612-7B51-4BB1-80B7-785988C5738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47" name="AutoShape 1">
          <a:extLst>
            <a:ext uri="{FF2B5EF4-FFF2-40B4-BE49-F238E27FC236}">
              <a16:creationId xmlns:a16="http://schemas.microsoft.com/office/drawing/2014/main" id="{3108CB8F-A2B8-40AC-8D0B-0D8220DAEE7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48" name="AutoShape 1">
          <a:extLst>
            <a:ext uri="{FF2B5EF4-FFF2-40B4-BE49-F238E27FC236}">
              <a16:creationId xmlns:a16="http://schemas.microsoft.com/office/drawing/2014/main" id="{7ED4ED70-162D-42AD-9A13-060BFD143067}"/>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49" name="AutoShape 1">
          <a:extLst>
            <a:ext uri="{FF2B5EF4-FFF2-40B4-BE49-F238E27FC236}">
              <a16:creationId xmlns:a16="http://schemas.microsoft.com/office/drawing/2014/main" id="{6B15F6A4-AEEC-4CB0-A2D9-9D397B5BCF1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0" name="AutoShape 1">
          <a:extLst>
            <a:ext uri="{FF2B5EF4-FFF2-40B4-BE49-F238E27FC236}">
              <a16:creationId xmlns:a16="http://schemas.microsoft.com/office/drawing/2014/main" id="{51EF3875-54F2-473B-9366-9B4AFE67020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1" name="AutoShape 1">
          <a:extLst>
            <a:ext uri="{FF2B5EF4-FFF2-40B4-BE49-F238E27FC236}">
              <a16:creationId xmlns:a16="http://schemas.microsoft.com/office/drawing/2014/main" id="{8234805A-3E63-4D97-8D3E-8B86EC4B52C6}"/>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2" name="AutoShape 1">
          <a:extLst>
            <a:ext uri="{FF2B5EF4-FFF2-40B4-BE49-F238E27FC236}">
              <a16:creationId xmlns:a16="http://schemas.microsoft.com/office/drawing/2014/main" id="{B5BDE755-6956-4987-9684-94A6DF474EC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3" name="AutoShape 1">
          <a:extLst>
            <a:ext uri="{FF2B5EF4-FFF2-40B4-BE49-F238E27FC236}">
              <a16:creationId xmlns:a16="http://schemas.microsoft.com/office/drawing/2014/main" id="{FE933769-DEF8-42F9-B36A-C65AE76A500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4" name="AutoShape 1">
          <a:extLst>
            <a:ext uri="{FF2B5EF4-FFF2-40B4-BE49-F238E27FC236}">
              <a16:creationId xmlns:a16="http://schemas.microsoft.com/office/drawing/2014/main" id="{4E0E3495-0518-4865-BC66-48B177F79642}"/>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5" name="AutoShape 1">
          <a:extLst>
            <a:ext uri="{FF2B5EF4-FFF2-40B4-BE49-F238E27FC236}">
              <a16:creationId xmlns:a16="http://schemas.microsoft.com/office/drawing/2014/main" id="{0CB17A4C-AD91-417F-9F5D-F598A9CB55A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6" name="AutoShape 1">
          <a:extLst>
            <a:ext uri="{FF2B5EF4-FFF2-40B4-BE49-F238E27FC236}">
              <a16:creationId xmlns:a16="http://schemas.microsoft.com/office/drawing/2014/main" id="{4A54DB77-3A52-4064-9DA5-C98525445C21}"/>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7" name="AutoShape 1">
          <a:extLst>
            <a:ext uri="{FF2B5EF4-FFF2-40B4-BE49-F238E27FC236}">
              <a16:creationId xmlns:a16="http://schemas.microsoft.com/office/drawing/2014/main" id="{A2CF50D3-DEA5-4F64-882D-06B63E66646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8" name="AutoShape 1">
          <a:extLst>
            <a:ext uri="{FF2B5EF4-FFF2-40B4-BE49-F238E27FC236}">
              <a16:creationId xmlns:a16="http://schemas.microsoft.com/office/drawing/2014/main" id="{C8286488-83B4-40CE-B999-E414489E9724}"/>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1959" name="AutoShape 1">
          <a:extLst>
            <a:ext uri="{FF2B5EF4-FFF2-40B4-BE49-F238E27FC236}">
              <a16:creationId xmlns:a16="http://schemas.microsoft.com/office/drawing/2014/main" id="{E3317E4F-7F6D-400E-909E-BDD79D60F67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0" name="AutoShape 1">
          <a:extLst>
            <a:ext uri="{FF2B5EF4-FFF2-40B4-BE49-F238E27FC236}">
              <a16:creationId xmlns:a16="http://schemas.microsoft.com/office/drawing/2014/main" id="{A05150BF-49F1-40BB-BEAE-49EE43DC6CA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1" name="AutoShape 1">
          <a:extLst>
            <a:ext uri="{FF2B5EF4-FFF2-40B4-BE49-F238E27FC236}">
              <a16:creationId xmlns:a16="http://schemas.microsoft.com/office/drawing/2014/main" id="{16361252-5C4C-403D-824E-932C380AA2F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2" name="AutoShape 1">
          <a:extLst>
            <a:ext uri="{FF2B5EF4-FFF2-40B4-BE49-F238E27FC236}">
              <a16:creationId xmlns:a16="http://schemas.microsoft.com/office/drawing/2014/main" id="{4481A664-A626-4DF0-A223-D0A8A579333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3" name="AutoShape 1">
          <a:extLst>
            <a:ext uri="{FF2B5EF4-FFF2-40B4-BE49-F238E27FC236}">
              <a16:creationId xmlns:a16="http://schemas.microsoft.com/office/drawing/2014/main" id="{9F52AD03-19BE-46A3-AD3E-25997930C1D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4" name="AutoShape 1">
          <a:extLst>
            <a:ext uri="{FF2B5EF4-FFF2-40B4-BE49-F238E27FC236}">
              <a16:creationId xmlns:a16="http://schemas.microsoft.com/office/drawing/2014/main" id="{DC82ADA7-B46F-45B5-BBA0-9D913A2DB67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5" name="AutoShape 1">
          <a:extLst>
            <a:ext uri="{FF2B5EF4-FFF2-40B4-BE49-F238E27FC236}">
              <a16:creationId xmlns:a16="http://schemas.microsoft.com/office/drawing/2014/main" id="{14D5855C-B23F-482C-8242-6EBE53B5104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6" name="AutoShape 1">
          <a:extLst>
            <a:ext uri="{FF2B5EF4-FFF2-40B4-BE49-F238E27FC236}">
              <a16:creationId xmlns:a16="http://schemas.microsoft.com/office/drawing/2014/main" id="{CECEC462-3DD7-4259-9538-C5580FBB1A9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7" name="AutoShape 1">
          <a:extLst>
            <a:ext uri="{FF2B5EF4-FFF2-40B4-BE49-F238E27FC236}">
              <a16:creationId xmlns:a16="http://schemas.microsoft.com/office/drawing/2014/main" id="{BE58736B-DBF8-4656-9F88-31737B7999F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8" name="AutoShape 1">
          <a:extLst>
            <a:ext uri="{FF2B5EF4-FFF2-40B4-BE49-F238E27FC236}">
              <a16:creationId xmlns:a16="http://schemas.microsoft.com/office/drawing/2014/main" id="{423A2F12-607D-42E9-9399-5699331C97C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69" name="AutoShape 1">
          <a:extLst>
            <a:ext uri="{FF2B5EF4-FFF2-40B4-BE49-F238E27FC236}">
              <a16:creationId xmlns:a16="http://schemas.microsoft.com/office/drawing/2014/main" id="{F11C347D-0C01-48BD-AD0F-9DFF29C2C35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0" name="AutoShape 1">
          <a:extLst>
            <a:ext uri="{FF2B5EF4-FFF2-40B4-BE49-F238E27FC236}">
              <a16:creationId xmlns:a16="http://schemas.microsoft.com/office/drawing/2014/main" id="{8168F767-A636-4154-8BD7-5AA7D4A5C2F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1" name="AutoShape 1">
          <a:extLst>
            <a:ext uri="{FF2B5EF4-FFF2-40B4-BE49-F238E27FC236}">
              <a16:creationId xmlns:a16="http://schemas.microsoft.com/office/drawing/2014/main" id="{DEDBBB1D-82AF-472F-946C-2D9D55D6827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2" name="AutoShape 1">
          <a:extLst>
            <a:ext uri="{FF2B5EF4-FFF2-40B4-BE49-F238E27FC236}">
              <a16:creationId xmlns:a16="http://schemas.microsoft.com/office/drawing/2014/main" id="{2F442E92-D3F7-47A9-A1B3-CB2EB5B5191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3" name="AutoShape 1">
          <a:extLst>
            <a:ext uri="{FF2B5EF4-FFF2-40B4-BE49-F238E27FC236}">
              <a16:creationId xmlns:a16="http://schemas.microsoft.com/office/drawing/2014/main" id="{196A7E8E-73DE-4ADD-BAC4-8623945C675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4" name="AutoShape 1">
          <a:extLst>
            <a:ext uri="{FF2B5EF4-FFF2-40B4-BE49-F238E27FC236}">
              <a16:creationId xmlns:a16="http://schemas.microsoft.com/office/drawing/2014/main" id="{D3164CB7-43FD-4D8C-B81A-30125D0D700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5" name="AutoShape 1">
          <a:extLst>
            <a:ext uri="{FF2B5EF4-FFF2-40B4-BE49-F238E27FC236}">
              <a16:creationId xmlns:a16="http://schemas.microsoft.com/office/drawing/2014/main" id="{4F3B95A2-AB30-4DF7-A556-434D9DFA7FF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6" name="AutoShape 1">
          <a:extLst>
            <a:ext uri="{FF2B5EF4-FFF2-40B4-BE49-F238E27FC236}">
              <a16:creationId xmlns:a16="http://schemas.microsoft.com/office/drawing/2014/main" id="{1F91FC67-4F17-4F00-8C0F-1BB14FBB7E3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7" name="AutoShape 1">
          <a:extLst>
            <a:ext uri="{FF2B5EF4-FFF2-40B4-BE49-F238E27FC236}">
              <a16:creationId xmlns:a16="http://schemas.microsoft.com/office/drawing/2014/main" id="{264C436D-51EC-4E49-A71C-BD36F318A72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8" name="AutoShape 1">
          <a:extLst>
            <a:ext uri="{FF2B5EF4-FFF2-40B4-BE49-F238E27FC236}">
              <a16:creationId xmlns:a16="http://schemas.microsoft.com/office/drawing/2014/main" id="{AF14E366-58CB-4D8D-A947-2B437A329D2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79" name="AutoShape 1">
          <a:extLst>
            <a:ext uri="{FF2B5EF4-FFF2-40B4-BE49-F238E27FC236}">
              <a16:creationId xmlns:a16="http://schemas.microsoft.com/office/drawing/2014/main" id="{72197C9D-4B8F-4FB8-B125-1F6A45B5D0E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0" name="AutoShape 1">
          <a:extLst>
            <a:ext uri="{FF2B5EF4-FFF2-40B4-BE49-F238E27FC236}">
              <a16:creationId xmlns:a16="http://schemas.microsoft.com/office/drawing/2014/main" id="{C6CA36ED-FE1E-47E8-9BB4-6849671E689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1" name="AutoShape 1">
          <a:extLst>
            <a:ext uri="{FF2B5EF4-FFF2-40B4-BE49-F238E27FC236}">
              <a16:creationId xmlns:a16="http://schemas.microsoft.com/office/drawing/2014/main" id="{B65FEA8F-3691-470E-9931-A1EE69CB6DC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2" name="AutoShape 1">
          <a:extLst>
            <a:ext uri="{FF2B5EF4-FFF2-40B4-BE49-F238E27FC236}">
              <a16:creationId xmlns:a16="http://schemas.microsoft.com/office/drawing/2014/main" id="{EFB49D2E-EAE6-479B-BEF2-FAA605A0FDA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3" name="AutoShape 1">
          <a:extLst>
            <a:ext uri="{FF2B5EF4-FFF2-40B4-BE49-F238E27FC236}">
              <a16:creationId xmlns:a16="http://schemas.microsoft.com/office/drawing/2014/main" id="{5DD7EE82-3842-424C-8C9E-AD11522D916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4" name="AutoShape 1">
          <a:extLst>
            <a:ext uri="{FF2B5EF4-FFF2-40B4-BE49-F238E27FC236}">
              <a16:creationId xmlns:a16="http://schemas.microsoft.com/office/drawing/2014/main" id="{1D7BC1A8-5C16-4C33-A54F-641A7BBDAC4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5" name="AutoShape 1">
          <a:extLst>
            <a:ext uri="{FF2B5EF4-FFF2-40B4-BE49-F238E27FC236}">
              <a16:creationId xmlns:a16="http://schemas.microsoft.com/office/drawing/2014/main" id="{2264044A-7E37-4BD4-A4E3-6850B7E7AA5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6" name="AutoShape 1">
          <a:extLst>
            <a:ext uri="{FF2B5EF4-FFF2-40B4-BE49-F238E27FC236}">
              <a16:creationId xmlns:a16="http://schemas.microsoft.com/office/drawing/2014/main" id="{6CA15643-831B-45AF-B9A6-EF19670C4D2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7" name="AutoShape 1">
          <a:extLst>
            <a:ext uri="{FF2B5EF4-FFF2-40B4-BE49-F238E27FC236}">
              <a16:creationId xmlns:a16="http://schemas.microsoft.com/office/drawing/2014/main" id="{C9B3322B-905C-4C86-B171-E1AC727E8D3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8" name="AutoShape 1">
          <a:extLst>
            <a:ext uri="{FF2B5EF4-FFF2-40B4-BE49-F238E27FC236}">
              <a16:creationId xmlns:a16="http://schemas.microsoft.com/office/drawing/2014/main" id="{58CF5D30-BE83-411C-9D01-48738D80752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89" name="AutoShape 1">
          <a:extLst>
            <a:ext uri="{FF2B5EF4-FFF2-40B4-BE49-F238E27FC236}">
              <a16:creationId xmlns:a16="http://schemas.microsoft.com/office/drawing/2014/main" id="{48AAE6E5-2D63-4FFB-BF7D-37C9CCD8B3B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0" name="AutoShape 1">
          <a:extLst>
            <a:ext uri="{FF2B5EF4-FFF2-40B4-BE49-F238E27FC236}">
              <a16:creationId xmlns:a16="http://schemas.microsoft.com/office/drawing/2014/main" id="{07DDA09B-9BD7-46A9-95E5-EADEB3E41FA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1" name="AutoShape 1">
          <a:extLst>
            <a:ext uri="{FF2B5EF4-FFF2-40B4-BE49-F238E27FC236}">
              <a16:creationId xmlns:a16="http://schemas.microsoft.com/office/drawing/2014/main" id="{7F9710E6-CB5D-4BD6-83FE-6F3DF6E3CF0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2" name="AutoShape 1">
          <a:extLst>
            <a:ext uri="{FF2B5EF4-FFF2-40B4-BE49-F238E27FC236}">
              <a16:creationId xmlns:a16="http://schemas.microsoft.com/office/drawing/2014/main" id="{9115D4CD-C25B-4F21-AD37-FAA456B1D17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3" name="AutoShape 1">
          <a:extLst>
            <a:ext uri="{FF2B5EF4-FFF2-40B4-BE49-F238E27FC236}">
              <a16:creationId xmlns:a16="http://schemas.microsoft.com/office/drawing/2014/main" id="{2AE0DB61-EC15-4F0F-81E2-DE751F26916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4" name="AutoShape 1">
          <a:extLst>
            <a:ext uri="{FF2B5EF4-FFF2-40B4-BE49-F238E27FC236}">
              <a16:creationId xmlns:a16="http://schemas.microsoft.com/office/drawing/2014/main" id="{54BED645-4517-4150-B2FC-8CC4607E650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5" name="AutoShape 1">
          <a:extLst>
            <a:ext uri="{FF2B5EF4-FFF2-40B4-BE49-F238E27FC236}">
              <a16:creationId xmlns:a16="http://schemas.microsoft.com/office/drawing/2014/main" id="{74DBCC3D-D77C-427A-86E6-94F5B486AD8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6" name="AutoShape 1">
          <a:extLst>
            <a:ext uri="{FF2B5EF4-FFF2-40B4-BE49-F238E27FC236}">
              <a16:creationId xmlns:a16="http://schemas.microsoft.com/office/drawing/2014/main" id="{FBB3C2B0-B29C-41D9-BE6E-373D0C80947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7" name="AutoShape 1">
          <a:extLst>
            <a:ext uri="{FF2B5EF4-FFF2-40B4-BE49-F238E27FC236}">
              <a16:creationId xmlns:a16="http://schemas.microsoft.com/office/drawing/2014/main" id="{2A012712-181F-4A58-9BD6-6F8657524D1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8" name="AutoShape 1">
          <a:extLst>
            <a:ext uri="{FF2B5EF4-FFF2-40B4-BE49-F238E27FC236}">
              <a16:creationId xmlns:a16="http://schemas.microsoft.com/office/drawing/2014/main" id="{CFE2CA60-DEAA-4BEF-9CB7-374351367AA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1999" name="AutoShape 1">
          <a:extLst>
            <a:ext uri="{FF2B5EF4-FFF2-40B4-BE49-F238E27FC236}">
              <a16:creationId xmlns:a16="http://schemas.microsoft.com/office/drawing/2014/main" id="{8B796C58-5DC2-4E2D-9F7A-1FFA5D95ADB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0" name="AutoShape 1">
          <a:extLst>
            <a:ext uri="{FF2B5EF4-FFF2-40B4-BE49-F238E27FC236}">
              <a16:creationId xmlns:a16="http://schemas.microsoft.com/office/drawing/2014/main" id="{4D3B2E1A-6775-4DB6-BF11-C60C4810671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1" name="AutoShape 1">
          <a:extLst>
            <a:ext uri="{FF2B5EF4-FFF2-40B4-BE49-F238E27FC236}">
              <a16:creationId xmlns:a16="http://schemas.microsoft.com/office/drawing/2014/main" id="{D4B7A247-9855-40A8-A373-46C4FB6BBDE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2" name="AutoShape 1">
          <a:extLst>
            <a:ext uri="{FF2B5EF4-FFF2-40B4-BE49-F238E27FC236}">
              <a16:creationId xmlns:a16="http://schemas.microsoft.com/office/drawing/2014/main" id="{80D4623F-6C39-4DF6-BBEF-9FD106E94B2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3" name="AutoShape 1">
          <a:extLst>
            <a:ext uri="{FF2B5EF4-FFF2-40B4-BE49-F238E27FC236}">
              <a16:creationId xmlns:a16="http://schemas.microsoft.com/office/drawing/2014/main" id="{B8961423-A2E6-4BEB-A7DB-CF282E06B98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4" name="AutoShape 1">
          <a:extLst>
            <a:ext uri="{FF2B5EF4-FFF2-40B4-BE49-F238E27FC236}">
              <a16:creationId xmlns:a16="http://schemas.microsoft.com/office/drawing/2014/main" id="{C92E029A-4752-411B-920D-32355E06AFA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5" name="AutoShape 1">
          <a:extLst>
            <a:ext uri="{FF2B5EF4-FFF2-40B4-BE49-F238E27FC236}">
              <a16:creationId xmlns:a16="http://schemas.microsoft.com/office/drawing/2014/main" id="{0E696978-4427-4DBB-BEC5-B84E18D2ECC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6" name="AutoShape 1">
          <a:extLst>
            <a:ext uri="{FF2B5EF4-FFF2-40B4-BE49-F238E27FC236}">
              <a16:creationId xmlns:a16="http://schemas.microsoft.com/office/drawing/2014/main" id="{9BE9F75B-4B0E-459C-976C-2084437CE30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7" name="AutoShape 1">
          <a:extLst>
            <a:ext uri="{FF2B5EF4-FFF2-40B4-BE49-F238E27FC236}">
              <a16:creationId xmlns:a16="http://schemas.microsoft.com/office/drawing/2014/main" id="{37F930D2-DE33-4949-A270-B60080990D7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8" name="AutoShape 1">
          <a:extLst>
            <a:ext uri="{FF2B5EF4-FFF2-40B4-BE49-F238E27FC236}">
              <a16:creationId xmlns:a16="http://schemas.microsoft.com/office/drawing/2014/main" id="{7798640C-6815-4125-8AEB-0617D5EA673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09" name="AutoShape 1">
          <a:extLst>
            <a:ext uri="{FF2B5EF4-FFF2-40B4-BE49-F238E27FC236}">
              <a16:creationId xmlns:a16="http://schemas.microsoft.com/office/drawing/2014/main" id="{5204D881-1236-4961-8EF0-DED71B6AEF2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0" name="AutoShape 1">
          <a:extLst>
            <a:ext uri="{FF2B5EF4-FFF2-40B4-BE49-F238E27FC236}">
              <a16:creationId xmlns:a16="http://schemas.microsoft.com/office/drawing/2014/main" id="{B6201E0B-D69D-49DB-9A1C-F6F0D430582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1" name="AutoShape 1">
          <a:extLst>
            <a:ext uri="{FF2B5EF4-FFF2-40B4-BE49-F238E27FC236}">
              <a16:creationId xmlns:a16="http://schemas.microsoft.com/office/drawing/2014/main" id="{622BB69D-214F-497D-A2C9-F01019BBA61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2" name="AutoShape 1">
          <a:extLst>
            <a:ext uri="{FF2B5EF4-FFF2-40B4-BE49-F238E27FC236}">
              <a16:creationId xmlns:a16="http://schemas.microsoft.com/office/drawing/2014/main" id="{E41DCDE3-0BCE-416F-8EDE-E7F6EE360D7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3" name="AutoShape 1">
          <a:extLst>
            <a:ext uri="{FF2B5EF4-FFF2-40B4-BE49-F238E27FC236}">
              <a16:creationId xmlns:a16="http://schemas.microsoft.com/office/drawing/2014/main" id="{0A989446-BB2B-409E-8725-63E4BD6BEA2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4" name="AutoShape 1">
          <a:extLst>
            <a:ext uri="{FF2B5EF4-FFF2-40B4-BE49-F238E27FC236}">
              <a16:creationId xmlns:a16="http://schemas.microsoft.com/office/drawing/2014/main" id="{ABA398B6-FFF5-4DB6-A881-74312BAB61F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5" name="AutoShape 1">
          <a:extLst>
            <a:ext uri="{FF2B5EF4-FFF2-40B4-BE49-F238E27FC236}">
              <a16:creationId xmlns:a16="http://schemas.microsoft.com/office/drawing/2014/main" id="{B2A23797-133B-4559-A578-A51DF13A64F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6" name="AutoShape 1">
          <a:extLst>
            <a:ext uri="{FF2B5EF4-FFF2-40B4-BE49-F238E27FC236}">
              <a16:creationId xmlns:a16="http://schemas.microsoft.com/office/drawing/2014/main" id="{61C2215F-AEFF-4A7E-A1C4-E71A3280E98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7" name="AutoShape 1">
          <a:extLst>
            <a:ext uri="{FF2B5EF4-FFF2-40B4-BE49-F238E27FC236}">
              <a16:creationId xmlns:a16="http://schemas.microsoft.com/office/drawing/2014/main" id="{217398FD-77C4-47C6-8C75-E84A5B03AAA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8" name="AutoShape 1">
          <a:extLst>
            <a:ext uri="{FF2B5EF4-FFF2-40B4-BE49-F238E27FC236}">
              <a16:creationId xmlns:a16="http://schemas.microsoft.com/office/drawing/2014/main" id="{99E0E0C3-7652-4800-8576-CAD711950DF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19" name="AutoShape 1">
          <a:extLst>
            <a:ext uri="{FF2B5EF4-FFF2-40B4-BE49-F238E27FC236}">
              <a16:creationId xmlns:a16="http://schemas.microsoft.com/office/drawing/2014/main" id="{01823835-000C-49A6-9B77-0C2276501B5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0" name="AutoShape 1">
          <a:extLst>
            <a:ext uri="{FF2B5EF4-FFF2-40B4-BE49-F238E27FC236}">
              <a16:creationId xmlns:a16="http://schemas.microsoft.com/office/drawing/2014/main" id="{6DC0B77A-E10F-426D-85D7-787E189D2FE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1" name="AutoShape 1">
          <a:extLst>
            <a:ext uri="{FF2B5EF4-FFF2-40B4-BE49-F238E27FC236}">
              <a16:creationId xmlns:a16="http://schemas.microsoft.com/office/drawing/2014/main" id="{71F67F5F-178E-4F75-87B9-A73AC75628B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2" name="AutoShape 1">
          <a:extLst>
            <a:ext uri="{FF2B5EF4-FFF2-40B4-BE49-F238E27FC236}">
              <a16:creationId xmlns:a16="http://schemas.microsoft.com/office/drawing/2014/main" id="{E54F5A73-5423-4699-BABC-811EA12D96D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3" name="AutoShape 1">
          <a:extLst>
            <a:ext uri="{FF2B5EF4-FFF2-40B4-BE49-F238E27FC236}">
              <a16:creationId xmlns:a16="http://schemas.microsoft.com/office/drawing/2014/main" id="{9F817D51-F6CA-48F3-A15D-C0366E16A28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4" name="AutoShape 1">
          <a:extLst>
            <a:ext uri="{FF2B5EF4-FFF2-40B4-BE49-F238E27FC236}">
              <a16:creationId xmlns:a16="http://schemas.microsoft.com/office/drawing/2014/main" id="{74BE6706-6FDA-43CB-8AFB-B971BE2A493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5" name="AutoShape 1">
          <a:extLst>
            <a:ext uri="{FF2B5EF4-FFF2-40B4-BE49-F238E27FC236}">
              <a16:creationId xmlns:a16="http://schemas.microsoft.com/office/drawing/2014/main" id="{EBDCD461-D324-49E3-97FC-44041F0940E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6" name="AutoShape 1">
          <a:extLst>
            <a:ext uri="{FF2B5EF4-FFF2-40B4-BE49-F238E27FC236}">
              <a16:creationId xmlns:a16="http://schemas.microsoft.com/office/drawing/2014/main" id="{0C976ECE-44B1-424A-8446-3CDB3D72571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7" name="AutoShape 1">
          <a:extLst>
            <a:ext uri="{FF2B5EF4-FFF2-40B4-BE49-F238E27FC236}">
              <a16:creationId xmlns:a16="http://schemas.microsoft.com/office/drawing/2014/main" id="{1FC7D7B1-4449-497D-9F3D-2BF62B14E10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8" name="AutoShape 1">
          <a:extLst>
            <a:ext uri="{FF2B5EF4-FFF2-40B4-BE49-F238E27FC236}">
              <a16:creationId xmlns:a16="http://schemas.microsoft.com/office/drawing/2014/main" id="{E8D652A3-7907-44D6-A30D-0BF1F9F8F18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29" name="AutoShape 1">
          <a:extLst>
            <a:ext uri="{FF2B5EF4-FFF2-40B4-BE49-F238E27FC236}">
              <a16:creationId xmlns:a16="http://schemas.microsoft.com/office/drawing/2014/main" id="{D599A237-0AC6-4AD2-90CC-C9F94185647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0" name="AutoShape 1">
          <a:extLst>
            <a:ext uri="{FF2B5EF4-FFF2-40B4-BE49-F238E27FC236}">
              <a16:creationId xmlns:a16="http://schemas.microsoft.com/office/drawing/2014/main" id="{E280A318-7FB0-4B36-BA79-1BE934C4E74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1" name="AutoShape 1">
          <a:extLst>
            <a:ext uri="{FF2B5EF4-FFF2-40B4-BE49-F238E27FC236}">
              <a16:creationId xmlns:a16="http://schemas.microsoft.com/office/drawing/2014/main" id="{F82BCE12-49EE-44FA-B35C-A817466C7A2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2" name="AutoShape 1">
          <a:extLst>
            <a:ext uri="{FF2B5EF4-FFF2-40B4-BE49-F238E27FC236}">
              <a16:creationId xmlns:a16="http://schemas.microsoft.com/office/drawing/2014/main" id="{091B6F48-3F2F-4260-9729-E950A5E2FE6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3" name="AutoShape 1">
          <a:extLst>
            <a:ext uri="{FF2B5EF4-FFF2-40B4-BE49-F238E27FC236}">
              <a16:creationId xmlns:a16="http://schemas.microsoft.com/office/drawing/2014/main" id="{1F132D05-3273-4B8C-A873-360760E09A0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4" name="AutoShape 1">
          <a:extLst>
            <a:ext uri="{FF2B5EF4-FFF2-40B4-BE49-F238E27FC236}">
              <a16:creationId xmlns:a16="http://schemas.microsoft.com/office/drawing/2014/main" id="{A9AF1691-DB8C-451C-B5C4-AE75A41A5D7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5" name="AutoShape 1">
          <a:extLst>
            <a:ext uri="{FF2B5EF4-FFF2-40B4-BE49-F238E27FC236}">
              <a16:creationId xmlns:a16="http://schemas.microsoft.com/office/drawing/2014/main" id="{108BB946-C53B-486C-98BE-D16E60ED32F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6" name="AutoShape 1">
          <a:extLst>
            <a:ext uri="{FF2B5EF4-FFF2-40B4-BE49-F238E27FC236}">
              <a16:creationId xmlns:a16="http://schemas.microsoft.com/office/drawing/2014/main" id="{9B78BA7A-3C4E-4B0C-AB69-BDFDF43D39D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7" name="AutoShape 1">
          <a:extLst>
            <a:ext uri="{FF2B5EF4-FFF2-40B4-BE49-F238E27FC236}">
              <a16:creationId xmlns:a16="http://schemas.microsoft.com/office/drawing/2014/main" id="{4D88C7B0-023B-4043-8649-7E7ED057BE2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8" name="AutoShape 1">
          <a:extLst>
            <a:ext uri="{FF2B5EF4-FFF2-40B4-BE49-F238E27FC236}">
              <a16:creationId xmlns:a16="http://schemas.microsoft.com/office/drawing/2014/main" id="{6F9BD0D6-0E22-48EE-8982-74869BCC083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39" name="AutoShape 1">
          <a:extLst>
            <a:ext uri="{FF2B5EF4-FFF2-40B4-BE49-F238E27FC236}">
              <a16:creationId xmlns:a16="http://schemas.microsoft.com/office/drawing/2014/main" id="{2E470204-B71E-4957-A844-000D48517B9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0" name="AutoShape 1">
          <a:extLst>
            <a:ext uri="{FF2B5EF4-FFF2-40B4-BE49-F238E27FC236}">
              <a16:creationId xmlns:a16="http://schemas.microsoft.com/office/drawing/2014/main" id="{575A493B-1BEF-47F9-A860-9F9FBFBF1B7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1" name="AutoShape 1">
          <a:extLst>
            <a:ext uri="{FF2B5EF4-FFF2-40B4-BE49-F238E27FC236}">
              <a16:creationId xmlns:a16="http://schemas.microsoft.com/office/drawing/2014/main" id="{5F7ECCF6-FE25-43B5-820E-ECAEDA4A289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2" name="AutoShape 1">
          <a:extLst>
            <a:ext uri="{FF2B5EF4-FFF2-40B4-BE49-F238E27FC236}">
              <a16:creationId xmlns:a16="http://schemas.microsoft.com/office/drawing/2014/main" id="{91A15E37-A49C-4166-87D8-9B90C29441D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3" name="AutoShape 1">
          <a:extLst>
            <a:ext uri="{FF2B5EF4-FFF2-40B4-BE49-F238E27FC236}">
              <a16:creationId xmlns:a16="http://schemas.microsoft.com/office/drawing/2014/main" id="{7AC3F797-DE25-43C8-B093-7FC1D9F4CA3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4" name="AutoShape 1">
          <a:extLst>
            <a:ext uri="{FF2B5EF4-FFF2-40B4-BE49-F238E27FC236}">
              <a16:creationId xmlns:a16="http://schemas.microsoft.com/office/drawing/2014/main" id="{23BD3C7D-26AD-45E0-8CE5-3F170962068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5" name="AutoShape 1">
          <a:extLst>
            <a:ext uri="{FF2B5EF4-FFF2-40B4-BE49-F238E27FC236}">
              <a16:creationId xmlns:a16="http://schemas.microsoft.com/office/drawing/2014/main" id="{3A02D51A-19B9-412F-9A1D-5B72095A9D4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6" name="AutoShape 1">
          <a:extLst>
            <a:ext uri="{FF2B5EF4-FFF2-40B4-BE49-F238E27FC236}">
              <a16:creationId xmlns:a16="http://schemas.microsoft.com/office/drawing/2014/main" id="{86EE187E-377B-4E9B-B245-66DDA5ACF50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7" name="AutoShape 1">
          <a:extLst>
            <a:ext uri="{FF2B5EF4-FFF2-40B4-BE49-F238E27FC236}">
              <a16:creationId xmlns:a16="http://schemas.microsoft.com/office/drawing/2014/main" id="{E9501E29-89C9-4717-BAE5-CAB999D5628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8" name="AutoShape 1">
          <a:extLst>
            <a:ext uri="{FF2B5EF4-FFF2-40B4-BE49-F238E27FC236}">
              <a16:creationId xmlns:a16="http://schemas.microsoft.com/office/drawing/2014/main" id="{719AA8A8-FD3C-4568-9EBC-0D4FB238886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49" name="AutoShape 1">
          <a:extLst>
            <a:ext uri="{FF2B5EF4-FFF2-40B4-BE49-F238E27FC236}">
              <a16:creationId xmlns:a16="http://schemas.microsoft.com/office/drawing/2014/main" id="{B5E66C41-CDFE-4AD1-B478-9C2A92AAB5B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0" name="AutoShape 1">
          <a:extLst>
            <a:ext uri="{FF2B5EF4-FFF2-40B4-BE49-F238E27FC236}">
              <a16:creationId xmlns:a16="http://schemas.microsoft.com/office/drawing/2014/main" id="{C3A94274-4ABE-4CF6-B5B4-39F9111BCAD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1" name="AutoShape 1">
          <a:extLst>
            <a:ext uri="{FF2B5EF4-FFF2-40B4-BE49-F238E27FC236}">
              <a16:creationId xmlns:a16="http://schemas.microsoft.com/office/drawing/2014/main" id="{4B5E5916-2544-4212-B51B-82AB1BFFC15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2" name="AutoShape 1">
          <a:extLst>
            <a:ext uri="{FF2B5EF4-FFF2-40B4-BE49-F238E27FC236}">
              <a16:creationId xmlns:a16="http://schemas.microsoft.com/office/drawing/2014/main" id="{24CB67E9-1F09-4AED-B16E-BB11A1E06E2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3" name="AutoShape 1">
          <a:extLst>
            <a:ext uri="{FF2B5EF4-FFF2-40B4-BE49-F238E27FC236}">
              <a16:creationId xmlns:a16="http://schemas.microsoft.com/office/drawing/2014/main" id="{4AE250D7-1792-4B8F-99A9-5868CEA3BF4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4" name="AutoShape 1">
          <a:extLst>
            <a:ext uri="{FF2B5EF4-FFF2-40B4-BE49-F238E27FC236}">
              <a16:creationId xmlns:a16="http://schemas.microsoft.com/office/drawing/2014/main" id="{59C1ED10-6D87-4033-9CA7-7B137E6DED6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5" name="AutoShape 1">
          <a:extLst>
            <a:ext uri="{FF2B5EF4-FFF2-40B4-BE49-F238E27FC236}">
              <a16:creationId xmlns:a16="http://schemas.microsoft.com/office/drawing/2014/main" id="{ACB5FD2E-0061-45C4-BACC-19A9E08E70D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6" name="AutoShape 1">
          <a:extLst>
            <a:ext uri="{FF2B5EF4-FFF2-40B4-BE49-F238E27FC236}">
              <a16:creationId xmlns:a16="http://schemas.microsoft.com/office/drawing/2014/main" id="{F0CAB0BF-AE57-4823-8383-B9CABD38788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7" name="AutoShape 1">
          <a:extLst>
            <a:ext uri="{FF2B5EF4-FFF2-40B4-BE49-F238E27FC236}">
              <a16:creationId xmlns:a16="http://schemas.microsoft.com/office/drawing/2014/main" id="{FA1156EC-0742-4BCA-9FFE-FAB86D96E2F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8" name="AutoShape 1">
          <a:extLst>
            <a:ext uri="{FF2B5EF4-FFF2-40B4-BE49-F238E27FC236}">
              <a16:creationId xmlns:a16="http://schemas.microsoft.com/office/drawing/2014/main" id="{04586429-001B-411D-ACB6-03CA758EA9F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59" name="AutoShape 1">
          <a:extLst>
            <a:ext uri="{FF2B5EF4-FFF2-40B4-BE49-F238E27FC236}">
              <a16:creationId xmlns:a16="http://schemas.microsoft.com/office/drawing/2014/main" id="{5AF4C05B-CFD3-4473-A433-90069B570D8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0" name="AutoShape 1">
          <a:extLst>
            <a:ext uri="{FF2B5EF4-FFF2-40B4-BE49-F238E27FC236}">
              <a16:creationId xmlns:a16="http://schemas.microsoft.com/office/drawing/2014/main" id="{3335A6F5-0640-4115-B8E3-04AD0AB027B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1" name="AutoShape 1">
          <a:extLst>
            <a:ext uri="{FF2B5EF4-FFF2-40B4-BE49-F238E27FC236}">
              <a16:creationId xmlns:a16="http://schemas.microsoft.com/office/drawing/2014/main" id="{A850288C-2628-4F23-97BF-72A6E181623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2" name="AutoShape 1">
          <a:extLst>
            <a:ext uri="{FF2B5EF4-FFF2-40B4-BE49-F238E27FC236}">
              <a16:creationId xmlns:a16="http://schemas.microsoft.com/office/drawing/2014/main" id="{826DA690-9B50-4930-88B9-EDC735D8119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3" name="AutoShape 1">
          <a:extLst>
            <a:ext uri="{FF2B5EF4-FFF2-40B4-BE49-F238E27FC236}">
              <a16:creationId xmlns:a16="http://schemas.microsoft.com/office/drawing/2014/main" id="{AEAB4899-0D3C-4C07-B997-B91782E3AE5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4" name="AutoShape 1">
          <a:extLst>
            <a:ext uri="{FF2B5EF4-FFF2-40B4-BE49-F238E27FC236}">
              <a16:creationId xmlns:a16="http://schemas.microsoft.com/office/drawing/2014/main" id="{BEB2E8BC-4390-43B6-87CF-D94E96C0DAF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5" name="AutoShape 1">
          <a:extLst>
            <a:ext uri="{FF2B5EF4-FFF2-40B4-BE49-F238E27FC236}">
              <a16:creationId xmlns:a16="http://schemas.microsoft.com/office/drawing/2014/main" id="{83B0C155-FC8C-41FA-9C4E-47D14898313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6" name="AutoShape 1">
          <a:extLst>
            <a:ext uri="{FF2B5EF4-FFF2-40B4-BE49-F238E27FC236}">
              <a16:creationId xmlns:a16="http://schemas.microsoft.com/office/drawing/2014/main" id="{8D23FF59-54DC-4279-861C-46B488EF6E9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7" name="AutoShape 1">
          <a:extLst>
            <a:ext uri="{FF2B5EF4-FFF2-40B4-BE49-F238E27FC236}">
              <a16:creationId xmlns:a16="http://schemas.microsoft.com/office/drawing/2014/main" id="{13AF72F0-00B5-4607-9242-2C187416060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8" name="AutoShape 1">
          <a:extLst>
            <a:ext uri="{FF2B5EF4-FFF2-40B4-BE49-F238E27FC236}">
              <a16:creationId xmlns:a16="http://schemas.microsoft.com/office/drawing/2014/main" id="{39A97069-A718-47B6-B9F1-7C9256AD4F0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69" name="AutoShape 1">
          <a:extLst>
            <a:ext uri="{FF2B5EF4-FFF2-40B4-BE49-F238E27FC236}">
              <a16:creationId xmlns:a16="http://schemas.microsoft.com/office/drawing/2014/main" id="{84C21BE3-683F-42CA-865C-FB950B7A512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0" name="AutoShape 1">
          <a:extLst>
            <a:ext uri="{FF2B5EF4-FFF2-40B4-BE49-F238E27FC236}">
              <a16:creationId xmlns:a16="http://schemas.microsoft.com/office/drawing/2014/main" id="{BEB38C9A-B20D-4FA5-A679-799ECBE04DC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1" name="AutoShape 1">
          <a:extLst>
            <a:ext uri="{FF2B5EF4-FFF2-40B4-BE49-F238E27FC236}">
              <a16:creationId xmlns:a16="http://schemas.microsoft.com/office/drawing/2014/main" id="{566A7292-3068-49B0-B058-FA9368CAA9B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2" name="AutoShape 1">
          <a:extLst>
            <a:ext uri="{FF2B5EF4-FFF2-40B4-BE49-F238E27FC236}">
              <a16:creationId xmlns:a16="http://schemas.microsoft.com/office/drawing/2014/main" id="{D30CC60A-A675-4D1A-82B2-0ECC9B2F5DD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3" name="AutoShape 1">
          <a:extLst>
            <a:ext uri="{FF2B5EF4-FFF2-40B4-BE49-F238E27FC236}">
              <a16:creationId xmlns:a16="http://schemas.microsoft.com/office/drawing/2014/main" id="{9DA6B7B1-8CBF-4714-B643-4BDDD2EECB5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4" name="AutoShape 1">
          <a:extLst>
            <a:ext uri="{FF2B5EF4-FFF2-40B4-BE49-F238E27FC236}">
              <a16:creationId xmlns:a16="http://schemas.microsoft.com/office/drawing/2014/main" id="{4428F7C3-C1E7-41CB-A0D0-4B87B9DF741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5" name="AutoShape 1">
          <a:extLst>
            <a:ext uri="{FF2B5EF4-FFF2-40B4-BE49-F238E27FC236}">
              <a16:creationId xmlns:a16="http://schemas.microsoft.com/office/drawing/2014/main" id="{8EC8DB1C-F4F1-4F80-BB95-0A54473940D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6" name="AutoShape 1">
          <a:extLst>
            <a:ext uri="{FF2B5EF4-FFF2-40B4-BE49-F238E27FC236}">
              <a16:creationId xmlns:a16="http://schemas.microsoft.com/office/drawing/2014/main" id="{9C673BBD-14E2-4CD0-85E9-2FCE5EE49D3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7" name="AutoShape 1">
          <a:extLst>
            <a:ext uri="{FF2B5EF4-FFF2-40B4-BE49-F238E27FC236}">
              <a16:creationId xmlns:a16="http://schemas.microsoft.com/office/drawing/2014/main" id="{65F28083-0646-4972-89C9-1079AF1D296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8" name="AutoShape 1">
          <a:extLst>
            <a:ext uri="{FF2B5EF4-FFF2-40B4-BE49-F238E27FC236}">
              <a16:creationId xmlns:a16="http://schemas.microsoft.com/office/drawing/2014/main" id="{D5364E49-73D7-4EF2-9C78-7038EE01668D}"/>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79" name="AutoShape 1">
          <a:extLst>
            <a:ext uri="{FF2B5EF4-FFF2-40B4-BE49-F238E27FC236}">
              <a16:creationId xmlns:a16="http://schemas.microsoft.com/office/drawing/2014/main" id="{59896D77-3BCA-499D-B6D0-B80FF900F76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80" name="AutoShape 1">
          <a:extLst>
            <a:ext uri="{FF2B5EF4-FFF2-40B4-BE49-F238E27FC236}">
              <a16:creationId xmlns:a16="http://schemas.microsoft.com/office/drawing/2014/main" id="{CB8E7292-571A-40ED-98C9-A13C3A45190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81" name="AutoShape 1">
          <a:extLst>
            <a:ext uri="{FF2B5EF4-FFF2-40B4-BE49-F238E27FC236}">
              <a16:creationId xmlns:a16="http://schemas.microsoft.com/office/drawing/2014/main" id="{F5AD45C3-6260-4CEF-9ED4-96C13F83A01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82" name="AutoShape 1">
          <a:extLst>
            <a:ext uri="{FF2B5EF4-FFF2-40B4-BE49-F238E27FC236}">
              <a16:creationId xmlns:a16="http://schemas.microsoft.com/office/drawing/2014/main" id="{A03048FA-F7FE-448B-B8B7-F1E71C33C64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83" name="AutoShape 1">
          <a:extLst>
            <a:ext uri="{FF2B5EF4-FFF2-40B4-BE49-F238E27FC236}">
              <a16:creationId xmlns:a16="http://schemas.microsoft.com/office/drawing/2014/main" id="{58AB9054-5295-4712-825A-3A6C54D4481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84" name="AutoShape 1">
          <a:extLst>
            <a:ext uri="{FF2B5EF4-FFF2-40B4-BE49-F238E27FC236}">
              <a16:creationId xmlns:a16="http://schemas.microsoft.com/office/drawing/2014/main" id="{74185CE7-6FC9-4249-93DA-E2994B7ECF7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85" name="AutoShape 1">
          <a:extLst>
            <a:ext uri="{FF2B5EF4-FFF2-40B4-BE49-F238E27FC236}">
              <a16:creationId xmlns:a16="http://schemas.microsoft.com/office/drawing/2014/main" id="{18787042-6905-46F7-9206-3A5CBF1B5E5F}"/>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86" name="AutoShape 1">
          <a:extLst>
            <a:ext uri="{FF2B5EF4-FFF2-40B4-BE49-F238E27FC236}">
              <a16:creationId xmlns:a16="http://schemas.microsoft.com/office/drawing/2014/main" id="{93426E1F-C437-4C82-A891-7B33F790F44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87" name="AutoShape 1">
          <a:extLst>
            <a:ext uri="{FF2B5EF4-FFF2-40B4-BE49-F238E27FC236}">
              <a16:creationId xmlns:a16="http://schemas.microsoft.com/office/drawing/2014/main" id="{E86EEDC7-D644-4630-AE6E-EC86D1BA8DD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88" name="AutoShape 1">
          <a:extLst>
            <a:ext uri="{FF2B5EF4-FFF2-40B4-BE49-F238E27FC236}">
              <a16:creationId xmlns:a16="http://schemas.microsoft.com/office/drawing/2014/main" id="{A988EADB-FC16-4444-B240-ECD93582DF3C}"/>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89" name="AutoShape 1">
          <a:extLst>
            <a:ext uri="{FF2B5EF4-FFF2-40B4-BE49-F238E27FC236}">
              <a16:creationId xmlns:a16="http://schemas.microsoft.com/office/drawing/2014/main" id="{F7152CD6-5F3D-4AED-B00E-455BCC4F092B}"/>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0" name="AutoShape 1">
          <a:extLst>
            <a:ext uri="{FF2B5EF4-FFF2-40B4-BE49-F238E27FC236}">
              <a16:creationId xmlns:a16="http://schemas.microsoft.com/office/drawing/2014/main" id="{87D3015F-6433-48FE-88D2-99D5416CA305}"/>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1" name="AutoShape 1">
          <a:extLst>
            <a:ext uri="{FF2B5EF4-FFF2-40B4-BE49-F238E27FC236}">
              <a16:creationId xmlns:a16="http://schemas.microsoft.com/office/drawing/2014/main" id="{C0E6B2AD-3A89-45EE-90BB-4CE0E38F6BC3}"/>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2" name="AutoShape 1">
          <a:extLst>
            <a:ext uri="{FF2B5EF4-FFF2-40B4-BE49-F238E27FC236}">
              <a16:creationId xmlns:a16="http://schemas.microsoft.com/office/drawing/2014/main" id="{4DF9AFCD-399D-44F0-A195-94A7F5E6E31D}"/>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3" name="AutoShape 1">
          <a:extLst>
            <a:ext uri="{FF2B5EF4-FFF2-40B4-BE49-F238E27FC236}">
              <a16:creationId xmlns:a16="http://schemas.microsoft.com/office/drawing/2014/main" id="{F0DF33E0-B665-4540-8099-BA36099C13AA}"/>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4" name="AutoShape 1">
          <a:extLst>
            <a:ext uri="{FF2B5EF4-FFF2-40B4-BE49-F238E27FC236}">
              <a16:creationId xmlns:a16="http://schemas.microsoft.com/office/drawing/2014/main" id="{84FB116F-3D1F-42FB-B2D5-CEA7A39CA72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0</xdr:rowOff>
    </xdr:from>
    <xdr:ext cx="297657" cy="323850"/>
    <xdr:sp macro="" textlink="">
      <xdr:nvSpPr>
        <xdr:cNvPr id="2095" name="AutoShape 1">
          <a:extLst>
            <a:ext uri="{FF2B5EF4-FFF2-40B4-BE49-F238E27FC236}">
              <a16:creationId xmlns:a16="http://schemas.microsoft.com/office/drawing/2014/main" id="{DFCDCF34-C2F0-4612-BB23-4650C1F1EA0E}"/>
            </a:ext>
          </a:extLst>
        </xdr:cNvPr>
        <xdr:cNvSpPr>
          <a:spLocks noChangeAspect="1" noChangeArrowheads="1"/>
        </xdr:cNvSpPr>
      </xdr:nvSpPr>
      <xdr:spPr bwMode="auto">
        <a:xfrm>
          <a:off x="9067800" y="1905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xdr:row>
      <xdr:rowOff>9525</xdr:rowOff>
    </xdr:from>
    <xdr:ext cx="297657" cy="323850"/>
    <xdr:sp macro="" textlink="">
      <xdr:nvSpPr>
        <xdr:cNvPr id="2096" name="AutoShape 1">
          <a:extLst>
            <a:ext uri="{FF2B5EF4-FFF2-40B4-BE49-F238E27FC236}">
              <a16:creationId xmlns:a16="http://schemas.microsoft.com/office/drawing/2014/main" id="{0B91CEC4-7201-41CB-923C-15806ADD2654}"/>
            </a:ext>
          </a:extLst>
        </xdr:cNvPr>
        <xdr:cNvSpPr>
          <a:spLocks noChangeAspect="1" noChangeArrowheads="1"/>
        </xdr:cNvSpPr>
      </xdr:nvSpPr>
      <xdr:spPr bwMode="auto">
        <a:xfrm>
          <a:off x="9067800" y="20002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97" name="AutoShape 1">
          <a:extLst>
            <a:ext uri="{FF2B5EF4-FFF2-40B4-BE49-F238E27FC236}">
              <a16:creationId xmlns:a16="http://schemas.microsoft.com/office/drawing/2014/main" id="{ED43AE11-7B7B-43B3-B8E5-B43599F5315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98" name="AutoShape 1">
          <a:extLst>
            <a:ext uri="{FF2B5EF4-FFF2-40B4-BE49-F238E27FC236}">
              <a16:creationId xmlns:a16="http://schemas.microsoft.com/office/drawing/2014/main" id="{99659034-6328-4632-AD8E-E45B7FFA154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099" name="AutoShape 1">
          <a:extLst>
            <a:ext uri="{FF2B5EF4-FFF2-40B4-BE49-F238E27FC236}">
              <a16:creationId xmlns:a16="http://schemas.microsoft.com/office/drawing/2014/main" id="{17244556-DB73-46A3-868F-EC902256FC5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0" name="AutoShape 1">
          <a:extLst>
            <a:ext uri="{FF2B5EF4-FFF2-40B4-BE49-F238E27FC236}">
              <a16:creationId xmlns:a16="http://schemas.microsoft.com/office/drawing/2014/main" id="{D5B3156E-F6FF-4828-80C5-E89A33525B96}"/>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1" name="AutoShape 1">
          <a:extLst>
            <a:ext uri="{FF2B5EF4-FFF2-40B4-BE49-F238E27FC236}">
              <a16:creationId xmlns:a16="http://schemas.microsoft.com/office/drawing/2014/main" id="{AD6E9202-2174-4B2E-A5BC-B695C1E510C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2" name="AutoShape 1">
          <a:extLst>
            <a:ext uri="{FF2B5EF4-FFF2-40B4-BE49-F238E27FC236}">
              <a16:creationId xmlns:a16="http://schemas.microsoft.com/office/drawing/2014/main" id="{99926A5F-2D8C-423A-A49E-284F879EA6E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3" name="AutoShape 1">
          <a:extLst>
            <a:ext uri="{FF2B5EF4-FFF2-40B4-BE49-F238E27FC236}">
              <a16:creationId xmlns:a16="http://schemas.microsoft.com/office/drawing/2014/main" id="{C7D79EDD-45F6-493D-A9A0-2F6C224FB6C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4" name="AutoShape 1">
          <a:extLst>
            <a:ext uri="{FF2B5EF4-FFF2-40B4-BE49-F238E27FC236}">
              <a16:creationId xmlns:a16="http://schemas.microsoft.com/office/drawing/2014/main" id="{147B2DD7-85D6-44C4-9607-D0EDC123B0C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5" name="AutoShape 1">
          <a:extLst>
            <a:ext uri="{FF2B5EF4-FFF2-40B4-BE49-F238E27FC236}">
              <a16:creationId xmlns:a16="http://schemas.microsoft.com/office/drawing/2014/main" id="{EBA47FD7-6192-4EA7-9D73-C3AE4AA1880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6" name="AutoShape 1">
          <a:extLst>
            <a:ext uri="{FF2B5EF4-FFF2-40B4-BE49-F238E27FC236}">
              <a16:creationId xmlns:a16="http://schemas.microsoft.com/office/drawing/2014/main" id="{51CFAC23-4E9C-457E-8FA0-237608EC232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7" name="AutoShape 1">
          <a:extLst>
            <a:ext uri="{FF2B5EF4-FFF2-40B4-BE49-F238E27FC236}">
              <a16:creationId xmlns:a16="http://schemas.microsoft.com/office/drawing/2014/main" id="{FC39583B-A520-4144-A561-FB3348210C9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8" name="AutoShape 1">
          <a:extLst>
            <a:ext uri="{FF2B5EF4-FFF2-40B4-BE49-F238E27FC236}">
              <a16:creationId xmlns:a16="http://schemas.microsoft.com/office/drawing/2014/main" id="{CD9B759F-851E-4491-B8D7-8F3553111A1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09" name="AutoShape 1">
          <a:extLst>
            <a:ext uri="{FF2B5EF4-FFF2-40B4-BE49-F238E27FC236}">
              <a16:creationId xmlns:a16="http://schemas.microsoft.com/office/drawing/2014/main" id="{86E9D515-2D75-42F1-91E8-3C73980E92D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0" name="AutoShape 1">
          <a:extLst>
            <a:ext uri="{FF2B5EF4-FFF2-40B4-BE49-F238E27FC236}">
              <a16:creationId xmlns:a16="http://schemas.microsoft.com/office/drawing/2014/main" id="{34B4EDFB-E6FD-4EF6-B239-181856E9CA3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1" name="AutoShape 1">
          <a:extLst>
            <a:ext uri="{FF2B5EF4-FFF2-40B4-BE49-F238E27FC236}">
              <a16:creationId xmlns:a16="http://schemas.microsoft.com/office/drawing/2014/main" id="{358B14A0-4650-4BB3-8C11-D847FC7041D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2" name="AutoShape 1">
          <a:extLst>
            <a:ext uri="{FF2B5EF4-FFF2-40B4-BE49-F238E27FC236}">
              <a16:creationId xmlns:a16="http://schemas.microsoft.com/office/drawing/2014/main" id="{36BB678F-9E96-4F07-B208-A88583AC3E5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3" name="AutoShape 1">
          <a:extLst>
            <a:ext uri="{FF2B5EF4-FFF2-40B4-BE49-F238E27FC236}">
              <a16:creationId xmlns:a16="http://schemas.microsoft.com/office/drawing/2014/main" id="{E88B08B6-8378-4715-8331-9B91963CC1E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4" name="AutoShape 1">
          <a:extLst>
            <a:ext uri="{FF2B5EF4-FFF2-40B4-BE49-F238E27FC236}">
              <a16:creationId xmlns:a16="http://schemas.microsoft.com/office/drawing/2014/main" id="{3CA189DA-5BB2-45C3-94CF-A70F0E2079B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5" name="AutoShape 1">
          <a:extLst>
            <a:ext uri="{FF2B5EF4-FFF2-40B4-BE49-F238E27FC236}">
              <a16:creationId xmlns:a16="http://schemas.microsoft.com/office/drawing/2014/main" id="{6E5C3499-B961-4A12-B907-6475B9BC63A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6" name="AutoShape 1">
          <a:extLst>
            <a:ext uri="{FF2B5EF4-FFF2-40B4-BE49-F238E27FC236}">
              <a16:creationId xmlns:a16="http://schemas.microsoft.com/office/drawing/2014/main" id="{1CF371B2-9734-4DAD-9F38-A79B542D1D9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7" name="AutoShape 1">
          <a:extLst>
            <a:ext uri="{FF2B5EF4-FFF2-40B4-BE49-F238E27FC236}">
              <a16:creationId xmlns:a16="http://schemas.microsoft.com/office/drawing/2014/main" id="{038C39AB-2CDF-4E93-ABB3-921A2538B46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8" name="AutoShape 1">
          <a:extLst>
            <a:ext uri="{FF2B5EF4-FFF2-40B4-BE49-F238E27FC236}">
              <a16:creationId xmlns:a16="http://schemas.microsoft.com/office/drawing/2014/main" id="{6E5BF133-C5B1-4300-84FE-84EC8F64A26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19" name="AutoShape 1">
          <a:extLst>
            <a:ext uri="{FF2B5EF4-FFF2-40B4-BE49-F238E27FC236}">
              <a16:creationId xmlns:a16="http://schemas.microsoft.com/office/drawing/2014/main" id="{42A30188-9704-4C25-AA8C-F8F3104BB76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0" name="AutoShape 1">
          <a:extLst>
            <a:ext uri="{FF2B5EF4-FFF2-40B4-BE49-F238E27FC236}">
              <a16:creationId xmlns:a16="http://schemas.microsoft.com/office/drawing/2014/main" id="{59A90D6F-7CF8-4638-8ECB-895079A5CB39}"/>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1" name="AutoShape 1">
          <a:extLst>
            <a:ext uri="{FF2B5EF4-FFF2-40B4-BE49-F238E27FC236}">
              <a16:creationId xmlns:a16="http://schemas.microsoft.com/office/drawing/2014/main" id="{4C1FF9C0-39B7-4D61-9451-1D36E697878C}"/>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2" name="AutoShape 1">
          <a:extLst>
            <a:ext uri="{FF2B5EF4-FFF2-40B4-BE49-F238E27FC236}">
              <a16:creationId xmlns:a16="http://schemas.microsoft.com/office/drawing/2014/main" id="{5A7C019C-728D-42B7-A359-76A67F53B88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3" name="AutoShape 1">
          <a:extLst>
            <a:ext uri="{FF2B5EF4-FFF2-40B4-BE49-F238E27FC236}">
              <a16:creationId xmlns:a16="http://schemas.microsoft.com/office/drawing/2014/main" id="{53BB660E-1675-4293-80A4-F44CB2290A1F}"/>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4" name="AutoShape 1">
          <a:extLst>
            <a:ext uri="{FF2B5EF4-FFF2-40B4-BE49-F238E27FC236}">
              <a16:creationId xmlns:a16="http://schemas.microsoft.com/office/drawing/2014/main" id="{C8B982AE-22C2-403C-BBB6-AA3B43035D1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125" name="AutoShape 1">
          <a:extLst>
            <a:ext uri="{FF2B5EF4-FFF2-40B4-BE49-F238E27FC236}">
              <a16:creationId xmlns:a16="http://schemas.microsoft.com/office/drawing/2014/main" id="{F724727D-CF6C-4EC4-8112-D6A36BAC7EA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26" name="AutoShape 1">
          <a:extLst>
            <a:ext uri="{FF2B5EF4-FFF2-40B4-BE49-F238E27FC236}">
              <a16:creationId xmlns:a16="http://schemas.microsoft.com/office/drawing/2014/main" id="{5CEB332A-8C63-48EE-8671-EACF89886FD5}"/>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27" name="AutoShape 1">
          <a:extLst>
            <a:ext uri="{FF2B5EF4-FFF2-40B4-BE49-F238E27FC236}">
              <a16:creationId xmlns:a16="http://schemas.microsoft.com/office/drawing/2014/main" id="{D24FFA79-FCB8-4C0E-BDB6-3F14ABE56057}"/>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28" name="AutoShape 1">
          <a:extLst>
            <a:ext uri="{FF2B5EF4-FFF2-40B4-BE49-F238E27FC236}">
              <a16:creationId xmlns:a16="http://schemas.microsoft.com/office/drawing/2014/main" id="{88855C40-BD5C-4576-A202-3D78B3DCAED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29" name="AutoShape 1">
          <a:extLst>
            <a:ext uri="{FF2B5EF4-FFF2-40B4-BE49-F238E27FC236}">
              <a16:creationId xmlns:a16="http://schemas.microsoft.com/office/drawing/2014/main" id="{9E7FBC65-C8D1-4D5C-AAD2-DF5516591A2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0" name="AutoShape 1">
          <a:extLst>
            <a:ext uri="{FF2B5EF4-FFF2-40B4-BE49-F238E27FC236}">
              <a16:creationId xmlns:a16="http://schemas.microsoft.com/office/drawing/2014/main" id="{EE367394-C1F6-4A3B-BA97-DAE5D4566627}"/>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1" name="AutoShape 1">
          <a:extLst>
            <a:ext uri="{FF2B5EF4-FFF2-40B4-BE49-F238E27FC236}">
              <a16:creationId xmlns:a16="http://schemas.microsoft.com/office/drawing/2014/main" id="{2FBE8622-724E-4C3F-8C32-7007CB7D28C6}"/>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2" name="AutoShape 1">
          <a:extLst>
            <a:ext uri="{FF2B5EF4-FFF2-40B4-BE49-F238E27FC236}">
              <a16:creationId xmlns:a16="http://schemas.microsoft.com/office/drawing/2014/main" id="{E1A05659-B531-4141-9BC1-B7F0925C622A}"/>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3" name="AutoShape 1">
          <a:extLst>
            <a:ext uri="{FF2B5EF4-FFF2-40B4-BE49-F238E27FC236}">
              <a16:creationId xmlns:a16="http://schemas.microsoft.com/office/drawing/2014/main" id="{57AD393F-007A-4EBC-91F9-7D96904A0F05}"/>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4" name="AutoShape 1">
          <a:extLst>
            <a:ext uri="{FF2B5EF4-FFF2-40B4-BE49-F238E27FC236}">
              <a16:creationId xmlns:a16="http://schemas.microsoft.com/office/drawing/2014/main" id="{39CA15E8-B95F-4F2F-850A-51566D536C4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5" name="AutoShape 1">
          <a:extLst>
            <a:ext uri="{FF2B5EF4-FFF2-40B4-BE49-F238E27FC236}">
              <a16:creationId xmlns:a16="http://schemas.microsoft.com/office/drawing/2014/main" id="{4F397B4B-35DE-442F-BA8A-AA4BF798B58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6" name="AutoShape 1">
          <a:extLst>
            <a:ext uri="{FF2B5EF4-FFF2-40B4-BE49-F238E27FC236}">
              <a16:creationId xmlns:a16="http://schemas.microsoft.com/office/drawing/2014/main" id="{55B846FB-10B4-4B7E-9202-E694E12BD302}"/>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7" name="AutoShape 1">
          <a:extLst>
            <a:ext uri="{FF2B5EF4-FFF2-40B4-BE49-F238E27FC236}">
              <a16:creationId xmlns:a16="http://schemas.microsoft.com/office/drawing/2014/main" id="{2DE4FD87-B4E8-4D5F-A54C-ED88D203C9A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8" name="AutoShape 1">
          <a:extLst>
            <a:ext uri="{FF2B5EF4-FFF2-40B4-BE49-F238E27FC236}">
              <a16:creationId xmlns:a16="http://schemas.microsoft.com/office/drawing/2014/main" id="{A069AC48-40BD-4711-BB4C-2D4FECB78535}"/>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39" name="AutoShape 1">
          <a:extLst>
            <a:ext uri="{FF2B5EF4-FFF2-40B4-BE49-F238E27FC236}">
              <a16:creationId xmlns:a16="http://schemas.microsoft.com/office/drawing/2014/main" id="{7035AFA7-A202-41AD-967F-5321713F94C2}"/>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0" name="AutoShape 1">
          <a:extLst>
            <a:ext uri="{FF2B5EF4-FFF2-40B4-BE49-F238E27FC236}">
              <a16:creationId xmlns:a16="http://schemas.microsoft.com/office/drawing/2014/main" id="{1B13F0B3-D677-4615-BB1E-B315739890F3}"/>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1" name="AutoShape 1">
          <a:extLst>
            <a:ext uri="{FF2B5EF4-FFF2-40B4-BE49-F238E27FC236}">
              <a16:creationId xmlns:a16="http://schemas.microsoft.com/office/drawing/2014/main" id="{610A4C23-FE8B-4FB7-A98E-194BCE86D5DB}"/>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2" name="AutoShape 1">
          <a:extLst>
            <a:ext uri="{FF2B5EF4-FFF2-40B4-BE49-F238E27FC236}">
              <a16:creationId xmlns:a16="http://schemas.microsoft.com/office/drawing/2014/main" id="{FC42B075-C28B-463E-93D4-ACE5F57339F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3" name="AutoShape 1">
          <a:extLst>
            <a:ext uri="{FF2B5EF4-FFF2-40B4-BE49-F238E27FC236}">
              <a16:creationId xmlns:a16="http://schemas.microsoft.com/office/drawing/2014/main" id="{8B55BDCA-68C2-477C-83B0-410659A6417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4" name="AutoShape 1">
          <a:extLst>
            <a:ext uri="{FF2B5EF4-FFF2-40B4-BE49-F238E27FC236}">
              <a16:creationId xmlns:a16="http://schemas.microsoft.com/office/drawing/2014/main" id="{0BE54BA7-BD0F-422F-83BD-513066339EF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5" name="AutoShape 1">
          <a:extLst>
            <a:ext uri="{FF2B5EF4-FFF2-40B4-BE49-F238E27FC236}">
              <a16:creationId xmlns:a16="http://schemas.microsoft.com/office/drawing/2014/main" id="{4E15CE54-3FE0-4D37-A9C1-EC42BA5BFBD6}"/>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6" name="AutoShape 1">
          <a:extLst>
            <a:ext uri="{FF2B5EF4-FFF2-40B4-BE49-F238E27FC236}">
              <a16:creationId xmlns:a16="http://schemas.microsoft.com/office/drawing/2014/main" id="{D7D999F5-4341-4E2F-8E85-661EBB925963}"/>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7" name="AutoShape 1">
          <a:extLst>
            <a:ext uri="{FF2B5EF4-FFF2-40B4-BE49-F238E27FC236}">
              <a16:creationId xmlns:a16="http://schemas.microsoft.com/office/drawing/2014/main" id="{5E49A7BA-115D-4833-B436-1A1F365C8548}"/>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8" name="AutoShape 1">
          <a:extLst>
            <a:ext uri="{FF2B5EF4-FFF2-40B4-BE49-F238E27FC236}">
              <a16:creationId xmlns:a16="http://schemas.microsoft.com/office/drawing/2014/main" id="{72A5C8D2-0F6D-4814-94DA-F6ED932FC0A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49" name="AutoShape 1">
          <a:extLst>
            <a:ext uri="{FF2B5EF4-FFF2-40B4-BE49-F238E27FC236}">
              <a16:creationId xmlns:a16="http://schemas.microsoft.com/office/drawing/2014/main" id="{41129D78-9ADA-40CD-9C49-8CB9EB7750F1}"/>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0" name="AutoShape 1">
          <a:extLst>
            <a:ext uri="{FF2B5EF4-FFF2-40B4-BE49-F238E27FC236}">
              <a16:creationId xmlns:a16="http://schemas.microsoft.com/office/drawing/2014/main" id="{488ADA42-7843-4949-AA1F-7453307A1BA3}"/>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1" name="AutoShape 1">
          <a:extLst>
            <a:ext uri="{FF2B5EF4-FFF2-40B4-BE49-F238E27FC236}">
              <a16:creationId xmlns:a16="http://schemas.microsoft.com/office/drawing/2014/main" id="{2C81D010-CBE6-43E7-A14B-10C70B1297B0}"/>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2" name="AutoShape 1">
          <a:extLst>
            <a:ext uri="{FF2B5EF4-FFF2-40B4-BE49-F238E27FC236}">
              <a16:creationId xmlns:a16="http://schemas.microsoft.com/office/drawing/2014/main" id="{17BBD258-2101-4E4D-BB15-9D7ED7CC5BD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3" name="AutoShape 1">
          <a:extLst>
            <a:ext uri="{FF2B5EF4-FFF2-40B4-BE49-F238E27FC236}">
              <a16:creationId xmlns:a16="http://schemas.microsoft.com/office/drawing/2014/main" id="{2F009850-E880-43F5-A963-8E5880EF47A0}"/>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4" name="AutoShape 1">
          <a:extLst>
            <a:ext uri="{FF2B5EF4-FFF2-40B4-BE49-F238E27FC236}">
              <a16:creationId xmlns:a16="http://schemas.microsoft.com/office/drawing/2014/main" id="{43638D3E-F56B-4F3B-AD4C-772C25547447}"/>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155" name="AutoShape 1">
          <a:extLst>
            <a:ext uri="{FF2B5EF4-FFF2-40B4-BE49-F238E27FC236}">
              <a16:creationId xmlns:a16="http://schemas.microsoft.com/office/drawing/2014/main" id="{DB930C4A-2627-4B10-9564-2CD2E80FA1E8}"/>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56" name="AutoShape 1">
          <a:extLst>
            <a:ext uri="{FF2B5EF4-FFF2-40B4-BE49-F238E27FC236}">
              <a16:creationId xmlns:a16="http://schemas.microsoft.com/office/drawing/2014/main" id="{6FB9B94F-A82B-4BCB-9ADE-D60198746F2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57" name="AutoShape 1">
          <a:extLst>
            <a:ext uri="{FF2B5EF4-FFF2-40B4-BE49-F238E27FC236}">
              <a16:creationId xmlns:a16="http://schemas.microsoft.com/office/drawing/2014/main" id="{F7766C26-69FA-4592-AB96-30DAC98F6B3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58" name="AutoShape 1">
          <a:extLst>
            <a:ext uri="{FF2B5EF4-FFF2-40B4-BE49-F238E27FC236}">
              <a16:creationId xmlns:a16="http://schemas.microsoft.com/office/drawing/2014/main" id="{6BE5F086-5A50-4832-9AD3-A4D9A8D847D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59" name="AutoShape 1">
          <a:extLst>
            <a:ext uri="{FF2B5EF4-FFF2-40B4-BE49-F238E27FC236}">
              <a16:creationId xmlns:a16="http://schemas.microsoft.com/office/drawing/2014/main" id="{1276E188-89CD-4898-8F29-A1FEA9B20F5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0" name="AutoShape 1">
          <a:extLst>
            <a:ext uri="{FF2B5EF4-FFF2-40B4-BE49-F238E27FC236}">
              <a16:creationId xmlns:a16="http://schemas.microsoft.com/office/drawing/2014/main" id="{151514D8-C050-4281-8627-262A6190C13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1" name="AutoShape 1">
          <a:extLst>
            <a:ext uri="{FF2B5EF4-FFF2-40B4-BE49-F238E27FC236}">
              <a16:creationId xmlns:a16="http://schemas.microsoft.com/office/drawing/2014/main" id="{5CA1F769-FB8C-41CD-A6F6-6151D1B240F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2" name="AutoShape 1">
          <a:extLst>
            <a:ext uri="{FF2B5EF4-FFF2-40B4-BE49-F238E27FC236}">
              <a16:creationId xmlns:a16="http://schemas.microsoft.com/office/drawing/2014/main" id="{128153D8-04FC-4677-9D88-037086F4156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3" name="AutoShape 1">
          <a:extLst>
            <a:ext uri="{FF2B5EF4-FFF2-40B4-BE49-F238E27FC236}">
              <a16:creationId xmlns:a16="http://schemas.microsoft.com/office/drawing/2014/main" id="{2D0FC617-DA0A-48E0-8F1E-112C3378242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4" name="AutoShape 1">
          <a:extLst>
            <a:ext uri="{FF2B5EF4-FFF2-40B4-BE49-F238E27FC236}">
              <a16:creationId xmlns:a16="http://schemas.microsoft.com/office/drawing/2014/main" id="{6D6215B2-BC9B-4019-B2F8-FB182178D47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5" name="AutoShape 1">
          <a:extLst>
            <a:ext uri="{FF2B5EF4-FFF2-40B4-BE49-F238E27FC236}">
              <a16:creationId xmlns:a16="http://schemas.microsoft.com/office/drawing/2014/main" id="{2A3E4042-FB13-465B-A645-D6FB129EC8E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6" name="AutoShape 1">
          <a:extLst>
            <a:ext uri="{FF2B5EF4-FFF2-40B4-BE49-F238E27FC236}">
              <a16:creationId xmlns:a16="http://schemas.microsoft.com/office/drawing/2014/main" id="{2D50FF88-25EB-4CB1-A9F4-398C6FA7F9F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7" name="AutoShape 1">
          <a:extLst>
            <a:ext uri="{FF2B5EF4-FFF2-40B4-BE49-F238E27FC236}">
              <a16:creationId xmlns:a16="http://schemas.microsoft.com/office/drawing/2014/main" id="{87B77242-D5FE-403A-B717-C61D7963022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8" name="AutoShape 1">
          <a:extLst>
            <a:ext uri="{FF2B5EF4-FFF2-40B4-BE49-F238E27FC236}">
              <a16:creationId xmlns:a16="http://schemas.microsoft.com/office/drawing/2014/main" id="{41785B18-F3A5-45A1-83BA-110569EC6E7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69" name="AutoShape 1">
          <a:extLst>
            <a:ext uri="{FF2B5EF4-FFF2-40B4-BE49-F238E27FC236}">
              <a16:creationId xmlns:a16="http://schemas.microsoft.com/office/drawing/2014/main" id="{8918D692-A89C-44C1-9B80-29392B55F51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0" name="AutoShape 1">
          <a:extLst>
            <a:ext uri="{FF2B5EF4-FFF2-40B4-BE49-F238E27FC236}">
              <a16:creationId xmlns:a16="http://schemas.microsoft.com/office/drawing/2014/main" id="{6E360061-ACB2-496B-9C1C-2CC8788D799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1" name="AutoShape 1">
          <a:extLst>
            <a:ext uri="{FF2B5EF4-FFF2-40B4-BE49-F238E27FC236}">
              <a16:creationId xmlns:a16="http://schemas.microsoft.com/office/drawing/2014/main" id="{B7059F03-1CA0-448F-91E4-10836DE667A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2" name="AutoShape 1">
          <a:extLst>
            <a:ext uri="{FF2B5EF4-FFF2-40B4-BE49-F238E27FC236}">
              <a16:creationId xmlns:a16="http://schemas.microsoft.com/office/drawing/2014/main" id="{9B18CC74-DB77-4E7A-9328-2B6DDA23BCC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3" name="AutoShape 1">
          <a:extLst>
            <a:ext uri="{FF2B5EF4-FFF2-40B4-BE49-F238E27FC236}">
              <a16:creationId xmlns:a16="http://schemas.microsoft.com/office/drawing/2014/main" id="{88CF1331-9E37-4CAD-B96D-39FA13AE0F7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4" name="AutoShape 1">
          <a:extLst>
            <a:ext uri="{FF2B5EF4-FFF2-40B4-BE49-F238E27FC236}">
              <a16:creationId xmlns:a16="http://schemas.microsoft.com/office/drawing/2014/main" id="{7DD672FD-59D8-4FAE-82CC-872273BF17D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5" name="AutoShape 1">
          <a:extLst>
            <a:ext uri="{FF2B5EF4-FFF2-40B4-BE49-F238E27FC236}">
              <a16:creationId xmlns:a16="http://schemas.microsoft.com/office/drawing/2014/main" id="{99252440-899D-4DF0-9415-36DEB2B8F1A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6" name="AutoShape 1">
          <a:extLst>
            <a:ext uri="{FF2B5EF4-FFF2-40B4-BE49-F238E27FC236}">
              <a16:creationId xmlns:a16="http://schemas.microsoft.com/office/drawing/2014/main" id="{2DACC902-F361-4071-B83C-D522F6FB6E3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7" name="AutoShape 1">
          <a:extLst>
            <a:ext uri="{FF2B5EF4-FFF2-40B4-BE49-F238E27FC236}">
              <a16:creationId xmlns:a16="http://schemas.microsoft.com/office/drawing/2014/main" id="{710C9D9F-16D0-458B-8C6F-AB04979C284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8" name="AutoShape 1">
          <a:extLst>
            <a:ext uri="{FF2B5EF4-FFF2-40B4-BE49-F238E27FC236}">
              <a16:creationId xmlns:a16="http://schemas.microsoft.com/office/drawing/2014/main" id="{DABBD573-C9F2-4189-ABF7-FD5B3C35240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79" name="AutoShape 1">
          <a:extLst>
            <a:ext uri="{FF2B5EF4-FFF2-40B4-BE49-F238E27FC236}">
              <a16:creationId xmlns:a16="http://schemas.microsoft.com/office/drawing/2014/main" id="{5F2865BE-552E-43C3-9043-A5A04A8031D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0" name="AutoShape 1">
          <a:extLst>
            <a:ext uri="{FF2B5EF4-FFF2-40B4-BE49-F238E27FC236}">
              <a16:creationId xmlns:a16="http://schemas.microsoft.com/office/drawing/2014/main" id="{6EA1FFBF-5A26-41B4-A2C7-6F4D53D9B3F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1" name="AutoShape 1">
          <a:extLst>
            <a:ext uri="{FF2B5EF4-FFF2-40B4-BE49-F238E27FC236}">
              <a16:creationId xmlns:a16="http://schemas.microsoft.com/office/drawing/2014/main" id="{B49AF2E9-A229-4A7E-91B6-57E042B896B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2" name="AutoShape 1">
          <a:extLst>
            <a:ext uri="{FF2B5EF4-FFF2-40B4-BE49-F238E27FC236}">
              <a16:creationId xmlns:a16="http://schemas.microsoft.com/office/drawing/2014/main" id="{C198F762-EAE6-468E-9ECD-27B9526BB3F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3" name="AutoShape 1">
          <a:extLst>
            <a:ext uri="{FF2B5EF4-FFF2-40B4-BE49-F238E27FC236}">
              <a16:creationId xmlns:a16="http://schemas.microsoft.com/office/drawing/2014/main" id="{4DEC7065-9A9E-4896-989C-83F7DCA8737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4" name="AutoShape 1">
          <a:extLst>
            <a:ext uri="{FF2B5EF4-FFF2-40B4-BE49-F238E27FC236}">
              <a16:creationId xmlns:a16="http://schemas.microsoft.com/office/drawing/2014/main" id="{AEDD18CD-8A0B-417D-A1AD-7506C9A2EC7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5" name="AutoShape 1">
          <a:extLst>
            <a:ext uri="{FF2B5EF4-FFF2-40B4-BE49-F238E27FC236}">
              <a16:creationId xmlns:a16="http://schemas.microsoft.com/office/drawing/2014/main" id="{05EE1498-A08A-42FD-82CC-8EBC8DC87FC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6" name="AutoShape 1">
          <a:extLst>
            <a:ext uri="{FF2B5EF4-FFF2-40B4-BE49-F238E27FC236}">
              <a16:creationId xmlns:a16="http://schemas.microsoft.com/office/drawing/2014/main" id="{8D9B3417-A97B-4E90-A45F-509B1E93534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7" name="AutoShape 1">
          <a:extLst>
            <a:ext uri="{FF2B5EF4-FFF2-40B4-BE49-F238E27FC236}">
              <a16:creationId xmlns:a16="http://schemas.microsoft.com/office/drawing/2014/main" id="{46FEE295-6295-434C-8ED9-38B2BD8A1D1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8" name="AutoShape 1">
          <a:extLst>
            <a:ext uri="{FF2B5EF4-FFF2-40B4-BE49-F238E27FC236}">
              <a16:creationId xmlns:a16="http://schemas.microsoft.com/office/drawing/2014/main" id="{17E6D6C6-AC73-4E45-AA44-C7DF1B6DC6F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89" name="AutoShape 1">
          <a:extLst>
            <a:ext uri="{FF2B5EF4-FFF2-40B4-BE49-F238E27FC236}">
              <a16:creationId xmlns:a16="http://schemas.microsoft.com/office/drawing/2014/main" id="{F36162E2-BB1C-4C05-BD9F-2DC70F64B2A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0" name="AutoShape 1">
          <a:extLst>
            <a:ext uri="{FF2B5EF4-FFF2-40B4-BE49-F238E27FC236}">
              <a16:creationId xmlns:a16="http://schemas.microsoft.com/office/drawing/2014/main" id="{6FFAC58A-8777-4933-AFAE-F1CB35D9344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1" name="AutoShape 1">
          <a:extLst>
            <a:ext uri="{FF2B5EF4-FFF2-40B4-BE49-F238E27FC236}">
              <a16:creationId xmlns:a16="http://schemas.microsoft.com/office/drawing/2014/main" id="{20FF134E-3FD2-4221-B62D-648E0004374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2" name="AutoShape 1">
          <a:extLst>
            <a:ext uri="{FF2B5EF4-FFF2-40B4-BE49-F238E27FC236}">
              <a16:creationId xmlns:a16="http://schemas.microsoft.com/office/drawing/2014/main" id="{6F366FC9-A05B-4A29-A0E7-0A068246113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3" name="AutoShape 1">
          <a:extLst>
            <a:ext uri="{FF2B5EF4-FFF2-40B4-BE49-F238E27FC236}">
              <a16:creationId xmlns:a16="http://schemas.microsoft.com/office/drawing/2014/main" id="{3B37FCC4-C337-4C30-A46F-99D2077B51E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4" name="AutoShape 1">
          <a:extLst>
            <a:ext uri="{FF2B5EF4-FFF2-40B4-BE49-F238E27FC236}">
              <a16:creationId xmlns:a16="http://schemas.microsoft.com/office/drawing/2014/main" id="{1DBC8C89-32D4-4F41-A9E2-367BCB64B7D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5" name="AutoShape 1">
          <a:extLst>
            <a:ext uri="{FF2B5EF4-FFF2-40B4-BE49-F238E27FC236}">
              <a16:creationId xmlns:a16="http://schemas.microsoft.com/office/drawing/2014/main" id="{DA8B4263-93CA-445E-85EC-498D5F4DB97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6" name="AutoShape 1">
          <a:extLst>
            <a:ext uri="{FF2B5EF4-FFF2-40B4-BE49-F238E27FC236}">
              <a16:creationId xmlns:a16="http://schemas.microsoft.com/office/drawing/2014/main" id="{FB7A555E-6601-4007-9D99-31F61BF3A71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7" name="AutoShape 1">
          <a:extLst>
            <a:ext uri="{FF2B5EF4-FFF2-40B4-BE49-F238E27FC236}">
              <a16:creationId xmlns:a16="http://schemas.microsoft.com/office/drawing/2014/main" id="{654613F1-42EE-46F8-83D7-5218576D6D2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8" name="AutoShape 1">
          <a:extLst>
            <a:ext uri="{FF2B5EF4-FFF2-40B4-BE49-F238E27FC236}">
              <a16:creationId xmlns:a16="http://schemas.microsoft.com/office/drawing/2014/main" id="{8F5375DD-9503-4AEF-BDD8-6C67A412AB1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199" name="AutoShape 1">
          <a:extLst>
            <a:ext uri="{FF2B5EF4-FFF2-40B4-BE49-F238E27FC236}">
              <a16:creationId xmlns:a16="http://schemas.microsoft.com/office/drawing/2014/main" id="{C3951E23-5F84-4808-BA4B-321678EE5B1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0" name="AutoShape 1">
          <a:extLst>
            <a:ext uri="{FF2B5EF4-FFF2-40B4-BE49-F238E27FC236}">
              <a16:creationId xmlns:a16="http://schemas.microsoft.com/office/drawing/2014/main" id="{4A6D1BBE-7908-481F-AD01-2D3BDFFD841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1" name="AutoShape 1">
          <a:extLst>
            <a:ext uri="{FF2B5EF4-FFF2-40B4-BE49-F238E27FC236}">
              <a16:creationId xmlns:a16="http://schemas.microsoft.com/office/drawing/2014/main" id="{56CC0244-D620-41AB-9F94-1160C40E491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2" name="AutoShape 1">
          <a:extLst>
            <a:ext uri="{FF2B5EF4-FFF2-40B4-BE49-F238E27FC236}">
              <a16:creationId xmlns:a16="http://schemas.microsoft.com/office/drawing/2014/main" id="{230EC9AE-D00B-470D-AADF-BEB73E34309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3" name="AutoShape 1">
          <a:extLst>
            <a:ext uri="{FF2B5EF4-FFF2-40B4-BE49-F238E27FC236}">
              <a16:creationId xmlns:a16="http://schemas.microsoft.com/office/drawing/2014/main" id="{840F31C4-9B6A-4D2E-B8DB-E64CE7B7855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4" name="AutoShape 1">
          <a:extLst>
            <a:ext uri="{FF2B5EF4-FFF2-40B4-BE49-F238E27FC236}">
              <a16:creationId xmlns:a16="http://schemas.microsoft.com/office/drawing/2014/main" id="{C6DEDA8B-53E8-47AE-90C9-89466440809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5" name="AutoShape 1">
          <a:extLst>
            <a:ext uri="{FF2B5EF4-FFF2-40B4-BE49-F238E27FC236}">
              <a16:creationId xmlns:a16="http://schemas.microsoft.com/office/drawing/2014/main" id="{FA819C58-F339-4CF6-8B71-08161EB00BF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6" name="AutoShape 1">
          <a:extLst>
            <a:ext uri="{FF2B5EF4-FFF2-40B4-BE49-F238E27FC236}">
              <a16:creationId xmlns:a16="http://schemas.microsoft.com/office/drawing/2014/main" id="{25EF352D-6A12-4399-A044-B5CF531744F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7" name="AutoShape 1">
          <a:extLst>
            <a:ext uri="{FF2B5EF4-FFF2-40B4-BE49-F238E27FC236}">
              <a16:creationId xmlns:a16="http://schemas.microsoft.com/office/drawing/2014/main" id="{0DD69975-7A9C-4035-A315-BE5E77B10A4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8" name="AutoShape 1">
          <a:extLst>
            <a:ext uri="{FF2B5EF4-FFF2-40B4-BE49-F238E27FC236}">
              <a16:creationId xmlns:a16="http://schemas.microsoft.com/office/drawing/2014/main" id="{4D8592D6-7B24-4F10-A07E-FE765D637D4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09" name="AutoShape 1">
          <a:extLst>
            <a:ext uri="{FF2B5EF4-FFF2-40B4-BE49-F238E27FC236}">
              <a16:creationId xmlns:a16="http://schemas.microsoft.com/office/drawing/2014/main" id="{D5F5FE35-D168-4667-90ED-5756834148C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0" name="AutoShape 1">
          <a:extLst>
            <a:ext uri="{FF2B5EF4-FFF2-40B4-BE49-F238E27FC236}">
              <a16:creationId xmlns:a16="http://schemas.microsoft.com/office/drawing/2014/main" id="{95CE33B5-5822-4F24-9E2D-A8DAD1F9AA6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1" name="AutoShape 1">
          <a:extLst>
            <a:ext uri="{FF2B5EF4-FFF2-40B4-BE49-F238E27FC236}">
              <a16:creationId xmlns:a16="http://schemas.microsoft.com/office/drawing/2014/main" id="{32F6798A-FC80-4EE7-89B9-EEC8115F9E5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2" name="AutoShape 1">
          <a:extLst>
            <a:ext uri="{FF2B5EF4-FFF2-40B4-BE49-F238E27FC236}">
              <a16:creationId xmlns:a16="http://schemas.microsoft.com/office/drawing/2014/main" id="{49AD7051-34BF-477F-AE0E-144FBBA8C44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3" name="AutoShape 1">
          <a:extLst>
            <a:ext uri="{FF2B5EF4-FFF2-40B4-BE49-F238E27FC236}">
              <a16:creationId xmlns:a16="http://schemas.microsoft.com/office/drawing/2014/main" id="{8B5C4A6B-0473-45F2-B940-C29E66F3CE4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4" name="AutoShape 1">
          <a:extLst>
            <a:ext uri="{FF2B5EF4-FFF2-40B4-BE49-F238E27FC236}">
              <a16:creationId xmlns:a16="http://schemas.microsoft.com/office/drawing/2014/main" id="{FE991B8E-426F-4DB8-8360-6997690F19E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5" name="AutoShape 1">
          <a:extLst>
            <a:ext uri="{FF2B5EF4-FFF2-40B4-BE49-F238E27FC236}">
              <a16:creationId xmlns:a16="http://schemas.microsoft.com/office/drawing/2014/main" id="{50B45B11-0D71-4EDE-9A10-F591BDCF49A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6" name="AutoShape 1">
          <a:extLst>
            <a:ext uri="{FF2B5EF4-FFF2-40B4-BE49-F238E27FC236}">
              <a16:creationId xmlns:a16="http://schemas.microsoft.com/office/drawing/2014/main" id="{6CEEC251-438C-4F8E-B20D-DCE49456B6C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7" name="AutoShape 1">
          <a:extLst>
            <a:ext uri="{FF2B5EF4-FFF2-40B4-BE49-F238E27FC236}">
              <a16:creationId xmlns:a16="http://schemas.microsoft.com/office/drawing/2014/main" id="{07909CE4-A5D9-44C7-A4EB-1F7DDFC3C9A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8" name="AutoShape 1">
          <a:extLst>
            <a:ext uri="{FF2B5EF4-FFF2-40B4-BE49-F238E27FC236}">
              <a16:creationId xmlns:a16="http://schemas.microsoft.com/office/drawing/2014/main" id="{C18E5EB6-EF06-4718-8DE9-CEE81363CED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19" name="AutoShape 1">
          <a:extLst>
            <a:ext uri="{FF2B5EF4-FFF2-40B4-BE49-F238E27FC236}">
              <a16:creationId xmlns:a16="http://schemas.microsoft.com/office/drawing/2014/main" id="{EA48CFC0-5C9C-43A0-94C8-30AF97FE92C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0" name="AutoShape 1">
          <a:extLst>
            <a:ext uri="{FF2B5EF4-FFF2-40B4-BE49-F238E27FC236}">
              <a16:creationId xmlns:a16="http://schemas.microsoft.com/office/drawing/2014/main" id="{6619688A-5168-403E-9C07-A832DE882C1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1" name="AutoShape 1">
          <a:extLst>
            <a:ext uri="{FF2B5EF4-FFF2-40B4-BE49-F238E27FC236}">
              <a16:creationId xmlns:a16="http://schemas.microsoft.com/office/drawing/2014/main" id="{AA68284A-CF7B-46CD-8FA5-75D1BCC5132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2" name="AutoShape 1">
          <a:extLst>
            <a:ext uri="{FF2B5EF4-FFF2-40B4-BE49-F238E27FC236}">
              <a16:creationId xmlns:a16="http://schemas.microsoft.com/office/drawing/2014/main" id="{47EFB2D7-984A-4E2F-9A9D-7D7B2195FE4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3" name="AutoShape 1">
          <a:extLst>
            <a:ext uri="{FF2B5EF4-FFF2-40B4-BE49-F238E27FC236}">
              <a16:creationId xmlns:a16="http://schemas.microsoft.com/office/drawing/2014/main" id="{E1E187C1-D6F3-409D-8162-787C884E734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4" name="AutoShape 1">
          <a:extLst>
            <a:ext uri="{FF2B5EF4-FFF2-40B4-BE49-F238E27FC236}">
              <a16:creationId xmlns:a16="http://schemas.microsoft.com/office/drawing/2014/main" id="{B1636AD2-732A-478D-AD26-CA6989A93BC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5" name="AutoShape 1">
          <a:extLst>
            <a:ext uri="{FF2B5EF4-FFF2-40B4-BE49-F238E27FC236}">
              <a16:creationId xmlns:a16="http://schemas.microsoft.com/office/drawing/2014/main" id="{440CDDE8-27C3-4CC1-A8A5-E800ED19A8F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6" name="AutoShape 1">
          <a:extLst>
            <a:ext uri="{FF2B5EF4-FFF2-40B4-BE49-F238E27FC236}">
              <a16:creationId xmlns:a16="http://schemas.microsoft.com/office/drawing/2014/main" id="{E43DE200-6C2D-404A-B9CF-9F6688A0508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7" name="AutoShape 1">
          <a:extLst>
            <a:ext uri="{FF2B5EF4-FFF2-40B4-BE49-F238E27FC236}">
              <a16:creationId xmlns:a16="http://schemas.microsoft.com/office/drawing/2014/main" id="{C9455382-52ED-49FE-9975-AEE732FC7F9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8" name="AutoShape 1">
          <a:extLst>
            <a:ext uri="{FF2B5EF4-FFF2-40B4-BE49-F238E27FC236}">
              <a16:creationId xmlns:a16="http://schemas.microsoft.com/office/drawing/2014/main" id="{3403023A-F6A3-45FF-9F5C-21890ACA3A0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29" name="AutoShape 1">
          <a:extLst>
            <a:ext uri="{FF2B5EF4-FFF2-40B4-BE49-F238E27FC236}">
              <a16:creationId xmlns:a16="http://schemas.microsoft.com/office/drawing/2014/main" id="{7B10BE69-6993-47F3-9BC9-BA92BBA26BA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0" name="AutoShape 1">
          <a:extLst>
            <a:ext uri="{FF2B5EF4-FFF2-40B4-BE49-F238E27FC236}">
              <a16:creationId xmlns:a16="http://schemas.microsoft.com/office/drawing/2014/main" id="{68118681-FEE9-43E2-A15A-0E4EFA5D4A0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1" name="AutoShape 1">
          <a:extLst>
            <a:ext uri="{FF2B5EF4-FFF2-40B4-BE49-F238E27FC236}">
              <a16:creationId xmlns:a16="http://schemas.microsoft.com/office/drawing/2014/main" id="{AED7B343-A3B5-40D8-B862-E32B065B309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2" name="AutoShape 1">
          <a:extLst>
            <a:ext uri="{FF2B5EF4-FFF2-40B4-BE49-F238E27FC236}">
              <a16:creationId xmlns:a16="http://schemas.microsoft.com/office/drawing/2014/main" id="{E70F0BEC-4229-40FA-9DC5-486F1BAC85A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3" name="AutoShape 1">
          <a:extLst>
            <a:ext uri="{FF2B5EF4-FFF2-40B4-BE49-F238E27FC236}">
              <a16:creationId xmlns:a16="http://schemas.microsoft.com/office/drawing/2014/main" id="{00CB9E33-8B71-41C8-949E-EE2CBB0369E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4" name="AutoShape 1">
          <a:extLst>
            <a:ext uri="{FF2B5EF4-FFF2-40B4-BE49-F238E27FC236}">
              <a16:creationId xmlns:a16="http://schemas.microsoft.com/office/drawing/2014/main" id="{BF514B70-48F8-4816-A851-6EE7AE31DB2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5" name="AutoShape 1">
          <a:extLst>
            <a:ext uri="{FF2B5EF4-FFF2-40B4-BE49-F238E27FC236}">
              <a16:creationId xmlns:a16="http://schemas.microsoft.com/office/drawing/2014/main" id="{6F9A949D-30C9-479B-92D5-2482844E60E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6" name="AutoShape 1">
          <a:extLst>
            <a:ext uri="{FF2B5EF4-FFF2-40B4-BE49-F238E27FC236}">
              <a16:creationId xmlns:a16="http://schemas.microsoft.com/office/drawing/2014/main" id="{C51BC49F-C4D3-4C02-B283-026CCE3496A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7" name="AutoShape 1">
          <a:extLst>
            <a:ext uri="{FF2B5EF4-FFF2-40B4-BE49-F238E27FC236}">
              <a16:creationId xmlns:a16="http://schemas.microsoft.com/office/drawing/2014/main" id="{3CDFF8E4-462E-4800-9C0E-82F13F14B63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8" name="AutoShape 1">
          <a:extLst>
            <a:ext uri="{FF2B5EF4-FFF2-40B4-BE49-F238E27FC236}">
              <a16:creationId xmlns:a16="http://schemas.microsoft.com/office/drawing/2014/main" id="{C0385E44-81FB-4734-B188-9B2A31557F7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39" name="AutoShape 1">
          <a:extLst>
            <a:ext uri="{FF2B5EF4-FFF2-40B4-BE49-F238E27FC236}">
              <a16:creationId xmlns:a16="http://schemas.microsoft.com/office/drawing/2014/main" id="{CB825456-359C-4881-8D21-4E359AC9831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0" name="AutoShape 1">
          <a:extLst>
            <a:ext uri="{FF2B5EF4-FFF2-40B4-BE49-F238E27FC236}">
              <a16:creationId xmlns:a16="http://schemas.microsoft.com/office/drawing/2014/main" id="{0FD9A016-5326-4A66-A826-731A305E626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1" name="AutoShape 1">
          <a:extLst>
            <a:ext uri="{FF2B5EF4-FFF2-40B4-BE49-F238E27FC236}">
              <a16:creationId xmlns:a16="http://schemas.microsoft.com/office/drawing/2014/main" id="{F7AEC1AA-AE44-4F42-9D17-A04B56F1203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2" name="AutoShape 1">
          <a:extLst>
            <a:ext uri="{FF2B5EF4-FFF2-40B4-BE49-F238E27FC236}">
              <a16:creationId xmlns:a16="http://schemas.microsoft.com/office/drawing/2014/main" id="{AE86D016-9072-470F-AE07-336C1A40BA3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3" name="AutoShape 1">
          <a:extLst>
            <a:ext uri="{FF2B5EF4-FFF2-40B4-BE49-F238E27FC236}">
              <a16:creationId xmlns:a16="http://schemas.microsoft.com/office/drawing/2014/main" id="{AA8CA422-B72A-4A52-BC2B-77D2A7F02B6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4" name="AutoShape 1">
          <a:extLst>
            <a:ext uri="{FF2B5EF4-FFF2-40B4-BE49-F238E27FC236}">
              <a16:creationId xmlns:a16="http://schemas.microsoft.com/office/drawing/2014/main" id="{B5EED95C-FB0D-4ED1-9ECD-08B06BAFA77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5" name="AutoShape 1">
          <a:extLst>
            <a:ext uri="{FF2B5EF4-FFF2-40B4-BE49-F238E27FC236}">
              <a16:creationId xmlns:a16="http://schemas.microsoft.com/office/drawing/2014/main" id="{ECD4D785-93CB-47D6-B05A-D9A93E62940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6" name="AutoShape 1">
          <a:extLst>
            <a:ext uri="{FF2B5EF4-FFF2-40B4-BE49-F238E27FC236}">
              <a16:creationId xmlns:a16="http://schemas.microsoft.com/office/drawing/2014/main" id="{A83AE4F9-09BD-4A43-A65A-A67C0062910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7" name="AutoShape 1">
          <a:extLst>
            <a:ext uri="{FF2B5EF4-FFF2-40B4-BE49-F238E27FC236}">
              <a16:creationId xmlns:a16="http://schemas.microsoft.com/office/drawing/2014/main" id="{B2CBA2BC-4782-40A6-9F1E-5062DF0E97F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8" name="AutoShape 1">
          <a:extLst>
            <a:ext uri="{FF2B5EF4-FFF2-40B4-BE49-F238E27FC236}">
              <a16:creationId xmlns:a16="http://schemas.microsoft.com/office/drawing/2014/main" id="{1EF80986-5D15-492B-A444-484DE4192D8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49" name="AutoShape 1">
          <a:extLst>
            <a:ext uri="{FF2B5EF4-FFF2-40B4-BE49-F238E27FC236}">
              <a16:creationId xmlns:a16="http://schemas.microsoft.com/office/drawing/2014/main" id="{BD076F76-377D-4D89-A20B-146CEA7E4E4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0" name="AutoShape 1">
          <a:extLst>
            <a:ext uri="{FF2B5EF4-FFF2-40B4-BE49-F238E27FC236}">
              <a16:creationId xmlns:a16="http://schemas.microsoft.com/office/drawing/2014/main" id="{61269EC5-1376-469E-ACB7-EDFE06130AD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1" name="AutoShape 1">
          <a:extLst>
            <a:ext uri="{FF2B5EF4-FFF2-40B4-BE49-F238E27FC236}">
              <a16:creationId xmlns:a16="http://schemas.microsoft.com/office/drawing/2014/main" id="{514D7F05-B207-45B6-82C2-FBA1C168A32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2" name="AutoShape 1">
          <a:extLst>
            <a:ext uri="{FF2B5EF4-FFF2-40B4-BE49-F238E27FC236}">
              <a16:creationId xmlns:a16="http://schemas.microsoft.com/office/drawing/2014/main" id="{05383B55-80FD-4EF7-8AD6-8CFADFB5F94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3" name="AutoShape 1">
          <a:extLst>
            <a:ext uri="{FF2B5EF4-FFF2-40B4-BE49-F238E27FC236}">
              <a16:creationId xmlns:a16="http://schemas.microsoft.com/office/drawing/2014/main" id="{6850B8D5-84BE-4B96-A1B9-9F723CD4A4B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4" name="AutoShape 1">
          <a:extLst>
            <a:ext uri="{FF2B5EF4-FFF2-40B4-BE49-F238E27FC236}">
              <a16:creationId xmlns:a16="http://schemas.microsoft.com/office/drawing/2014/main" id="{0095EED1-E972-44B9-B57D-C83C20D75EF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5" name="AutoShape 1">
          <a:extLst>
            <a:ext uri="{FF2B5EF4-FFF2-40B4-BE49-F238E27FC236}">
              <a16:creationId xmlns:a16="http://schemas.microsoft.com/office/drawing/2014/main" id="{647D4F95-61C2-4563-8213-C159C66561E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6" name="AutoShape 1">
          <a:extLst>
            <a:ext uri="{FF2B5EF4-FFF2-40B4-BE49-F238E27FC236}">
              <a16:creationId xmlns:a16="http://schemas.microsoft.com/office/drawing/2014/main" id="{0D452132-7202-4DAC-A04C-CEA171B6B8E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7" name="AutoShape 1">
          <a:extLst>
            <a:ext uri="{FF2B5EF4-FFF2-40B4-BE49-F238E27FC236}">
              <a16:creationId xmlns:a16="http://schemas.microsoft.com/office/drawing/2014/main" id="{3FF8743F-7D94-4A81-AACB-EAABDDF81F8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8" name="AutoShape 1">
          <a:extLst>
            <a:ext uri="{FF2B5EF4-FFF2-40B4-BE49-F238E27FC236}">
              <a16:creationId xmlns:a16="http://schemas.microsoft.com/office/drawing/2014/main" id="{43118C09-9F21-436D-9E74-88C61501B84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59" name="AutoShape 1">
          <a:extLst>
            <a:ext uri="{FF2B5EF4-FFF2-40B4-BE49-F238E27FC236}">
              <a16:creationId xmlns:a16="http://schemas.microsoft.com/office/drawing/2014/main" id="{62BAF94C-D9F8-43F2-B270-6734EBB96D5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0" name="AutoShape 1">
          <a:extLst>
            <a:ext uri="{FF2B5EF4-FFF2-40B4-BE49-F238E27FC236}">
              <a16:creationId xmlns:a16="http://schemas.microsoft.com/office/drawing/2014/main" id="{64DB27BD-5B55-478E-B593-3B14CD62C29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1" name="AutoShape 1">
          <a:extLst>
            <a:ext uri="{FF2B5EF4-FFF2-40B4-BE49-F238E27FC236}">
              <a16:creationId xmlns:a16="http://schemas.microsoft.com/office/drawing/2014/main" id="{63FB205A-B2A7-4F2E-BE15-C66C978AF95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2" name="AutoShape 1">
          <a:extLst>
            <a:ext uri="{FF2B5EF4-FFF2-40B4-BE49-F238E27FC236}">
              <a16:creationId xmlns:a16="http://schemas.microsoft.com/office/drawing/2014/main" id="{F09E00E1-810F-4994-9330-A36A0F9AFF2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3" name="AutoShape 1">
          <a:extLst>
            <a:ext uri="{FF2B5EF4-FFF2-40B4-BE49-F238E27FC236}">
              <a16:creationId xmlns:a16="http://schemas.microsoft.com/office/drawing/2014/main" id="{1C407EAF-9A71-4671-B0A6-569BA1D0049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4" name="AutoShape 1">
          <a:extLst>
            <a:ext uri="{FF2B5EF4-FFF2-40B4-BE49-F238E27FC236}">
              <a16:creationId xmlns:a16="http://schemas.microsoft.com/office/drawing/2014/main" id="{E5BFDF38-6D00-4076-AF2A-BD0F1AF9AA9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5" name="AutoShape 1">
          <a:extLst>
            <a:ext uri="{FF2B5EF4-FFF2-40B4-BE49-F238E27FC236}">
              <a16:creationId xmlns:a16="http://schemas.microsoft.com/office/drawing/2014/main" id="{1A15B92F-0D07-4BF7-9C5C-4F2AD863E53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6" name="AutoShape 1">
          <a:extLst>
            <a:ext uri="{FF2B5EF4-FFF2-40B4-BE49-F238E27FC236}">
              <a16:creationId xmlns:a16="http://schemas.microsoft.com/office/drawing/2014/main" id="{1E4E1DA4-90BF-4F65-B21B-540793956AE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7" name="AutoShape 1">
          <a:extLst>
            <a:ext uri="{FF2B5EF4-FFF2-40B4-BE49-F238E27FC236}">
              <a16:creationId xmlns:a16="http://schemas.microsoft.com/office/drawing/2014/main" id="{EFF2BEEB-E881-4002-A0EF-B4B94B57236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8" name="AutoShape 1">
          <a:extLst>
            <a:ext uri="{FF2B5EF4-FFF2-40B4-BE49-F238E27FC236}">
              <a16:creationId xmlns:a16="http://schemas.microsoft.com/office/drawing/2014/main" id="{5FFCFD7C-2EAD-4B58-8A7F-088067B5CFB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69" name="AutoShape 1">
          <a:extLst>
            <a:ext uri="{FF2B5EF4-FFF2-40B4-BE49-F238E27FC236}">
              <a16:creationId xmlns:a16="http://schemas.microsoft.com/office/drawing/2014/main" id="{DF1F3E1D-EF93-451B-BE51-4B14576257C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0" name="AutoShape 1">
          <a:extLst>
            <a:ext uri="{FF2B5EF4-FFF2-40B4-BE49-F238E27FC236}">
              <a16:creationId xmlns:a16="http://schemas.microsoft.com/office/drawing/2014/main" id="{F93E65E9-F795-4B37-94CD-491B53916E4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1" name="AutoShape 1">
          <a:extLst>
            <a:ext uri="{FF2B5EF4-FFF2-40B4-BE49-F238E27FC236}">
              <a16:creationId xmlns:a16="http://schemas.microsoft.com/office/drawing/2014/main" id="{9D70E978-D291-4FFD-B657-5C5AEA689EC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2" name="AutoShape 1">
          <a:extLst>
            <a:ext uri="{FF2B5EF4-FFF2-40B4-BE49-F238E27FC236}">
              <a16:creationId xmlns:a16="http://schemas.microsoft.com/office/drawing/2014/main" id="{5EC676E7-6206-4C73-9979-DA73C679875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3" name="AutoShape 1">
          <a:extLst>
            <a:ext uri="{FF2B5EF4-FFF2-40B4-BE49-F238E27FC236}">
              <a16:creationId xmlns:a16="http://schemas.microsoft.com/office/drawing/2014/main" id="{D9A4DE34-6FA5-4611-836B-67618411FDC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4" name="AutoShape 1">
          <a:extLst>
            <a:ext uri="{FF2B5EF4-FFF2-40B4-BE49-F238E27FC236}">
              <a16:creationId xmlns:a16="http://schemas.microsoft.com/office/drawing/2014/main" id="{60D634A8-3BCA-4D74-BE88-26EEF2A75C8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5" name="AutoShape 1">
          <a:extLst>
            <a:ext uri="{FF2B5EF4-FFF2-40B4-BE49-F238E27FC236}">
              <a16:creationId xmlns:a16="http://schemas.microsoft.com/office/drawing/2014/main" id="{CDD08026-578B-4E69-B1F1-47F8DA09CC4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6" name="AutoShape 1">
          <a:extLst>
            <a:ext uri="{FF2B5EF4-FFF2-40B4-BE49-F238E27FC236}">
              <a16:creationId xmlns:a16="http://schemas.microsoft.com/office/drawing/2014/main" id="{19458CFF-C2D9-4E85-A142-628011FDAA3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7" name="AutoShape 1">
          <a:extLst>
            <a:ext uri="{FF2B5EF4-FFF2-40B4-BE49-F238E27FC236}">
              <a16:creationId xmlns:a16="http://schemas.microsoft.com/office/drawing/2014/main" id="{213E4046-6F9A-42FB-86F7-2C4047E3D03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8" name="AutoShape 1">
          <a:extLst>
            <a:ext uri="{FF2B5EF4-FFF2-40B4-BE49-F238E27FC236}">
              <a16:creationId xmlns:a16="http://schemas.microsoft.com/office/drawing/2014/main" id="{59E78AB6-E1B4-46D3-8210-9F5CCA47E1C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79" name="AutoShape 1">
          <a:extLst>
            <a:ext uri="{FF2B5EF4-FFF2-40B4-BE49-F238E27FC236}">
              <a16:creationId xmlns:a16="http://schemas.microsoft.com/office/drawing/2014/main" id="{55C2E9AD-DA2E-4D8F-8EE4-0EC2FB2A1DD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80" name="AutoShape 1">
          <a:extLst>
            <a:ext uri="{FF2B5EF4-FFF2-40B4-BE49-F238E27FC236}">
              <a16:creationId xmlns:a16="http://schemas.microsoft.com/office/drawing/2014/main" id="{CADC18C1-EE46-4B03-80DB-4722AE6145F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1" name="AutoShape 1">
          <a:extLst>
            <a:ext uri="{FF2B5EF4-FFF2-40B4-BE49-F238E27FC236}">
              <a16:creationId xmlns:a16="http://schemas.microsoft.com/office/drawing/2014/main" id="{0591EC81-CCD4-464D-81E7-AF94007CDFF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2" name="AutoShape 1">
          <a:extLst>
            <a:ext uri="{FF2B5EF4-FFF2-40B4-BE49-F238E27FC236}">
              <a16:creationId xmlns:a16="http://schemas.microsoft.com/office/drawing/2014/main" id="{6B637B71-9B41-412A-8DF8-5B2A47CD9C7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3" name="AutoShape 1">
          <a:extLst>
            <a:ext uri="{FF2B5EF4-FFF2-40B4-BE49-F238E27FC236}">
              <a16:creationId xmlns:a16="http://schemas.microsoft.com/office/drawing/2014/main" id="{A828BFCD-B3A0-4DA9-B4A5-ACF3218254C1}"/>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4" name="AutoShape 1">
          <a:extLst>
            <a:ext uri="{FF2B5EF4-FFF2-40B4-BE49-F238E27FC236}">
              <a16:creationId xmlns:a16="http://schemas.microsoft.com/office/drawing/2014/main" id="{1CD22A4A-420C-48B3-8638-3804B5C7603E}"/>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5" name="AutoShape 1">
          <a:extLst>
            <a:ext uri="{FF2B5EF4-FFF2-40B4-BE49-F238E27FC236}">
              <a16:creationId xmlns:a16="http://schemas.microsoft.com/office/drawing/2014/main" id="{10F7FBAD-0A02-4683-B1E1-FA0BBC11263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6" name="AutoShape 1">
          <a:extLst>
            <a:ext uri="{FF2B5EF4-FFF2-40B4-BE49-F238E27FC236}">
              <a16:creationId xmlns:a16="http://schemas.microsoft.com/office/drawing/2014/main" id="{19A34426-251B-4B4B-87A1-27FC1233DA9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7" name="AutoShape 1">
          <a:extLst>
            <a:ext uri="{FF2B5EF4-FFF2-40B4-BE49-F238E27FC236}">
              <a16:creationId xmlns:a16="http://schemas.microsoft.com/office/drawing/2014/main" id="{E963FA30-8DD3-492D-A972-F8C4B2E42B8A}"/>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8" name="AutoShape 1">
          <a:extLst>
            <a:ext uri="{FF2B5EF4-FFF2-40B4-BE49-F238E27FC236}">
              <a16:creationId xmlns:a16="http://schemas.microsoft.com/office/drawing/2014/main" id="{D3CF64DF-955A-4F02-B3C8-3E854114058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89" name="AutoShape 1">
          <a:extLst>
            <a:ext uri="{FF2B5EF4-FFF2-40B4-BE49-F238E27FC236}">
              <a16:creationId xmlns:a16="http://schemas.microsoft.com/office/drawing/2014/main" id="{895ED0AD-9B0C-4356-9DE7-C0F42BE690A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90" name="AutoShape 1">
          <a:extLst>
            <a:ext uri="{FF2B5EF4-FFF2-40B4-BE49-F238E27FC236}">
              <a16:creationId xmlns:a16="http://schemas.microsoft.com/office/drawing/2014/main" id="{4ED191E5-D470-42B4-B030-C1364A0B66D0}"/>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91" name="AutoShape 1">
          <a:extLst>
            <a:ext uri="{FF2B5EF4-FFF2-40B4-BE49-F238E27FC236}">
              <a16:creationId xmlns:a16="http://schemas.microsoft.com/office/drawing/2014/main" id="{6EA03A7D-7F08-42E2-AA87-7024F742CF7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292" name="AutoShape 1">
          <a:extLst>
            <a:ext uri="{FF2B5EF4-FFF2-40B4-BE49-F238E27FC236}">
              <a16:creationId xmlns:a16="http://schemas.microsoft.com/office/drawing/2014/main" id="{69C24AF9-0FFB-40D4-B350-6ACDE235EA6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3" name="AutoShape 1">
          <a:extLst>
            <a:ext uri="{FF2B5EF4-FFF2-40B4-BE49-F238E27FC236}">
              <a16:creationId xmlns:a16="http://schemas.microsoft.com/office/drawing/2014/main" id="{DD998977-F7DF-4A24-B45B-E512618136E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4" name="AutoShape 1">
          <a:extLst>
            <a:ext uri="{FF2B5EF4-FFF2-40B4-BE49-F238E27FC236}">
              <a16:creationId xmlns:a16="http://schemas.microsoft.com/office/drawing/2014/main" id="{6D852C70-5837-4C04-A7FA-DC89EB0933C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5" name="AutoShape 1">
          <a:extLst>
            <a:ext uri="{FF2B5EF4-FFF2-40B4-BE49-F238E27FC236}">
              <a16:creationId xmlns:a16="http://schemas.microsoft.com/office/drawing/2014/main" id="{0DBF142E-EB6C-4BB6-9982-CFBD9536B89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6" name="AutoShape 1">
          <a:extLst>
            <a:ext uri="{FF2B5EF4-FFF2-40B4-BE49-F238E27FC236}">
              <a16:creationId xmlns:a16="http://schemas.microsoft.com/office/drawing/2014/main" id="{CC984C0D-1D03-4DDB-9F00-A7650C24EF7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7" name="AutoShape 1">
          <a:extLst>
            <a:ext uri="{FF2B5EF4-FFF2-40B4-BE49-F238E27FC236}">
              <a16:creationId xmlns:a16="http://schemas.microsoft.com/office/drawing/2014/main" id="{4B365E1A-B5C0-45FB-AD2C-52E44411F49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8" name="AutoShape 1">
          <a:extLst>
            <a:ext uri="{FF2B5EF4-FFF2-40B4-BE49-F238E27FC236}">
              <a16:creationId xmlns:a16="http://schemas.microsoft.com/office/drawing/2014/main" id="{C36BD0B2-6F04-49EE-80D8-3D31F8D0E30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299" name="AutoShape 1">
          <a:extLst>
            <a:ext uri="{FF2B5EF4-FFF2-40B4-BE49-F238E27FC236}">
              <a16:creationId xmlns:a16="http://schemas.microsoft.com/office/drawing/2014/main" id="{D9B6DF98-B47C-415D-926B-F7A78F7EABE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0" name="AutoShape 1">
          <a:extLst>
            <a:ext uri="{FF2B5EF4-FFF2-40B4-BE49-F238E27FC236}">
              <a16:creationId xmlns:a16="http://schemas.microsoft.com/office/drawing/2014/main" id="{C803F670-AB05-4887-8B6C-0B2C803E79D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1" name="AutoShape 1">
          <a:extLst>
            <a:ext uri="{FF2B5EF4-FFF2-40B4-BE49-F238E27FC236}">
              <a16:creationId xmlns:a16="http://schemas.microsoft.com/office/drawing/2014/main" id="{7AF35B3E-5C0B-49E3-8CF2-AD58790CAE9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2" name="AutoShape 1">
          <a:extLst>
            <a:ext uri="{FF2B5EF4-FFF2-40B4-BE49-F238E27FC236}">
              <a16:creationId xmlns:a16="http://schemas.microsoft.com/office/drawing/2014/main" id="{FA631D52-F255-4B0F-94B7-D5018D0E851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3" name="AutoShape 1">
          <a:extLst>
            <a:ext uri="{FF2B5EF4-FFF2-40B4-BE49-F238E27FC236}">
              <a16:creationId xmlns:a16="http://schemas.microsoft.com/office/drawing/2014/main" id="{526F23F2-FF49-4AFB-8EC7-CBF430A2140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4" name="AutoShape 1">
          <a:extLst>
            <a:ext uri="{FF2B5EF4-FFF2-40B4-BE49-F238E27FC236}">
              <a16:creationId xmlns:a16="http://schemas.microsoft.com/office/drawing/2014/main" id="{F4D237F7-6462-481B-8549-9F69323DE09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5" name="AutoShape 1">
          <a:extLst>
            <a:ext uri="{FF2B5EF4-FFF2-40B4-BE49-F238E27FC236}">
              <a16:creationId xmlns:a16="http://schemas.microsoft.com/office/drawing/2014/main" id="{CC63A046-D35C-41B2-8FC0-EC0FB4F9C2E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6" name="AutoShape 1">
          <a:extLst>
            <a:ext uri="{FF2B5EF4-FFF2-40B4-BE49-F238E27FC236}">
              <a16:creationId xmlns:a16="http://schemas.microsoft.com/office/drawing/2014/main" id="{98FC9D73-0BD5-4B5D-AE74-56A2096D637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7" name="AutoShape 1">
          <a:extLst>
            <a:ext uri="{FF2B5EF4-FFF2-40B4-BE49-F238E27FC236}">
              <a16:creationId xmlns:a16="http://schemas.microsoft.com/office/drawing/2014/main" id="{69515D8B-C872-4AA0-A73D-ECBE89DBEDD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8" name="AutoShape 1">
          <a:extLst>
            <a:ext uri="{FF2B5EF4-FFF2-40B4-BE49-F238E27FC236}">
              <a16:creationId xmlns:a16="http://schemas.microsoft.com/office/drawing/2014/main" id="{574DF63A-AD58-4F8D-8DD1-02C8173032A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09" name="AutoShape 1">
          <a:extLst>
            <a:ext uri="{FF2B5EF4-FFF2-40B4-BE49-F238E27FC236}">
              <a16:creationId xmlns:a16="http://schemas.microsoft.com/office/drawing/2014/main" id="{25E5C218-7F5A-454A-9E30-E1DC4353C97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0" name="AutoShape 1">
          <a:extLst>
            <a:ext uri="{FF2B5EF4-FFF2-40B4-BE49-F238E27FC236}">
              <a16:creationId xmlns:a16="http://schemas.microsoft.com/office/drawing/2014/main" id="{E70201BB-7671-43B1-8AB1-EB1E9CBA68C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1" name="AutoShape 1">
          <a:extLst>
            <a:ext uri="{FF2B5EF4-FFF2-40B4-BE49-F238E27FC236}">
              <a16:creationId xmlns:a16="http://schemas.microsoft.com/office/drawing/2014/main" id="{A0FE225A-5F78-48A9-A623-04742F607B3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2" name="AutoShape 1">
          <a:extLst>
            <a:ext uri="{FF2B5EF4-FFF2-40B4-BE49-F238E27FC236}">
              <a16:creationId xmlns:a16="http://schemas.microsoft.com/office/drawing/2014/main" id="{8DB43C5B-B9AE-43C0-9D34-A26F0D76576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3" name="AutoShape 1">
          <a:extLst>
            <a:ext uri="{FF2B5EF4-FFF2-40B4-BE49-F238E27FC236}">
              <a16:creationId xmlns:a16="http://schemas.microsoft.com/office/drawing/2014/main" id="{35FA7F74-5AC4-42F0-9088-CFA4C4A0C90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4" name="AutoShape 1">
          <a:extLst>
            <a:ext uri="{FF2B5EF4-FFF2-40B4-BE49-F238E27FC236}">
              <a16:creationId xmlns:a16="http://schemas.microsoft.com/office/drawing/2014/main" id="{AFC7B622-51C1-476D-800D-7DE18E21CDE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5" name="AutoShape 1">
          <a:extLst>
            <a:ext uri="{FF2B5EF4-FFF2-40B4-BE49-F238E27FC236}">
              <a16:creationId xmlns:a16="http://schemas.microsoft.com/office/drawing/2014/main" id="{A4E4CDB2-1B9D-4754-A48D-7A315A25AE0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6" name="AutoShape 1">
          <a:extLst>
            <a:ext uri="{FF2B5EF4-FFF2-40B4-BE49-F238E27FC236}">
              <a16:creationId xmlns:a16="http://schemas.microsoft.com/office/drawing/2014/main" id="{9908EE0F-DF8F-4597-B633-1D9F0049C1B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7" name="AutoShape 1">
          <a:extLst>
            <a:ext uri="{FF2B5EF4-FFF2-40B4-BE49-F238E27FC236}">
              <a16:creationId xmlns:a16="http://schemas.microsoft.com/office/drawing/2014/main" id="{2CBCFDE5-945C-4C21-91CA-B2A7A16C8E2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8" name="AutoShape 1">
          <a:extLst>
            <a:ext uri="{FF2B5EF4-FFF2-40B4-BE49-F238E27FC236}">
              <a16:creationId xmlns:a16="http://schemas.microsoft.com/office/drawing/2014/main" id="{9FB7273D-5D15-4D25-80D1-28A7658163A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19" name="AutoShape 1">
          <a:extLst>
            <a:ext uri="{FF2B5EF4-FFF2-40B4-BE49-F238E27FC236}">
              <a16:creationId xmlns:a16="http://schemas.microsoft.com/office/drawing/2014/main" id="{47B9EDC6-C791-4591-82A9-779B0954EC8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0" name="AutoShape 1">
          <a:extLst>
            <a:ext uri="{FF2B5EF4-FFF2-40B4-BE49-F238E27FC236}">
              <a16:creationId xmlns:a16="http://schemas.microsoft.com/office/drawing/2014/main" id="{95D21651-6E3C-4CA0-A70E-A835E7E8E1D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1" name="AutoShape 1">
          <a:extLst>
            <a:ext uri="{FF2B5EF4-FFF2-40B4-BE49-F238E27FC236}">
              <a16:creationId xmlns:a16="http://schemas.microsoft.com/office/drawing/2014/main" id="{EB435027-8972-4D00-B4AF-55006237E8A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2" name="AutoShape 1">
          <a:extLst>
            <a:ext uri="{FF2B5EF4-FFF2-40B4-BE49-F238E27FC236}">
              <a16:creationId xmlns:a16="http://schemas.microsoft.com/office/drawing/2014/main" id="{E086213C-BA33-4E03-9E8B-85BE163384A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3" name="AutoShape 1">
          <a:extLst>
            <a:ext uri="{FF2B5EF4-FFF2-40B4-BE49-F238E27FC236}">
              <a16:creationId xmlns:a16="http://schemas.microsoft.com/office/drawing/2014/main" id="{8E228806-B3B5-4B7E-8A09-EA1AD1409F3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4" name="AutoShape 1">
          <a:extLst>
            <a:ext uri="{FF2B5EF4-FFF2-40B4-BE49-F238E27FC236}">
              <a16:creationId xmlns:a16="http://schemas.microsoft.com/office/drawing/2014/main" id="{CA6CC912-61ED-4BA8-9D4E-84187D586A5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5" name="AutoShape 1">
          <a:extLst>
            <a:ext uri="{FF2B5EF4-FFF2-40B4-BE49-F238E27FC236}">
              <a16:creationId xmlns:a16="http://schemas.microsoft.com/office/drawing/2014/main" id="{B799DC15-C5FF-4C31-B6ED-1EEC7133A4D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6" name="AutoShape 1">
          <a:extLst>
            <a:ext uri="{FF2B5EF4-FFF2-40B4-BE49-F238E27FC236}">
              <a16:creationId xmlns:a16="http://schemas.microsoft.com/office/drawing/2014/main" id="{BF1ADE0B-2DF0-4B97-A997-BBE978C5B76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7" name="AutoShape 1">
          <a:extLst>
            <a:ext uri="{FF2B5EF4-FFF2-40B4-BE49-F238E27FC236}">
              <a16:creationId xmlns:a16="http://schemas.microsoft.com/office/drawing/2014/main" id="{C94D0545-DEAA-43AF-A946-91E841DD83D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8" name="AutoShape 1">
          <a:extLst>
            <a:ext uri="{FF2B5EF4-FFF2-40B4-BE49-F238E27FC236}">
              <a16:creationId xmlns:a16="http://schemas.microsoft.com/office/drawing/2014/main" id="{6DD3DB69-663C-4160-9F1F-DE7DEDE64FF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29" name="AutoShape 1">
          <a:extLst>
            <a:ext uri="{FF2B5EF4-FFF2-40B4-BE49-F238E27FC236}">
              <a16:creationId xmlns:a16="http://schemas.microsoft.com/office/drawing/2014/main" id="{E1AA5EC6-61BB-46FE-A17F-EDDC7900DAB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0" name="AutoShape 1">
          <a:extLst>
            <a:ext uri="{FF2B5EF4-FFF2-40B4-BE49-F238E27FC236}">
              <a16:creationId xmlns:a16="http://schemas.microsoft.com/office/drawing/2014/main" id="{3C4AC5C7-E2D7-4331-97CC-B1C3D718588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1" name="AutoShape 1">
          <a:extLst>
            <a:ext uri="{FF2B5EF4-FFF2-40B4-BE49-F238E27FC236}">
              <a16:creationId xmlns:a16="http://schemas.microsoft.com/office/drawing/2014/main" id="{BC3E48F6-7032-4D76-BB08-1658120DA0F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2" name="AutoShape 1">
          <a:extLst>
            <a:ext uri="{FF2B5EF4-FFF2-40B4-BE49-F238E27FC236}">
              <a16:creationId xmlns:a16="http://schemas.microsoft.com/office/drawing/2014/main" id="{024EB837-7417-46F1-AFFC-AD71062A727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3" name="AutoShape 1">
          <a:extLst>
            <a:ext uri="{FF2B5EF4-FFF2-40B4-BE49-F238E27FC236}">
              <a16:creationId xmlns:a16="http://schemas.microsoft.com/office/drawing/2014/main" id="{941DC684-AC55-42DC-979E-E0BEB55F2A1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4" name="AutoShape 1">
          <a:extLst>
            <a:ext uri="{FF2B5EF4-FFF2-40B4-BE49-F238E27FC236}">
              <a16:creationId xmlns:a16="http://schemas.microsoft.com/office/drawing/2014/main" id="{0E544B0F-E0E0-45F3-904B-83069E14A81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5" name="AutoShape 1">
          <a:extLst>
            <a:ext uri="{FF2B5EF4-FFF2-40B4-BE49-F238E27FC236}">
              <a16:creationId xmlns:a16="http://schemas.microsoft.com/office/drawing/2014/main" id="{680ECC09-53FB-4160-B91F-E1337FDC804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6" name="AutoShape 1">
          <a:extLst>
            <a:ext uri="{FF2B5EF4-FFF2-40B4-BE49-F238E27FC236}">
              <a16:creationId xmlns:a16="http://schemas.microsoft.com/office/drawing/2014/main" id="{103EFA24-D84E-4A3C-A71C-A197600062B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7" name="AutoShape 1">
          <a:extLst>
            <a:ext uri="{FF2B5EF4-FFF2-40B4-BE49-F238E27FC236}">
              <a16:creationId xmlns:a16="http://schemas.microsoft.com/office/drawing/2014/main" id="{1C6A7A11-0EE1-4DA0-A040-4AEE987199D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8" name="AutoShape 1">
          <a:extLst>
            <a:ext uri="{FF2B5EF4-FFF2-40B4-BE49-F238E27FC236}">
              <a16:creationId xmlns:a16="http://schemas.microsoft.com/office/drawing/2014/main" id="{CDCEFA25-2F59-4BA2-807E-989E05C8ED1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39" name="AutoShape 1">
          <a:extLst>
            <a:ext uri="{FF2B5EF4-FFF2-40B4-BE49-F238E27FC236}">
              <a16:creationId xmlns:a16="http://schemas.microsoft.com/office/drawing/2014/main" id="{9BB04461-94FA-4839-B300-9CAC3FB2600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0" name="AutoShape 1">
          <a:extLst>
            <a:ext uri="{FF2B5EF4-FFF2-40B4-BE49-F238E27FC236}">
              <a16:creationId xmlns:a16="http://schemas.microsoft.com/office/drawing/2014/main" id="{489DFAD8-7DF6-4E16-9B0E-6A44FAB616C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1" name="AutoShape 1">
          <a:extLst>
            <a:ext uri="{FF2B5EF4-FFF2-40B4-BE49-F238E27FC236}">
              <a16:creationId xmlns:a16="http://schemas.microsoft.com/office/drawing/2014/main" id="{37468E3D-A3F8-4C10-891D-11B49F80834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2" name="AutoShape 1">
          <a:extLst>
            <a:ext uri="{FF2B5EF4-FFF2-40B4-BE49-F238E27FC236}">
              <a16:creationId xmlns:a16="http://schemas.microsoft.com/office/drawing/2014/main" id="{3F544F48-95AD-467C-BDAB-AFC4C31D7ED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3" name="AutoShape 1">
          <a:extLst>
            <a:ext uri="{FF2B5EF4-FFF2-40B4-BE49-F238E27FC236}">
              <a16:creationId xmlns:a16="http://schemas.microsoft.com/office/drawing/2014/main" id="{56A32771-5E8F-45F9-97F0-EA6445BF4E4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4" name="AutoShape 1">
          <a:extLst>
            <a:ext uri="{FF2B5EF4-FFF2-40B4-BE49-F238E27FC236}">
              <a16:creationId xmlns:a16="http://schemas.microsoft.com/office/drawing/2014/main" id="{E19EB1DC-DBBB-4E7E-8848-0F9B8A18189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5" name="AutoShape 1">
          <a:extLst>
            <a:ext uri="{FF2B5EF4-FFF2-40B4-BE49-F238E27FC236}">
              <a16:creationId xmlns:a16="http://schemas.microsoft.com/office/drawing/2014/main" id="{9971F5D1-0F9E-4AFB-A521-B414445A321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6" name="AutoShape 1">
          <a:extLst>
            <a:ext uri="{FF2B5EF4-FFF2-40B4-BE49-F238E27FC236}">
              <a16:creationId xmlns:a16="http://schemas.microsoft.com/office/drawing/2014/main" id="{BBB43310-BC7E-4A7A-AE27-48AB71061E6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7" name="AutoShape 1">
          <a:extLst>
            <a:ext uri="{FF2B5EF4-FFF2-40B4-BE49-F238E27FC236}">
              <a16:creationId xmlns:a16="http://schemas.microsoft.com/office/drawing/2014/main" id="{0855579A-4026-4567-88F5-BADB4C2547F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8" name="AutoShape 1">
          <a:extLst>
            <a:ext uri="{FF2B5EF4-FFF2-40B4-BE49-F238E27FC236}">
              <a16:creationId xmlns:a16="http://schemas.microsoft.com/office/drawing/2014/main" id="{4D536EC6-D089-4F68-B17C-81273D07C6A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49" name="AutoShape 1">
          <a:extLst>
            <a:ext uri="{FF2B5EF4-FFF2-40B4-BE49-F238E27FC236}">
              <a16:creationId xmlns:a16="http://schemas.microsoft.com/office/drawing/2014/main" id="{B6D0B124-67F5-4812-9B6B-BD8C4EBE0FD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0" name="AutoShape 1">
          <a:extLst>
            <a:ext uri="{FF2B5EF4-FFF2-40B4-BE49-F238E27FC236}">
              <a16:creationId xmlns:a16="http://schemas.microsoft.com/office/drawing/2014/main" id="{A7C01B79-2FBF-4F3F-B5DF-10D4A82B873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1" name="AutoShape 1">
          <a:extLst>
            <a:ext uri="{FF2B5EF4-FFF2-40B4-BE49-F238E27FC236}">
              <a16:creationId xmlns:a16="http://schemas.microsoft.com/office/drawing/2014/main" id="{5564743E-7EC4-48CF-912B-034932D9563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2" name="AutoShape 1">
          <a:extLst>
            <a:ext uri="{FF2B5EF4-FFF2-40B4-BE49-F238E27FC236}">
              <a16:creationId xmlns:a16="http://schemas.microsoft.com/office/drawing/2014/main" id="{A2907AE4-FA1B-4A73-8DA0-934BC470B73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3" name="AutoShape 1">
          <a:extLst>
            <a:ext uri="{FF2B5EF4-FFF2-40B4-BE49-F238E27FC236}">
              <a16:creationId xmlns:a16="http://schemas.microsoft.com/office/drawing/2014/main" id="{5E5C4197-273D-44A0-8FD2-12356CB1BC6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4" name="AutoShape 1">
          <a:extLst>
            <a:ext uri="{FF2B5EF4-FFF2-40B4-BE49-F238E27FC236}">
              <a16:creationId xmlns:a16="http://schemas.microsoft.com/office/drawing/2014/main" id="{9B6C008E-465C-4F05-ADDC-F00FD85DC8C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5" name="AutoShape 1">
          <a:extLst>
            <a:ext uri="{FF2B5EF4-FFF2-40B4-BE49-F238E27FC236}">
              <a16:creationId xmlns:a16="http://schemas.microsoft.com/office/drawing/2014/main" id="{9B538D43-E6AE-438D-A80B-563EC4E9A3A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6" name="AutoShape 1">
          <a:extLst>
            <a:ext uri="{FF2B5EF4-FFF2-40B4-BE49-F238E27FC236}">
              <a16:creationId xmlns:a16="http://schemas.microsoft.com/office/drawing/2014/main" id="{41DA6F14-F0D7-42B6-90FD-87CA3B15221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7" name="AutoShape 1">
          <a:extLst>
            <a:ext uri="{FF2B5EF4-FFF2-40B4-BE49-F238E27FC236}">
              <a16:creationId xmlns:a16="http://schemas.microsoft.com/office/drawing/2014/main" id="{17416AEC-E954-4B3E-8056-A8741019215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8" name="AutoShape 1">
          <a:extLst>
            <a:ext uri="{FF2B5EF4-FFF2-40B4-BE49-F238E27FC236}">
              <a16:creationId xmlns:a16="http://schemas.microsoft.com/office/drawing/2014/main" id="{D9BF885C-1009-4385-A26F-17433A01DC4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59" name="AutoShape 1">
          <a:extLst>
            <a:ext uri="{FF2B5EF4-FFF2-40B4-BE49-F238E27FC236}">
              <a16:creationId xmlns:a16="http://schemas.microsoft.com/office/drawing/2014/main" id="{799F9239-8C2E-4F22-A58E-96CA8464FB8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0" name="AutoShape 1">
          <a:extLst>
            <a:ext uri="{FF2B5EF4-FFF2-40B4-BE49-F238E27FC236}">
              <a16:creationId xmlns:a16="http://schemas.microsoft.com/office/drawing/2014/main" id="{C7C814F4-9C78-4AFF-820E-31DF26D13DB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1" name="AutoShape 1">
          <a:extLst>
            <a:ext uri="{FF2B5EF4-FFF2-40B4-BE49-F238E27FC236}">
              <a16:creationId xmlns:a16="http://schemas.microsoft.com/office/drawing/2014/main" id="{CDA3E673-522C-48A3-8973-40377DC2A95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2" name="AutoShape 1">
          <a:extLst>
            <a:ext uri="{FF2B5EF4-FFF2-40B4-BE49-F238E27FC236}">
              <a16:creationId xmlns:a16="http://schemas.microsoft.com/office/drawing/2014/main" id="{9E67350E-7CA4-494C-93A6-F6ED1462101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3" name="AutoShape 1">
          <a:extLst>
            <a:ext uri="{FF2B5EF4-FFF2-40B4-BE49-F238E27FC236}">
              <a16:creationId xmlns:a16="http://schemas.microsoft.com/office/drawing/2014/main" id="{4A5967DD-E6D1-4209-87BE-1EA98F6ECBE8}"/>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4" name="AutoShape 1">
          <a:extLst>
            <a:ext uri="{FF2B5EF4-FFF2-40B4-BE49-F238E27FC236}">
              <a16:creationId xmlns:a16="http://schemas.microsoft.com/office/drawing/2014/main" id="{915EB2A8-6CDC-4F76-84E6-A3B8C86A7EB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5" name="AutoShape 1">
          <a:extLst>
            <a:ext uri="{FF2B5EF4-FFF2-40B4-BE49-F238E27FC236}">
              <a16:creationId xmlns:a16="http://schemas.microsoft.com/office/drawing/2014/main" id="{432C62EF-389D-4662-86AD-7B9DC6AF8E5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6" name="AutoShape 1">
          <a:extLst>
            <a:ext uri="{FF2B5EF4-FFF2-40B4-BE49-F238E27FC236}">
              <a16:creationId xmlns:a16="http://schemas.microsoft.com/office/drawing/2014/main" id="{45DD0E4B-BE7F-4B25-BCD3-C1CE75AF458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7" name="AutoShape 1">
          <a:extLst>
            <a:ext uri="{FF2B5EF4-FFF2-40B4-BE49-F238E27FC236}">
              <a16:creationId xmlns:a16="http://schemas.microsoft.com/office/drawing/2014/main" id="{7973CB8A-BFD9-42FA-953B-9C4BC5EB5A6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8" name="AutoShape 1">
          <a:extLst>
            <a:ext uri="{FF2B5EF4-FFF2-40B4-BE49-F238E27FC236}">
              <a16:creationId xmlns:a16="http://schemas.microsoft.com/office/drawing/2014/main" id="{1E9E79D1-FA86-4ED8-A925-58F7224BDB8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69" name="AutoShape 1">
          <a:extLst>
            <a:ext uri="{FF2B5EF4-FFF2-40B4-BE49-F238E27FC236}">
              <a16:creationId xmlns:a16="http://schemas.microsoft.com/office/drawing/2014/main" id="{E49CF4E0-4586-4177-9CE9-2492CCD21AB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0" name="AutoShape 1">
          <a:extLst>
            <a:ext uri="{FF2B5EF4-FFF2-40B4-BE49-F238E27FC236}">
              <a16:creationId xmlns:a16="http://schemas.microsoft.com/office/drawing/2014/main" id="{EDF9BD91-D8B7-4BD8-B852-75C89A11C09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1" name="AutoShape 1">
          <a:extLst>
            <a:ext uri="{FF2B5EF4-FFF2-40B4-BE49-F238E27FC236}">
              <a16:creationId xmlns:a16="http://schemas.microsoft.com/office/drawing/2014/main" id="{BAE7B04B-B98C-428D-9141-B75ACDC8C8B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2" name="AutoShape 1">
          <a:extLst>
            <a:ext uri="{FF2B5EF4-FFF2-40B4-BE49-F238E27FC236}">
              <a16:creationId xmlns:a16="http://schemas.microsoft.com/office/drawing/2014/main" id="{40521FBD-D23C-42A9-AB04-76EC8846F0D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3" name="AutoShape 1">
          <a:extLst>
            <a:ext uri="{FF2B5EF4-FFF2-40B4-BE49-F238E27FC236}">
              <a16:creationId xmlns:a16="http://schemas.microsoft.com/office/drawing/2014/main" id="{1C1F04FE-5440-4D07-B971-B754AA6B351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4" name="AutoShape 1">
          <a:extLst>
            <a:ext uri="{FF2B5EF4-FFF2-40B4-BE49-F238E27FC236}">
              <a16:creationId xmlns:a16="http://schemas.microsoft.com/office/drawing/2014/main" id="{57B2BDC2-69B0-44E4-98C8-332C4085D10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5" name="AutoShape 1">
          <a:extLst>
            <a:ext uri="{FF2B5EF4-FFF2-40B4-BE49-F238E27FC236}">
              <a16:creationId xmlns:a16="http://schemas.microsoft.com/office/drawing/2014/main" id="{09B9C542-EC0D-4B46-A489-0AF96139221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6" name="AutoShape 1">
          <a:extLst>
            <a:ext uri="{FF2B5EF4-FFF2-40B4-BE49-F238E27FC236}">
              <a16:creationId xmlns:a16="http://schemas.microsoft.com/office/drawing/2014/main" id="{98855779-1525-4814-AEAA-982722F7623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7" name="AutoShape 1">
          <a:extLst>
            <a:ext uri="{FF2B5EF4-FFF2-40B4-BE49-F238E27FC236}">
              <a16:creationId xmlns:a16="http://schemas.microsoft.com/office/drawing/2014/main" id="{91BEC3AC-B385-40B4-BEC6-8501B7B9D34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8" name="AutoShape 1">
          <a:extLst>
            <a:ext uri="{FF2B5EF4-FFF2-40B4-BE49-F238E27FC236}">
              <a16:creationId xmlns:a16="http://schemas.microsoft.com/office/drawing/2014/main" id="{6BBB51A5-0CF8-4011-9B1F-7FEDCA896B05}"/>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79" name="AutoShape 1">
          <a:extLst>
            <a:ext uri="{FF2B5EF4-FFF2-40B4-BE49-F238E27FC236}">
              <a16:creationId xmlns:a16="http://schemas.microsoft.com/office/drawing/2014/main" id="{7929D9B1-6ABC-45B0-A845-920AB75750A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0" name="AutoShape 1">
          <a:extLst>
            <a:ext uri="{FF2B5EF4-FFF2-40B4-BE49-F238E27FC236}">
              <a16:creationId xmlns:a16="http://schemas.microsoft.com/office/drawing/2014/main" id="{2B7EC775-59AE-48DD-9035-00624B8DBF23}"/>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1" name="AutoShape 1">
          <a:extLst>
            <a:ext uri="{FF2B5EF4-FFF2-40B4-BE49-F238E27FC236}">
              <a16:creationId xmlns:a16="http://schemas.microsoft.com/office/drawing/2014/main" id="{094AB087-28DA-4362-A52D-30C23881F19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2" name="AutoShape 1">
          <a:extLst>
            <a:ext uri="{FF2B5EF4-FFF2-40B4-BE49-F238E27FC236}">
              <a16:creationId xmlns:a16="http://schemas.microsoft.com/office/drawing/2014/main" id="{7D2609E5-1F7C-4B07-BDA5-F1968FB30FE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3" name="AutoShape 1">
          <a:extLst>
            <a:ext uri="{FF2B5EF4-FFF2-40B4-BE49-F238E27FC236}">
              <a16:creationId xmlns:a16="http://schemas.microsoft.com/office/drawing/2014/main" id="{02B62823-8B50-47CE-B5A8-F6CD086DE06F}"/>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4" name="AutoShape 1">
          <a:extLst>
            <a:ext uri="{FF2B5EF4-FFF2-40B4-BE49-F238E27FC236}">
              <a16:creationId xmlns:a16="http://schemas.microsoft.com/office/drawing/2014/main" id="{E818E28E-E820-4968-A99C-01E5529D899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5" name="AutoShape 1">
          <a:extLst>
            <a:ext uri="{FF2B5EF4-FFF2-40B4-BE49-F238E27FC236}">
              <a16:creationId xmlns:a16="http://schemas.microsoft.com/office/drawing/2014/main" id="{E7677115-0A36-4639-8049-44501610AFE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6" name="AutoShape 1">
          <a:extLst>
            <a:ext uri="{FF2B5EF4-FFF2-40B4-BE49-F238E27FC236}">
              <a16:creationId xmlns:a16="http://schemas.microsoft.com/office/drawing/2014/main" id="{E3BCC9DA-8F68-44D4-A53C-F69DF0BC1FF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7" name="AutoShape 1">
          <a:extLst>
            <a:ext uri="{FF2B5EF4-FFF2-40B4-BE49-F238E27FC236}">
              <a16:creationId xmlns:a16="http://schemas.microsoft.com/office/drawing/2014/main" id="{5B2CA459-D488-4C69-B9DF-A68E25A7168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8" name="AutoShape 1">
          <a:extLst>
            <a:ext uri="{FF2B5EF4-FFF2-40B4-BE49-F238E27FC236}">
              <a16:creationId xmlns:a16="http://schemas.microsoft.com/office/drawing/2014/main" id="{184878E3-A5E9-446D-BB98-8F08F211480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89" name="AutoShape 1">
          <a:extLst>
            <a:ext uri="{FF2B5EF4-FFF2-40B4-BE49-F238E27FC236}">
              <a16:creationId xmlns:a16="http://schemas.microsoft.com/office/drawing/2014/main" id="{AEF319CE-C45E-479E-9BBB-812747B66C7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0" name="AutoShape 1">
          <a:extLst>
            <a:ext uri="{FF2B5EF4-FFF2-40B4-BE49-F238E27FC236}">
              <a16:creationId xmlns:a16="http://schemas.microsoft.com/office/drawing/2014/main" id="{43F999D3-D856-4FFE-B56C-2D6E23C5661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1" name="AutoShape 1">
          <a:extLst>
            <a:ext uri="{FF2B5EF4-FFF2-40B4-BE49-F238E27FC236}">
              <a16:creationId xmlns:a16="http://schemas.microsoft.com/office/drawing/2014/main" id="{598E8404-771A-4384-BE94-5F0B5871898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2" name="AutoShape 1">
          <a:extLst>
            <a:ext uri="{FF2B5EF4-FFF2-40B4-BE49-F238E27FC236}">
              <a16:creationId xmlns:a16="http://schemas.microsoft.com/office/drawing/2014/main" id="{BC96BF8B-992F-4505-968C-AC3BE7D03EC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3" name="AutoShape 1">
          <a:extLst>
            <a:ext uri="{FF2B5EF4-FFF2-40B4-BE49-F238E27FC236}">
              <a16:creationId xmlns:a16="http://schemas.microsoft.com/office/drawing/2014/main" id="{B2A916FB-B7BA-44F7-A7F2-65B757C2885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4" name="AutoShape 1">
          <a:extLst>
            <a:ext uri="{FF2B5EF4-FFF2-40B4-BE49-F238E27FC236}">
              <a16:creationId xmlns:a16="http://schemas.microsoft.com/office/drawing/2014/main" id="{2E5306D6-8CA0-4F4D-B2BC-99F6A127B6E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5" name="AutoShape 1">
          <a:extLst>
            <a:ext uri="{FF2B5EF4-FFF2-40B4-BE49-F238E27FC236}">
              <a16:creationId xmlns:a16="http://schemas.microsoft.com/office/drawing/2014/main" id="{50EC2A6B-E1C8-4941-86D7-B6C86C72CD5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6" name="AutoShape 1">
          <a:extLst>
            <a:ext uri="{FF2B5EF4-FFF2-40B4-BE49-F238E27FC236}">
              <a16:creationId xmlns:a16="http://schemas.microsoft.com/office/drawing/2014/main" id="{2B9AFB39-8884-42B5-8A11-D839C6ADAA7E}"/>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7" name="AutoShape 1">
          <a:extLst>
            <a:ext uri="{FF2B5EF4-FFF2-40B4-BE49-F238E27FC236}">
              <a16:creationId xmlns:a16="http://schemas.microsoft.com/office/drawing/2014/main" id="{D1F4B83B-0DC4-4F11-8E21-44C1322232D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8" name="AutoShape 1">
          <a:extLst>
            <a:ext uri="{FF2B5EF4-FFF2-40B4-BE49-F238E27FC236}">
              <a16:creationId xmlns:a16="http://schemas.microsoft.com/office/drawing/2014/main" id="{0ED7CBDC-242C-422D-B569-E46343EC702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399" name="AutoShape 1">
          <a:extLst>
            <a:ext uri="{FF2B5EF4-FFF2-40B4-BE49-F238E27FC236}">
              <a16:creationId xmlns:a16="http://schemas.microsoft.com/office/drawing/2014/main" id="{82EDCD48-593F-49BC-A5D2-50B12CF0BFF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0" name="AutoShape 1">
          <a:extLst>
            <a:ext uri="{FF2B5EF4-FFF2-40B4-BE49-F238E27FC236}">
              <a16:creationId xmlns:a16="http://schemas.microsoft.com/office/drawing/2014/main" id="{D86DDDF6-E30E-4D8E-B486-31203B50575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1" name="AutoShape 1">
          <a:extLst>
            <a:ext uri="{FF2B5EF4-FFF2-40B4-BE49-F238E27FC236}">
              <a16:creationId xmlns:a16="http://schemas.microsoft.com/office/drawing/2014/main" id="{6BEB4BDC-F85B-4691-AB16-6C9E0EBC8991}"/>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2" name="AutoShape 1">
          <a:extLst>
            <a:ext uri="{FF2B5EF4-FFF2-40B4-BE49-F238E27FC236}">
              <a16:creationId xmlns:a16="http://schemas.microsoft.com/office/drawing/2014/main" id="{8FAABE32-0FE9-4D76-96CF-B3A7D524C25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3" name="AutoShape 1">
          <a:extLst>
            <a:ext uri="{FF2B5EF4-FFF2-40B4-BE49-F238E27FC236}">
              <a16:creationId xmlns:a16="http://schemas.microsoft.com/office/drawing/2014/main" id="{6449FC5A-AC62-43AF-906E-1AC2FD457F84}"/>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4" name="AutoShape 1">
          <a:extLst>
            <a:ext uri="{FF2B5EF4-FFF2-40B4-BE49-F238E27FC236}">
              <a16:creationId xmlns:a16="http://schemas.microsoft.com/office/drawing/2014/main" id="{5033C5A6-988D-48D4-B5B1-F2784CF2D416}"/>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5" name="AutoShape 1">
          <a:extLst>
            <a:ext uri="{FF2B5EF4-FFF2-40B4-BE49-F238E27FC236}">
              <a16:creationId xmlns:a16="http://schemas.microsoft.com/office/drawing/2014/main" id="{58C03598-77BC-470A-B783-DAA34025CCAD}"/>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6" name="AutoShape 1">
          <a:extLst>
            <a:ext uri="{FF2B5EF4-FFF2-40B4-BE49-F238E27FC236}">
              <a16:creationId xmlns:a16="http://schemas.microsoft.com/office/drawing/2014/main" id="{D62B992B-D228-473D-B58E-4E681A06EF3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7" name="AutoShape 1">
          <a:extLst>
            <a:ext uri="{FF2B5EF4-FFF2-40B4-BE49-F238E27FC236}">
              <a16:creationId xmlns:a16="http://schemas.microsoft.com/office/drawing/2014/main" id="{88FAD83E-F5CF-4429-AB7F-6FC857CB5A4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8" name="AutoShape 1">
          <a:extLst>
            <a:ext uri="{FF2B5EF4-FFF2-40B4-BE49-F238E27FC236}">
              <a16:creationId xmlns:a16="http://schemas.microsoft.com/office/drawing/2014/main" id="{26E530E4-B2C6-4776-858D-63D8E146F16B}"/>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09" name="AutoShape 1">
          <a:extLst>
            <a:ext uri="{FF2B5EF4-FFF2-40B4-BE49-F238E27FC236}">
              <a16:creationId xmlns:a16="http://schemas.microsoft.com/office/drawing/2014/main" id="{FA1F4470-A7E1-4423-9517-4CF5B49299E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0" name="AutoShape 1">
          <a:extLst>
            <a:ext uri="{FF2B5EF4-FFF2-40B4-BE49-F238E27FC236}">
              <a16:creationId xmlns:a16="http://schemas.microsoft.com/office/drawing/2014/main" id="{DAA1B465-B137-49B4-8BBC-C87AF205FCBC}"/>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1" name="AutoShape 1">
          <a:extLst>
            <a:ext uri="{FF2B5EF4-FFF2-40B4-BE49-F238E27FC236}">
              <a16:creationId xmlns:a16="http://schemas.microsoft.com/office/drawing/2014/main" id="{F9B85F91-CD0C-4792-B3EB-3EC6467D0699}"/>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2" name="AutoShape 1">
          <a:extLst>
            <a:ext uri="{FF2B5EF4-FFF2-40B4-BE49-F238E27FC236}">
              <a16:creationId xmlns:a16="http://schemas.microsoft.com/office/drawing/2014/main" id="{E539F36E-0CB9-4630-9106-9487B9E0F1B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3" name="AutoShape 1">
          <a:extLst>
            <a:ext uri="{FF2B5EF4-FFF2-40B4-BE49-F238E27FC236}">
              <a16:creationId xmlns:a16="http://schemas.microsoft.com/office/drawing/2014/main" id="{F1E79B28-D94C-4C02-8EC9-4684BFBDFD67}"/>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4" name="AutoShape 1">
          <a:extLst>
            <a:ext uri="{FF2B5EF4-FFF2-40B4-BE49-F238E27FC236}">
              <a16:creationId xmlns:a16="http://schemas.microsoft.com/office/drawing/2014/main" id="{9E167676-9529-4C11-9E46-0450CD337880}"/>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5" name="AutoShape 1">
          <a:extLst>
            <a:ext uri="{FF2B5EF4-FFF2-40B4-BE49-F238E27FC236}">
              <a16:creationId xmlns:a16="http://schemas.microsoft.com/office/drawing/2014/main" id="{10871C40-6C81-42B4-A9B5-1E442CEA1FB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6" name="AutoShape 1">
          <a:extLst>
            <a:ext uri="{FF2B5EF4-FFF2-40B4-BE49-F238E27FC236}">
              <a16:creationId xmlns:a16="http://schemas.microsoft.com/office/drawing/2014/main" id="{5B899139-5D61-4DBB-94ED-F028390BCB82}"/>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3</xdr:row>
      <xdr:rowOff>0</xdr:rowOff>
    </xdr:from>
    <xdr:ext cx="297657" cy="323850"/>
    <xdr:sp macro="" textlink="">
      <xdr:nvSpPr>
        <xdr:cNvPr id="2417" name="AutoShape 1">
          <a:extLst>
            <a:ext uri="{FF2B5EF4-FFF2-40B4-BE49-F238E27FC236}">
              <a16:creationId xmlns:a16="http://schemas.microsoft.com/office/drawing/2014/main" id="{583B18D5-AE93-464F-8C00-037805CC68EA}"/>
            </a:ext>
          </a:extLst>
        </xdr:cNvPr>
        <xdr:cNvSpPr>
          <a:spLocks noChangeAspect="1" noChangeArrowheads="1"/>
        </xdr:cNvSpPr>
      </xdr:nvSpPr>
      <xdr:spPr bwMode="auto">
        <a:xfrm>
          <a:off x="9067800" y="4857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18" name="AutoShape 1">
          <a:extLst>
            <a:ext uri="{FF2B5EF4-FFF2-40B4-BE49-F238E27FC236}">
              <a16:creationId xmlns:a16="http://schemas.microsoft.com/office/drawing/2014/main" id="{04B53381-4747-4650-967E-3FFBA92D51C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19" name="AutoShape 1">
          <a:extLst>
            <a:ext uri="{FF2B5EF4-FFF2-40B4-BE49-F238E27FC236}">
              <a16:creationId xmlns:a16="http://schemas.microsoft.com/office/drawing/2014/main" id="{76BEF96A-521E-4A37-BB28-ECDCE99333E4}"/>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0" name="AutoShape 1">
          <a:extLst>
            <a:ext uri="{FF2B5EF4-FFF2-40B4-BE49-F238E27FC236}">
              <a16:creationId xmlns:a16="http://schemas.microsoft.com/office/drawing/2014/main" id="{B430E2E8-B93E-462E-8E0B-D56C214A73E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1" name="AutoShape 1">
          <a:extLst>
            <a:ext uri="{FF2B5EF4-FFF2-40B4-BE49-F238E27FC236}">
              <a16:creationId xmlns:a16="http://schemas.microsoft.com/office/drawing/2014/main" id="{8B22F37F-58E0-4C63-976E-C8F0CD94CE6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2" name="AutoShape 1">
          <a:extLst>
            <a:ext uri="{FF2B5EF4-FFF2-40B4-BE49-F238E27FC236}">
              <a16:creationId xmlns:a16="http://schemas.microsoft.com/office/drawing/2014/main" id="{C6EA7CE2-91C8-4D1D-97A3-4A3ED9586128}"/>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3" name="AutoShape 1">
          <a:extLst>
            <a:ext uri="{FF2B5EF4-FFF2-40B4-BE49-F238E27FC236}">
              <a16:creationId xmlns:a16="http://schemas.microsoft.com/office/drawing/2014/main" id="{9A26451F-6455-4963-BE76-BCFDF458A0A7}"/>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4" name="AutoShape 1">
          <a:extLst>
            <a:ext uri="{FF2B5EF4-FFF2-40B4-BE49-F238E27FC236}">
              <a16:creationId xmlns:a16="http://schemas.microsoft.com/office/drawing/2014/main" id="{81CC6E3F-13ED-4758-89F0-7E6820462832}"/>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5" name="AutoShape 1">
          <a:extLst>
            <a:ext uri="{FF2B5EF4-FFF2-40B4-BE49-F238E27FC236}">
              <a16:creationId xmlns:a16="http://schemas.microsoft.com/office/drawing/2014/main" id="{1BAD0819-467C-4C19-87D4-630CB83830C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6" name="AutoShape 1">
          <a:extLst>
            <a:ext uri="{FF2B5EF4-FFF2-40B4-BE49-F238E27FC236}">
              <a16:creationId xmlns:a16="http://schemas.microsoft.com/office/drawing/2014/main" id="{B4CE4B90-F7F4-4541-93BF-BF2A84B2A6AB}"/>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7" name="AutoShape 1">
          <a:extLst>
            <a:ext uri="{FF2B5EF4-FFF2-40B4-BE49-F238E27FC236}">
              <a16:creationId xmlns:a16="http://schemas.microsoft.com/office/drawing/2014/main" id="{919D6159-AA39-426B-8C28-717062348AC3}"/>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297657" cy="323850"/>
    <xdr:sp macro="" textlink="">
      <xdr:nvSpPr>
        <xdr:cNvPr id="2428" name="AutoShape 1">
          <a:extLst>
            <a:ext uri="{FF2B5EF4-FFF2-40B4-BE49-F238E27FC236}">
              <a16:creationId xmlns:a16="http://schemas.microsoft.com/office/drawing/2014/main" id="{CCB2B645-6190-433A-9780-A820DA5C4C65}"/>
            </a:ext>
          </a:extLst>
        </xdr:cNvPr>
        <xdr:cNvSpPr>
          <a:spLocks noChangeAspect="1" noChangeArrowheads="1"/>
        </xdr:cNvSpPr>
      </xdr:nvSpPr>
      <xdr:spPr bwMode="auto">
        <a:xfrm>
          <a:off x="9067800"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9525</xdr:rowOff>
    </xdr:from>
    <xdr:ext cx="297657" cy="323850"/>
    <xdr:sp macro="" textlink="">
      <xdr:nvSpPr>
        <xdr:cNvPr id="2429" name="AutoShape 1">
          <a:extLst>
            <a:ext uri="{FF2B5EF4-FFF2-40B4-BE49-F238E27FC236}">
              <a16:creationId xmlns:a16="http://schemas.microsoft.com/office/drawing/2014/main" id="{D5918234-B2C2-421D-9BB6-415EF57B046D}"/>
            </a:ext>
          </a:extLst>
        </xdr:cNvPr>
        <xdr:cNvSpPr>
          <a:spLocks noChangeAspect="1" noChangeArrowheads="1"/>
        </xdr:cNvSpPr>
      </xdr:nvSpPr>
      <xdr:spPr bwMode="auto">
        <a:xfrm>
          <a:off x="9067800" y="304800"/>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0" name="AutoShape 1">
          <a:extLst>
            <a:ext uri="{FF2B5EF4-FFF2-40B4-BE49-F238E27FC236}">
              <a16:creationId xmlns:a16="http://schemas.microsoft.com/office/drawing/2014/main" id="{377A71CA-76FB-4BD8-9AB9-5525B4E37873}"/>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1" name="AutoShape 1">
          <a:extLst>
            <a:ext uri="{FF2B5EF4-FFF2-40B4-BE49-F238E27FC236}">
              <a16:creationId xmlns:a16="http://schemas.microsoft.com/office/drawing/2014/main" id="{80E391FF-75BD-4715-BAEA-4B79A994599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2" name="AutoShape 1">
          <a:extLst>
            <a:ext uri="{FF2B5EF4-FFF2-40B4-BE49-F238E27FC236}">
              <a16:creationId xmlns:a16="http://schemas.microsoft.com/office/drawing/2014/main" id="{D58E3073-781A-4CCF-AF63-34DB4256DB6C}"/>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3" name="AutoShape 1">
          <a:extLst>
            <a:ext uri="{FF2B5EF4-FFF2-40B4-BE49-F238E27FC236}">
              <a16:creationId xmlns:a16="http://schemas.microsoft.com/office/drawing/2014/main" id="{F7D9441A-23C8-490F-83CB-BA52FB9656D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4" name="AutoShape 1">
          <a:extLst>
            <a:ext uri="{FF2B5EF4-FFF2-40B4-BE49-F238E27FC236}">
              <a16:creationId xmlns:a16="http://schemas.microsoft.com/office/drawing/2014/main" id="{63B81B71-75FF-4E37-894E-2932BF47B943}"/>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5" name="AutoShape 1">
          <a:extLst>
            <a:ext uri="{FF2B5EF4-FFF2-40B4-BE49-F238E27FC236}">
              <a16:creationId xmlns:a16="http://schemas.microsoft.com/office/drawing/2014/main" id="{F14F4A24-2D58-46DE-8938-33AEEDED212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6" name="AutoShape 1">
          <a:extLst>
            <a:ext uri="{FF2B5EF4-FFF2-40B4-BE49-F238E27FC236}">
              <a16:creationId xmlns:a16="http://schemas.microsoft.com/office/drawing/2014/main" id="{94E1D2CD-55EE-4CC0-98A5-E59CE34F635E}"/>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7" name="AutoShape 1">
          <a:extLst>
            <a:ext uri="{FF2B5EF4-FFF2-40B4-BE49-F238E27FC236}">
              <a16:creationId xmlns:a16="http://schemas.microsoft.com/office/drawing/2014/main" id="{61E9C6D5-FD3F-48FB-8D73-A08FCD048EE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8" name="AutoShape 1">
          <a:extLst>
            <a:ext uri="{FF2B5EF4-FFF2-40B4-BE49-F238E27FC236}">
              <a16:creationId xmlns:a16="http://schemas.microsoft.com/office/drawing/2014/main" id="{D6213E82-5E84-43C1-A137-98D89F923E20}"/>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39" name="AutoShape 1">
          <a:extLst>
            <a:ext uri="{FF2B5EF4-FFF2-40B4-BE49-F238E27FC236}">
              <a16:creationId xmlns:a16="http://schemas.microsoft.com/office/drawing/2014/main" id="{CBCA960B-95F1-4FC8-9BFB-8EFFCA89804C}"/>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0" name="AutoShape 1">
          <a:extLst>
            <a:ext uri="{FF2B5EF4-FFF2-40B4-BE49-F238E27FC236}">
              <a16:creationId xmlns:a16="http://schemas.microsoft.com/office/drawing/2014/main" id="{A72C3033-1F48-4C0C-A87C-F2E094F8639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1" name="AutoShape 1">
          <a:extLst>
            <a:ext uri="{FF2B5EF4-FFF2-40B4-BE49-F238E27FC236}">
              <a16:creationId xmlns:a16="http://schemas.microsoft.com/office/drawing/2014/main" id="{2CCD7558-3500-404B-BE31-3CA8525904B5}"/>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2" name="AutoShape 1">
          <a:extLst>
            <a:ext uri="{FF2B5EF4-FFF2-40B4-BE49-F238E27FC236}">
              <a16:creationId xmlns:a16="http://schemas.microsoft.com/office/drawing/2014/main" id="{ABC69C05-47DA-4083-BF6A-334702F4E9B8}"/>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3" name="AutoShape 1">
          <a:extLst>
            <a:ext uri="{FF2B5EF4-FFF2-40B4-BE49-F238E27FC236}">
              <a16:creationId xmlns:a16="http://schemas.microsoft.com/office/drawing/2014/main" id="{7A7AC187-B8F1-4A97-B639-5E18D0B8CEC7}"/>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4" name="AutoShape 1">
          <a:extLst>
            <a:ext uri="{FF2B5EF4-FFF2-40B4-BE49-F238E27FC236}">
              <a16:creationId xmlns:a16="http://schemas.microsoft.com/office/drawing/2014/main" id="{D5F0756C-D119-4724-8867-248A3810F208}"/>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5" name="AutoShape 1">
          <a:extLst>
            <a:ext uri="{FF2B5EF4-FFF2-40B4-BE49-F238E27FC236}">
              <a16:creationId xmlns:a16="http://schemas.microsoft.com/office/drawing/2014/main" id="{F254BE4D-D37B-4FC4-A70F-6AC3B0C9F566}"/>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6" name="AutoShape 1">
          <a:extLst>
            <a:ext uri="{FF2B5EF4-FFF2-40B4-BE49-F238E27FC236}">
              <a16:creationId xmlns:a16="http://schemas.microsoft.com/office/drawing/2014/main" id="{82FB95CE-3DF7-41A1-9625-0B38F0ED9C8F}"/>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7" name="AutoShape 1">
          <a:extLst>
            <a:ext uri="{FF2B5EF4-FFF2-40B4-BE49-F238E27FC236}">
              <a16:creationId xmlns:a16="http://schemas.microsoft.com/office/drawing/2014/main" id="{34A63882-EF1A-4058-84D0-D10C2848D14E}"/>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8" name="AutoShape 1">
          <a:extLst>
            <a:ext uri="{FF2B5EF4-FFF2-40B4-BE49-F238E27FC236}">
              <a16:creationId xmlns:a16="http://schemas.microsoft.com/office/drawing/2014/main" id="{7589F928-9541-4AE2-BC1F-A0168A58BBF4}"/>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49" name="AutoShape 1">
          <a:extLst>
            <a:ext uri="{FF2B5EF4-FFF2-40B4-BE49-F238E27FC236}">
              <a16:creationId xmlns:a16="http://schemas.microsoft.com/office/drawing/2014/main" id="{955E9BEC-4DA7-408E-8F1A-16E0E04AD10C}"/>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0" name="AutoShape 1">
          <a:extLst>
            <a:ext uri="{FF2B5EF4-FFF2-40B4-BE49-F238E27FC236}">
              <a16:creationId xmlns:a16="http://schemas.microsoft.com/office/drawing/2014/main" id="{BC4C9D9B-EA74-4D35-BBAE-6B1148E24BA9}"/>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1" name="AutoShape 1">
          <a:extLst>
            <a:ext uri="{FF2B5EF4-FFF2-40B4-BE49-F238E27FC236}">
              <a16:creationId xmlns:a16="http://schemas.microsoft.com/office/drawing/2014/main" id="{C6D71496-874D-47BE-B0E9-DF062E24ACEE}"/>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2" name="AutoShape 1">
          <a:extLst>
            <a:ext uri="{FF2B5EF4-FFF2-40B4-BE49-F238E27FC236}">
              <a16:creationId xmlns:a16="http://schemas.microsoft.com/office/drawing/2014/main" id="{D31FA3B9-6278-4D89-AABA-F580030A3F8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3" name="AutoShape 1">
          <a:extLst>
            <a:ext uri="{FF2B5EF4-FFF2-40B4-BE49-F238E27FC236}">
              <a16:creationId xmlns:a16="http://schemas.microsoft.com/office/drawing/2014/main" id="{6B451893-60CF-45A4-81F2-B3088ADE54C8}"/>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4" name="AutoShape 1">
          <a:extLst>
            <a:ext uri="{FF2B5EF4-FFF2-40B4-BE49-F238E27FC236}">
              <a16:creationId xmlns:a16="http://schemas.microsoft.com/office/drawing/2014/main" id="{0E640DF6-90B6-4D84-ABB7-E22E7D9F1F46}"/>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5" name="AutoShape 1">
          <a:extLst>
            <a:ext uri="{FF2B5EF4-FFF2-40B4-BE49-F238E27FC236}">
              <a16:creationId xmlns:a16="http://schemas.microsoft.com/office/drawing/2014/main" id="{B7B52E9C-5FAF-48C4-91D7-982CB15D3D41}"/>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6" name="AutoShape 1">
          <a:extLst>
            <a:ext uri="{FF2B5EF4-FFF2-40B4-BE49-F238E27FC236}">
              <a16:creationId xmlns:a16="http://schemas.microsoft.com/office/drawing/2014/main" id="{D0AD4A4D-16FC-432F-8C79-5DEA4DEEA910}"/>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7" name="AutoShape 1">
          <a:extLst>
            <a:ext uri="{FF2B5EF4-FFF2-40B4-BE49-F238E27FC236}">
              <a16:creationId xmlns:a16="http://schemas.microsoft.com/office/drawing/2014/main" id="{5DC7B830-9292-47FF-ABDC-285120B2C482}"/>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xdr:row>
      <xdr:rowOff>0</xdr:rowOff>
    </xdr:from>
    <xdr:ext cx="297657" cy="323850"/>
    <xdr:sp macro="" textlink="">
      <xdr:nvSpPr>
        <xdr:cNvPr id="2458" name="AutoShape 1">
          <a:extLst>
            <a:ext uri="{FF2B5EF4-FFF2-40B4-BE49-F238E27FC236}">
              <a16:creationId xmlns:a16="http://schemas.microsoft.com/office/drawing/2014/main" id="{F0AC42C4-CF4C-4332-B40F-489D05FC7F3D}"/>
            </a:ext>
          </a:extLst>
        </xdr:cNvPr>
        <xdr:cNvSpPr>
          <a:spLocks noChangeAspect="1" noChangeArrowheads="1"/>
        </xdr:cNvSpPr>
      </xdr:nvSpPr>
      <xdr:spPr bwMode="auto">
        <a:xfrm>
          <a:off x="968692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59" name="AutoShape 1">
          <a:extLst>
            <a:ext uri="{FF2B5EF4-FFF2-40B4-BE49-F238E27FC236}">
              <a16:creationId xmlns:a16="http://schemas.microsoft.com/office/drawing/2014/main" id="{CB0984B1-7C98-4A5C-B70F-DEFC4EA17480}"/>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0" name="AutoShape 1">
          <a:extLst>
            <a:ext uri="{FF2B5EF4-FFF2-40B4-BE49-F238E27FC236}">
              <a16:creationId xmlns:a16="http://schemas.microsoft.com/office/drawing/2014/main" id="{2E274FBF-C563-4673-ACF2-A038BBC81B99}"/>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1" name="AutoShape 1">
          <a:extLst>
            <a:ext uri="{FF2B5EF4-FFF2-40B4-BE49-F238E27FC236}">
              <a16:creationId xmlns:a16="http://schemas.microsoft.com/office/drawing/2014/main" id="{7CF1F451-062C-4D30-995C-BA9CBC6A2D56}"/>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2" name="AutoShape 1">
          <a:extLst>
            <a:ext uri="{FF2B5EF4-FFF2-40B4-BE49-F238E27FC236}">
              <a16:creationId xmlns:a16="http://schemas.microsoft.com/office/drawing/2014/main" id="{22062EEB-4B47-4F93-8BC0-CEF4D95DB7C9}"/>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3" name="AutoShape 1">
          <a:extLst>
            <a:ext uri="{FF2B5EF4-FFF2-40B4-BE49-F238E27FC236}">
              <a16:creationId xmlns:a16="http://schemas.microsoft.com/office/drawing/2014/main" id="{2FD64966-DB2C-4EF2-977A-53E696609E3A}"/>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4" name="AutoShape 1">
          <a:extLst>
            <a:ext uri="{FF2B5EF4-FFF2-40B4-BE49-F238E27FC236}">
              <a16:creationId xmlns:a16="http://schemas.microsoft.com/office/drawing/2014/main" id="{B846982A-042E-45B9-9250-E829DE5C3B4D}"/>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5" name="AutoShape 1">
          <a:extLst>
            <a:ext uri="{FF2B5EF4-FFF2-40B4-BE49-F238E27FC236}">
              <a16:creationId xmlns:a16="http://schemas.microsoft.com/office/drawing/2014/main" id="{70FD8091-6493-4F4D-8F53-FCE1CCD8445B}"/>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6" name="AutoShape 1">
          <a:extLst>
            <a:ext uri="{FF2B5EF4-FFF2-40B4-BE49-F238E27FC236}">
              <a16:creationId xmlns:a16="http://schemas.microsoft.com/office/drawing/2014/main" id="{CEB136D2-A71E-4980-BB2E-57EA63E1044A}"/>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7" name="AutoShape 1">
          <a:extLst>
            <a:ext uri="{FF2B5EF4-FFF2-40B4-BE49-F238E27FC236}">
              <a16:creationId xmlns:a16="http://schemas.microsoft.com/office/drawing/2014/main" id="{56BD9A4B-B6B3-4229-B19C-3F30BAB05EFD}"/>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8" name="AutoShape 1">
          <a:extLst>
            <a:ext uri="{FF2B5EF4-FFF2-40B4-BE49-F238E27FC236}">
              <a16:creationId xmlns:a16="http://schemas.microsoft.com/office/drawing/2014/main" id="{293B84E4-56F7-47FC-8F05-2D96DD244BB2}"/>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69" name="AutoShape 1">
          <a:extLst>
            <a:ext uri="{FF2B5EF4-FFF2-40B4-BE49-F238E27FC236}">
              <a16:creationId xmlns:a16="http://schemas.microsoft.com/office/drawing/2014/main" id="{C496C12D-EA49-4A8D-B368-96D54C3AF0C0}"/>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0" name="AutoShape 1">
          <a:extLst>
            <a:ext uri="{FF2B5EF4-FFF2-40B4-BE49-F238E27FC236}">
              <a16:creationId xmlns:a16="http://schemas.microsoft.com/office/drawing/2014/main" id="{7F66E804-65A6-484C-954D-0CE395DB0EB2}"/>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1" name="AutoShape 1">
          <a:extLst>
            <a:ext uri="{FF2B5EF4-FFF2-40B4-BE49-F238E27FC236}">
              <a16:creationId xmlns:a16="http://schemas.microsoft.com/office/drawing/2014/main" id="{F20165E7-0C10-444E-983E-480B24309830}"/>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2" name="AutoShape 1">
          <a:extLst>
            <a:ext uri="{FF2B5EF4-FFF2-40B4-BE49-F238E27FC236}">
              <a16:creationId xmlns:a16="http://schemas.microsoft.com/office/drawing/2014/main" id="{C16BF1F8-2B4B-4961-875E-B628C306B0BF}"/>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3" name="AutoShape 1">
          <a:extLst>
            <a:ext uri="{FF2B5EF4-FFF2-40B4-BE49-F238E27FC236}">
              <a16:creationId xmlns:a16="http://schemas.microsoft.com/office/drawing/2014/main" id="{88C740C4-9C5E-4CAB-A19F-DB18BB1C9F52}"/>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4" name="AutoShape 1">
          <a:extLst>
            <a:ext uri="{FF2B5EF4-FFF2-40B4-BE49-F238E27FC236}">
              <a16:creationId xmlns:a16="http://schemas.microsoft.com/office/drawing/2014/main" id="{5FA8D46E-066C-4939-AE86-BF667DC10194}"/>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5" name="AutoShape 1">
          <a:extLst>
            <a:ext uri="{FF2B5EF4-FFF2-40B4-BE49-F238E27FC236}">
              <a16:creationId xmlns:a16="http://schemas.microsoft.com/office/drawing/2014/main" id="{5B6882C8-2604-4705-95F0-4823C68EF4DE}"/>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6" name="AutoShape 1">
          <a:extLst>
            <a:ext uri="{FF2B5EF4-FFF2-40B4-BE49-F238E27FC236}">
              <a16:creationId xmlns:a16="http://schemas.microsoft.com/office/drawing/2014/main" id="{E31B877C-1131-4313-8E80-A440A47AA0C5}"/>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7" name="AutoShape 1">
          <a:extLst>
            <a:ext uri="{FF2B5EF4-FFF2-40B4-BE49-F238E27FC236}">
              <a16:creationId xmlns:a16="http://schemas.microsoft.com/office/drawing/2014/main" id="{C5670114-9BB7-44B3-9DDB-3026DB338E3E}"/>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8" name="AutoShape 1">
          <a:extLst>
            <a:ext uri="{FF2B5EF4-FFF2-40B4-BE49-F238E27FC236}">
              <a16:creationId xmlns:a16="http://schemas.microsoft.com/office/drawing/2014/main" id="{0F916DB1-71E3-4546-A9F9-F10434D04C26}"/>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79" name="AutoShape 1">
          <a:extLst>
            <a:ext uri="{FF2B5EF4-FFF2-40B4-BE49-F238E27FC236}">
              <a16:creationId xmlns:a16="http://schemas.microsoft.com/office/drawing/2014/main" id="{6CE09949-F6EF-43CC-8D0B-3EAFC63781E3}"/>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80" name="AutoShape 1">
          <a:extLst>
            <a:ext uri="{FF2B5EF4-FFF2-40B4-BE49-F238E27FC236}">
              <a16:creationId xmlns:a16="http://schemas.microsoft.com/office/drawing/2014/main" id="{B08DCC60-13B2-4521-874C-5CB15003305C}"/>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xdr:row>
      <xdr:rowOff>0</xdr:rowOff>
    </xdr:from>
    <xdr:ext cx="297657" cy="323850"/>
    <xdr:sp macro="" textlink="">
      <xdr:nvSpPr>
        <xdr:cNvPr id="2481" name="AutoShape 1">
          <a:extLst>
            <a:ext uri="{FF2B5EF4-FFF2-40B4-BE49-F238E27FC236}">
              <a16:creationId xmlns:a16="http://schemas.microsoft.com/office/drawing/2014/main" id="{278D90B1-B559-4521-85FD-B0BEE4162F5B}"/>
            </a:ext>
          </a:extLst>
        </xdr:cNvPr>
        <xdr:cNvSpPr>
          <a:spLocks noChangeAspect="1" noChangeArrowheads="1"/>
        </xdr:cNvSpPr>
      </xdr:nvSpPr>
      <xdr:spPr bwMode="auto">
        <a:xfrm>
          <a:off x="9248775" y="295275"/>
          <a:ext cx="297657" cy="3238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9CE94982-5D7F-41B5-A076-3D32236CC811}"/>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37128</xdr:colOff>
      <xdr:row>1</xdr:row>
      <xdr:rowOff>670547</xdr:rowOff>
    </xdr:from>
    <xdr:ext cx="4429418" cy="502152"/>
    <xdr:sp macro="" textlink="">
      <xdr:nvSpPr>
        <xdr:cNvPr id="4" name="Retângulo 3">
          <a:extLst>
            <a:ext uri="{FF2B5EF4-FFF2-40B4-BE49-F238E27FC236}">
              <a16:creationId xmlns:a16="http://schemas.microsoft.com/office/drawing/2014/main" id="{F7140F14-85EC-4377-9CBA-0B95C76E53C0}"/>
            </a:ext>
          </a:extLst>
        </xdr:cNvPr>
        <xdr:cNvSpPr/>
      </xdr:nvSpPr>
      <xdr:spPr>
        <a:xfrm>
          <a:off x="3208393" y="771400"/>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2832C6F0-35C3-4615-B385-C294DFCDE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EE32472C-1B37-407E-B993-76248884F2D8}"/>
            </a:ext>
          </a:extLst>
        </xdr:cNvPr>
        <xdr:cNvSpPr/>
      </xdr:nvSpPr>
      <xdr:spPr>
        <a:xfrm>
          <a:off x="10156452"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1041183</xdr:colOff>
      <xdr:row>1</xdr:row>
      <xdr:rowOff>468840</xdr:rowOff>
    </xdr:from>
    <xdr:ext cx="4429418" cy="502152"/>
    <xdr:sp macro="" textlink="">
      <xdr:nvSpPr>
        <xdr:cNvPr id="8" name="Retângulo 7">
          <a:extLst>
            <a:ext uri="{FF2B5EF4-FFF2-40B4-BE49-F238E27FC236}">
              <a16:creationId xmlns:a16="http://schemas.microsoft.com/office/drawing/2014/main" id="{D5A80AAD-61AA-4286-A71F-277A1837B85C}"/>
            </a:ext>
          </a:extLst>
        </xdr:cNvPr>
        <xdr:cNvSpPr/>
      </xdr:nvSpPr>
      <xdr:spPr>
        <a:xfrm>
          <a:off x="12672889" y="569693"/>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627530</xdr:colOff>
      <xdr:row>2</xdr:row>
      <xdr:rowOff>410132</xdr:rowOff>
    </xdr:to>
    <xdr:pic>
      <xdr:nvPicPr>
        <xdr:cNvPr id="9" name="Imagem 8">
          <a:extLst>
            <a:ext uri="{FF2B5EF4-FFF2-40B4-BE49-F238E27FC236}">
              <a16:creationId xmlns:a16="http://schemas.microsoft.com/office/drawing/2014/main" id="{47D1E6F2-9831-4EC3-9729-8F842DF610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6605" y="238126"/>
          <a:ext cx="965949" cy="103878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2C4E9179-F127-4AF4-A7FF-069CEFDD85A3}"/>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6B9D8158-2F2B-4436-99A9-0A7517EDE0FF}"/>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79F1FE6A-3FD1-4774-BD81-B0C175E6D0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19453522-AE01-43FD-BE10-CD5C3E9B3796}"/>
            </a:ext>
          </a:extLst>
        </xdr:cNvPr>
        <xdr:cNvSpPr/>
      </xdr:nvSpPr>
      <xdr:spPr>
        <a:xfrm>
          <a:off x="10156452"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03B66EAB-3415-4064-847A-678AEFEEE3E4}"/>
            </a:ext>
          </a:extLst>
        </xdr:cNvPr>
        <xdr:cNvSpPr/>
      </xdr:nvSpPr>
      <xdr:spPr>
        <a:xfrm>
          <a:off x="12028551"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627529</xdr:colOff>
      <xdr:row>2</xdr:row>
      <xdr:rowOff>410132</xdr:rowOff>
    </xdr:to>
    <xdr:pic>
      <xdr:nvPicPr>
        <xdr:cNvPr id="9" name="Imagem 8">
          <a:extLst>
            <a:ext uri="{FF2B5EF4-FFF2-40B4-BE49-F238E27FC236}">
              <a16:creationId xmlns:a16="http://schemas.microsoft.com/office/drawing/2014/main" id="{54F44CE1-1045-42E9-A04C-F1627A8508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6605" y="238126"/>
          <a:ext cx="965949" cy="103878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E57FA170-FB6A-49B5-A34A-946CAC413932}"/>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3524AC98-D6A5-49A2-8826-B8E4A3097511}"/>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58E9E4E2-5D2B-43D5-9CDB-D66376742F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36580143-AC81-451A-A873-FC6EFE09EF3F}"/>
            </a:ext>
          </a:extLst>
        </xdr:cNvPr>
        <xdr:cNvSpPr/>
      </xdr:nvSpPr>
      <xdr:spPr>
        <a:xfrm>
          <a:off x="10165977"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C7A0195A-EB4E-420B-A532-7DC9ED8D6510}"/>
            </a:ext>
          </a:extLst>
        </xdr:cNvPr>
        <xdr:cNvSpPr/>
      </xdr:nvSpPr>
      <xdr:spPr>
        <a:xfrm>
          <a:off x="12038076"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627529</xdr:colOff>
      <xdr:row>2</xdr:row>
      <xdr:rowOff>410132</xdr:rowOff>
    </xdr:to>
    <xdr:pic>
      <xdr:nvPicPr>
        <xdr:cNvPr id="9" name="Imagem 8">
          <a:extLst>
            <a:ext uri="{FF2B5EF4-FFF2-40B4-BE49-F238E27FC236}">
              <a16:creationId xmlns:a16="http://schemas.microsoft.com/office/drawing/2014/main" id="{CA93E8A7-C976-4A47-BA05-1BF43D158D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6130" y="238126"/>
          <a:ext cx="965950" cy="103878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2AAD4E3D-555C-4A2D-899D-301D4FEA5AC2}"/>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141E052B-7CA0-4A0C-90A4-15DBC73AFC19}"/>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2F499B91-4724-4787-AA8B-1466DAFD23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6D5C7FF0-E402-4AB3-832A-462D9B2029A5}"/>
            </a:ext>
          </a:extLst>
        </xdr:cNvPr>
        <xdr:cNvSpPr/>
      </xdr:nvSpPr>
      <xdr:spPr>
        <a:xfrm>
          <a:off x="10156452"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7E7A67B7-BD4B-4980-BD76-ECC7BA66AD3E}"/>
            </a:ext>
          </a:extLst>
        </xdr:cNvPr>
        <xdr:cNvSpPr/>
      </xdr:nvSpPr>
      <xdr:spPr>
        <a:xfrm>
          <a:off x="12028551"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627529</xdr:colOff>
      <xdr:row>2</xdr:row>
      <xdr:rowOff>410132</xdr:rowOff>
    </xdr:to>
    <xdr:pic>
      <xdr:nvPicPr>
        <xdr:cNvPr id="9" name="Imagem 8">
          <a:extLst>
            <a:ext uri="{FF2B5EF4-FFF2-40B4-BE49-F238E27FC236}">
              <a16:creationId xmlns:a16="http://schemas.microsoft.com/office/drawing/2014/main" id="{48798178-DB30-4DFB-B4C6-CCC026004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6605" y="238126"/>
          <a:ext cx="965949" cy="103878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941F34D8-ED8A-40D9-B84F-4429D5183FF7}"/>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E8332E54-1DB8-44C2-916D-F9FB4A6314EA}"/>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420223</xdr:colOff>
      <xdr:row>1</xdr:row>
      <xdr:rowOff>221318</xdr:rowOff>
    </xdr:from>
    <xdr:ext cx="778806" cy="754155"/>
    <xdr:pic>
      <xdr:nvPicPr>
        <xdr:cNvPr id="5" name="Imagem 4">
          <a:extLst>
            <a:ext uri="{FF2B5EF4-FFF2-40B4-BE49-F238E27FC236}">
              <a16:creationId xmlns:a16="http://schemas.microsoft.com/office/drawing/2014/main" id="{E28F56AE-20B0-49C7-BD84-D20100B08E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988" y="322171"/>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B7E50769-F3F6-461F-BF12-3B6D6664C275}"/>
            </a:ext>
          </a:extLst>
        </xdr:cNvPr>
        <xdr:cNvSpPr/>
      </xdr:nvSpPr>
      <xdr:spPr>
        <a:xfrm>
          <a:off x="10165977"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E1C6615B-537A-45A0-98BC-107C8AFE2682}"/>
            </a:ext>
          </a:extLst>
        </xdr:cNvPr>
        <xdr:cNvSpPr/>
      </xdr:nvSpPr>
      <xdr:spPr>
        <a:xfrm>
          <a:off x="12038076"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627529</xdr:colOff>
      <xdr:row>2</xdr:row>
      <xdr:rowOff>410132</xdr:rowOff>
    </xdr:to>
    <xdr:pic>
      <xdr:nvPicPr>
        <xdr:cNvPr id="9" name="Imagem 8">
          <a:extLst>
            <a:ext uri="{FF2B5EF4-FFF2-40B4-BE49-F238E27FC236}">
              <a16:creationId xmlns:a16="http://schemas.microsoft.com/office/drawing/2014/main" id="{90D11DC2-A199-4169-9DE0-1BF7CAC7F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6130" y="238126"/>
          <a:ext cx="965950" cy="103878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374EB8D2-BDCC-43E3-8537-742F8E2564D8}"/>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161F647C-4F25-447C-AFCB-847E63A06FB1}"/>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41D8C63A-CDA8-4A6D-A6BC-B9A8B840B0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F29CFE01-1B33-4569-8C25-79E070B93A93}"/>
            </a:ext>
          </a:extLst>
        </xdr:cNvPr>
        <xdr:cNvSpPr/>
      </xdr:nvSpPr>
      <xdr:spPr>
        <a:xfrm>
          <a:off x="10156452"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AE6A57FE-570D-4A5D-9C56-28B1EA9FC0D2}"/>
            </a:ext>
          </a:extLst>
        </xdr:cNvPr>
        <xdr:cNvSpPr/>
      </xdr:nvSpPr>
      <xdr:spPr>
        <a:xfrm>
          <a:off x="12028551"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627529</xdr:colOff>
      <xdr:row>2</xdr:row>
      <xdr:rowOff>410132</xdr:rowOff>
    </xdr:to>
    <xdr:pic>
      <xdr:nvPicPr>
        <xdr:cNvPr id="9" name="Imagem 8">
          <a:extLst>
            <a:ext uri="{FF2B5EF4-FFF2-40B4-BE49-F238E27FC236}">
              <a16:creationId xmlns:a16="http://schemas.microsoft.com/office/drawing/2014/main" id="{44B2CBA4-8EB7-4066-8007-DA2CF16F1C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6605" y="238126"/>
          <a:ext cx="965949" cy="1038781"/>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BAFB958D-7CFF-4F96-B62D-5F66FA2BFC85}"/>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0AA11961-203A-4547-A61B-1194816CBB56}"/>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8F4598A1-19EE-4269-8765-1DFCA6A8CB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706EEF25-4AA9-46CF-8AA9-073CB6875637}"/>
            </a:ext>
          </a:extLst>
        </xdr:cNvPr>
        <xdr:cNvSpPr/>
      </xdr:nvSpPr>
      <xdr:spPr>
        <a:xfrm>
          <a:off x="10165977"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8508C010-CDF9-4068-94C9-72A49446BC2F}"/>
            </a:ext>
          </a:extLst>
        </xdr:cNvPr>
        <xdr:cNvSpPr/>
      </xdr:nvSpPr>
      <xdr:spPr>
        <a:xfrm>
          <a:off x="12038076"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627530</xdr:colOff>
      <xdr:row>2</xdr:row>
      <xdr:rowOff>410132</xdr:rowOff>
    </xdr:to>
    <xdr:pic>
      <xdr:nvPicPr>
        <xdr:cNvPr id="9" name="Imagem 8">
          <a:extLst>
            <a:ext uri="{FF2B5EF4-FFF2-40B4-BE49-F238E27FC236}">
              <a16:creationId xmlns:a16="http://schemas.microsoft.com/office/drawing/2014/main" id="{F469BA9D-958C-45BE-91B0-8CE2327859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6130" y="238126"/>
          <a:ext cx="965950" cy="1038781"/>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3</xdr:col>
      <xdr:colOff>323852</xdr:colOff>
      <xdr:row>1</xdr:row>
      <xdr:rowOff>257739</xdr:rowOff>
    </xdr:from>
    <xdr:ext cx="5480796" cy="419217"/>
    <xdr:sp macro="" textlink="">
      <xdr:nvSpPr>
        <xdr:cNvPr id="2" name="Retângulo 1">
          <a:extLst>
            <a:ext uri="{FF2B5EF4-FFF2-40B4-BE49-F238E27FC236}">
              <a16:creationId xmlns:a16="http://schemas.microsoft.com/office/drawing/2014/main" id="{B6207AEC-B32B-4226-A6C7-5104C0D8442F}"/>
            </a:ext>
          </a:extLst>
        </xdr:cNvPr>
        <xdr:cNvSpPr/>
      </xdr:nvSpPr>
      <xdr:spPr>
        <a:xfrm>
          <a:off x="1876427" y="352989"/>
          <a:ext cx="5480796" cy="419217"/>
        </a:xfrm>
        <a:prstGeom prst="rect">
          <a:avLst/>
        </a:prstGeom>
        <a:noFill/>
      </xdr:spPr>
      <xdr:txBody>
        <a:bodyPr wrap="square" lIns="91440" tIns="45720" rIns="91440" bIns="45720">
          <a:spAutoFit/>
        </a:bodyPr>
        <a:lstStyle/>
        <a:p>
          <a:pPr algn="ctr"/>
          <a:r>
            <a:rPr lang="pt-BR" sz="20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20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5</xdr:col>
      <xdr:colOff>93158</xdr:colOff>
      <xdr:row>1</xdr:row>
      <xdr:rowOff>603312</xdr:rowOff>
    </xdr:from>
    <xdr:ext cx="4429418" cy="502152"/>
    <xdr:sp macro="" textlink="">
      <xdr:nvSpPr>
        <xdr:cNvPr id="4" name="Retângulo 3">
          <a:extLst>
            <a:ext uri="{FF2B5EF4-FFF2-40B4-BE49-F238E27FC236}">
              <a16:creationId xmlns:a16="http://schemas.microsoft.com/office/drawing/2014/main" id="{C0E50296-DB9F-46B0-943A-4DC4A9C6C26F}"/>
            </a:ext>
          </a:extLst>
        </xdr:cNvPr>
        <xdr:cNvSpPr/>
      </xdr:nvSpPr>
      <xdr:spPr>
        <a:xfrm>
          <a:off x="2407733" y="698562"/>
          <a:ext cx="4429418" cy="502152"/>
        </a:xfrm>
        <a:prstGeom prst="rect">
          <a:avLst/>
        </a:prstGeom>
        <a:noFill/>
      </xdr:spPr>
      <xdr:txBody>
        <a:bodyPr wrap="none" lIns="91440" tIns="45720" rIns="91440" bIns="45720">
          <a:noAutofit/>
        </a:bodyPr>
        <a:lstStyle/>
        <a:p>
          <a:pPr algn="ctr"/>
          <a:r>
            <a:rPr lang="pt-BR" sz="28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    3   X   3</a:t>
          </a:r>
        </a:p>
      </xdr:txBody>
    </xdr:sp>
    <xdr:clientData/>
  </xdr:oneCellAnchor>
  <xdr:oneCellAnchor>
    <xdr:from>
      <xdr:col>2</xdr:col>
      <xdr:colOff>319370</xdr:colOff>
      <xdr:row>1</xdr:row>
      <xdr:rowOff>142876</xdr:rowOff>
    </xdr:from>
    <xdr:ext cx="778806" cy="754155"/>
    <xdr:pic>
      <xdr:nvPicPr>
        <xdr:cNvPr id="5" name="Imagem 4">
          <a:extLst>
            <a:ext uri="{FF2B5EF4-FFF2-40B4-BE49-F238E27FC236}">
              <a16:creationId xmlns:a16="http://schemas.microsoft.com/office/drawing/2014/main" id="{7B018C61-B9E6-4E54-89A2-07E9A09FED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170" y="238126"/>
          <a:ext cx="778806" cy="754155"/>
        </a:xfrm>
        <a:prstGeom prst="rect">
          <a:avLst/>
        </a:prstGeom>
        <a:noFill/>
        <a:ln>
          <a:noFill/>
        </a:ln>
      </xdr:spPr>
    </xdr:pic>
    <xdr:clientData/>
  </xdr:oneCellAnchor>
  <xdr:oneCellAnchor>
    <xdr:from>
      <xdr:col>19</xdr:col>
      <xdr:colOff>431427</xdr:colOff>
      <xdr:row>1</xdr:row>
      <xdr:rowOff>0</xdr:rowOff>
    </xdr:from>
    <xdr:ext cx="8039099" cy="615361"/>
    <xdr:sp macro="" textlink="">
      <xdr:nvSpPr>
        <xdr:cNvPr id="6" name="Retângulo 5">
          <a:extLst>
            <a:ext uri="{FF2B5EF4-FFF2-40B4-BE49-F238E27FC236}">
              <a16:creationId xmlns:a16="http://schemas.microsoft.com/office/drawing/2014/main" id="{85CA508C-382D-4C88-92BF-3E040C5C2C12}"/>
            </a:ext>
          </a:extLst>
        </xdr:cNvPr>
        <xdr:cNvSpPr/>
      </xdr:nvSpPr>
      <xdr:spPr>
        <a:xfrm>
          <a:off x="10165977" y="95250"/>
          <a:ext cx="8039099" cy="615361"/>
        </a:xfrm>
        <a:prstGeom prst="rect">
          <a:avLst/>
        </a:prstGeom>
        <a:noFill/>
      </xdr:spPr>
      <xdr:txBody>
        <a:bodyPr wrap="square" lIns="91440" tIns="45720" rIns="91440" bIns="45720">
          <a:spAutoFit/>
        </a:bodyPr>
        <a:lstStyle/>
        <a:p>
          <a:pPr algn="ctr"/>
          <a:r>
            <a:rPr lang="pt-BR" sz="3200" b="1" cap="none" spc="50" baseline="0">
              <a:ln w="9525" cmpd="sng">
                <a:solidFill>
                  <a:schemeClr val="accent1"/>
                </a:solidFill>
                <a:prstDash val="solid"/>
              </a:ln>
              <a:solidFill>
                <a:srgbClr val="70AD47">
                  <a:tint val="1000"/>
                </a:srgbClr>
              </a:solidFill>
              <a:effectLst>
                <a:glow rad="38100">
                  <a:schemeClr val="accent1">
                    <a:alpha val="40000"/>
                  </a:schemeClr>
                </a:glow>
              </a:effectLst>
              <a:latin typeface="Century Gothic" panose="020B0502020202020204" pitchFamily="34" charset="0"/>
            </a:rPr>
            <a:t>C I R C U I T O   E S C O L A R   2 0 2 4</a:t>
          </a:r>
          <a:endParaRPr lang="pt-BR" sz="3200" b="1" cap="none" spc="50">
            <a:ln w="9525" cmpd="sng">
              <a:solidFill>
                <a:schemeClr val="accent1"/>
              </a:solidFill>
              <a:prstDash val="solid"/>
            </a:ln>
            <a:solidFill>
              <a:srgbClr val="70AD47">
                <a:tint val="1000"/>
              </a:srgbClr>
            </a:solidFill>
            <a:effectLst>
              <a:glow rad="38100">
                <a:schemeClr val="accent1">
                  <a:alpha val="40000"/>
                </a:schemeClr>
              </a:glow>
            </a:effectLst>
          </a:endParaRPr>
        </a:p>
      </xdr:txBody>
    </xdr:sp>
    <xdr:clientData/>
  </xdr:oneCellAnchor>
  <xdr:oneCellAnchor>
    <xdr:from>
      <xdr:col>20</xdr:col>
      <xdr:colOff>1265301</xdr:colOff>
      <xdr:row>1</xdr:row>
      <xdr:rowOff>435222</xdr:rowOff>
    </xdr:from>
    <xdr:ext cx="4429418" cy="502152"/>
    <xdr:sp macro="" textlink="">
      <xdr:nvSpPr>
        <xdr:cNvPr id="8" name="Retângulo 7">
          <a:extLst>
            <a:ext uri="{FF2B5EF4-FFF2-40B4-BE49-F238E27FC236}">
              <a16:creationId xmlns:a16="http://schemas.microsoft.com/office/drawing/2014/main" id="{276E99CE-D73E-4031-888A-7586D2F1075A}"/>
            </a:ext>
          </a:extLst>
        </xdr:cNvPr>
        <xdr:cNvSpPr/>
      </xdr:nvSpPr>
      <xdr:spPr>
        <a:xfrm>
          <a:off x="12038076" y="530472"/>
          <a:ext cx="4429418" cy="502152"/>
        </a:xfrm>
        <a:prstGeom prst="rect">
          <a:avLst/>
        </a:prstGeom>
        <a:noFill/>
      </xdr:spPr>
      <xdr:txBody>
        <a:bodyPr wrap="none" lIns="91440" tIns="45720" rIns="91440" bIns="45720">
          <a:noAutofit/>
        </a:bodyPr>
        <a:lstStyle/>
        <a:p>
          <a:pPr algn="ctr"/>
          <a:r>
            <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B A S Q U E T E</a:t>
          </a:r>
          <a:r>
            <a:rPr lang="pt-BR" sz="3400" b="0"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3   X   3</a:t>
          </a:r>
          <a:endParaRPr lang="pt-BR" sz="3400" b="0"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editAs="oneCell">
    <xdr:from>
      <xdr:col>18</xdr:col>
      <xdr:colOff>309280</xdr:colOff>
      <xdr:row>1</xdr:row>
      <xdr:rowOff>142876</xdr:rowOff>
    </xdr:from>
    <xdr:to>
      <xdr:col>19</xdr:col>
      <xdr:colOff>627530</xdr:colOff>
      <xdr:row>2</xdr:row>
      <xdr:rowOff>410132</xdr:rowOff>
    </xdr:to>
    <xdr:pic>
      <xdr:nvPicPr>
        <xdr:cNvPr id="9" name="Imagem 8">
          <a:extLst>
            <a:ext uri="{FF2B5EF4-FFF2-40B4-BE49-F238E27FC236}">
              <a16:creationId xmlns:a16="http://schemas.microsoft.com/office/drawing/2014/main" id="{351EAE69-2C4D-49BA-B71B-33820D924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6130" y="238126"/>
          <a:ext cx="965950" cy="1038781"/>
        </a:xfrm>
        <a:prstGeom prst="rect">
          <a:avLst/>
        </a:prstGeom>
        <a:noFill/>
        <a:ln>
          <a:noFill/>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pageSetUpPr fitToPage="1"/>
  </sheetPr>
  <dimension ref="B1:Z185"/>
  <sheetViews>
    <sheetView showGridLines="0" topLeftCell="I4" zoomScale="85" zoomScaleNormal="85" workbookViewId="0">
      <selection activeCell="P37" sqref="P37:P38"/>
    </sheetView>
  </sheetViews>
  <sheetFormatPr defaultColWidth="25.28515625" defaultRowHeight="16.5" x14ac:dyDescent="0.25"/>
  <cols>
    <col min="1" max="1" width="1.42578125" style="1" customWidth="1"/>
    <col min="2" max="2" width="3.140625" style="14" bestFit="1" customWidth="1"/>
    <col min="3" max="3" width="26.28515625" style="102" customWidth="1"/>
    <col min="4" max="4" width="7.7109375" style="1" customWidth="1"/>
    <col min="5" max="6" width="3.7109375" style="1" customWidth="1"/>
    <col min="7" max="7" width="18.7109375" style="113" customWidth="1"/>
    <col min="8" max="8" width="7.7109375" style="1" customWidth="1"/>
    <col min="9" max="9" width="3.7109375" style="1" customWidth="1"/>
    <col min="10" max="10" width="3.570312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4"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c r="Q1" s="11"/>
    </row>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37" t="s">
        <v>32</v>
      </c>
      <c r="C5" s="137"/>
      <c r="D5" s="138"/>
      <c r="E5" s="5"/>
      <c r="G5" s="114"/>
      <c r="H5" s="4"/>
      <c r="K5" s="116"/>
      <c r="O5" s="116"/>
      <c r="Q5" s="15"/>
      <c r="R5" s="15"/>
      <c r="S5" s="137" t="s">
        <v>32</v>
      </c>
      <c r="T5" s="137"/>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41" t="s">
        <v>17</v>
      </c>
      <c r="T6" s="142"/>
      <c r="U6" s="142"/>
      <c r="V6" s="142"/>
      <c r="W6" s="142"/>
      <c r="X6" s="143"/>
    </row>
    <row r="7" spans="2:26" ht="28.5" customHeight="1" thickBot="1" x14ac:dyDescent="0.3">
      <c r="B7" s="81"/>
      <c r="C7" s="103"/>
      <c r="D7" s="71"/>
      <c r="E7" s="71"/>
      <c r="F7" s="71"/>
      <c r="G7" s="106"/>
      <c r="H7" s="71"/>
      <c r="I7" s="71"/>
      <c r="J7" s="71"/>
      <c r="K7" s="117"/>
      <c r="L7" s="71"/>
      <c r="M7" s="71"/>
      <c r="N7" s="71"/>
      <c r="O7" s="117"/>
      <c r="P7" s="72"/>
      <c r="S7" s="135" t="s">
        <v>3</v>
      </c>
      <c r="T7" s="136"/>
      <c r="U7" s="127" t="s">
        <v>13</v>
      </c>
      <c r="V7" s="127" t="s">
        <v>0</v>
      </c>
      <c r="W7" s="38" t="s">
        <v>14</v>
      </c>
      <c r="X7" s="38" t="s">
        <v>15</v>
      </c>
    </row>
    <row r="8" spans="2:26" ht="18" customHeight="1" x14ac:dyDescent="0.25">
      <c r="B8" s="82">
        <v>1</v>
      </c>
      <c r="C8" s="104" t="s">
        <v>83</v>
      </c>
      <c r="D8" s="133">
        <v>1</v>
      </c>
      <c r="E8" s="39">
        <f>IF(D8&lt;&gt;"",D8,"")</f>
        <v>1</v>
      </c>
      <c r="F8" s="39" t="str">
        <f>IF(D8&lt;&gt;"",IF(C8="","",C8),"")</f>
        <v>LORENA/MARINA/LORENA</v>
      </c>
      <c r="G8" s="112">
        <f>IF(E8&lt;&gt;"",IF(E10&lt;&gt;"",SMALL(E8:F10,1),""),"")</f>
        <v>0</v>
      </c>
      <c r="H8" s="39"/>
      <c r="I8" s="39"/>
      <c r="J8" s="39"/>
      <c r="K8" s="112"/>
      <c r="L8" s="39"/>
      <c r="M8" s="58"/>
      <c r="N8" s="58"/>
      <c r="O8" s="119"/>
      <c r="P8" s="74"/>
      <c r="S8" s="7">
        <f>IF(U8&lt;&gt;"",1,"")</f>
        <v>1</v>
      </c>
      <c r="T8" s="8" t="str">
        <f t="shared" ref="T8:T23" si="0">IF(S8&lt;&gt;"","LUGAR","")</f>
        <v>LUGAR</v>
      </c>
      <c r="U8" s="129" t="str">
        <f>IF(P35&lt;&gt;"",IF(P37&lt;&gt;"",IF(P35=P37,"",IF(P35&gt;P37,O35,O37)),""),"")</f>
        <v>LORENA/MARINA/LORENA</v>
      </c>
      <c r="V8" s="129" t="str">
        <f>IF(U8="","",VLOOKUP(U8,LISTAS!$F$5:$G$204,2,0))</f>
        <v>SÃO JOSE - S.A</v>
      </c>
      <c r="W8" s="9">
        <f t="shared" ref="W8:W67" si="1">IF(S8="","",IF(S8=1,400,IF(S8=2,340,IF(S8=3,300,IF(S8=4,280,IF(S8=5,270,IF(S8=6,260,IF(S8=7,250,IF(S8=8,240,IF(S8=9,200,IF(S8=10,200,IF(S8=11,200,IF(S8=12,200,IF(S8=13,200,IF(S8=14,200,IF(S8=15,200,IF(S8=16,200,IF(S8&gt;16,"",""))))))))))))))))))</f>
        <v>400</v>
      </c>
      <c r="X8" s="9">
        <f t="shared" ref="X8:X23" si="2">IF(S8="","",IF($V$5="NÃO","",IF(S8=1,400,IF(S8=2,340,IF(S8=3,300,IF(S8=4,280,IF(S8=5,270,IF(S8=6,260,IF(S8=7,250,IF(S8=8,240,IF(S8=9,200,IF(S8=10,200,IF(S8=11,200,IF(S8=12,200,IF(S8=13,200,IF(S8=14,200,IF(S8=15,200,IF(S8=16,200,IF(S8&gt;16,"","")))))))))))))))))))</f>
        <v>400</v>
      </c>
    </row>
    <row r="9" spans="2:26" ht="18" customHeight="1" thickBot="1" x14ac:dyDescent="0.3">
      <c r="B9" s="82"/>
      <c r="C9" s="105" t="str">
        <f>IF(C8="","",VLOOKUP(C8,LISTAS!$F$5:$G$204,2,0))</f>
        <v>SÃO JOSE - S.A</v>
      </c>
      <c r="D9" s="145"/>
      <c r="E9" s="39"/>
      <c r="F9" s="39"/>
      <c r="G9" s="112"/>
      <c r="H9" s="39"/>
      <c r="I9" s="39"/>
      <c r="J9" s="39"/>
      <c r="K9" s="112"/>
      <c r="L9" s="39"/>
      <c r="M9" s="58"/>
      <c r="N9" s="58"/>
      <c r="O9" s="119"/>
      <c r="P9" s="74"/>
      <c r="S9" s="7">
        <f>IF(U9&lt;&gt;"",1+COUNTIF(S8,"1"),"")</f>
        <v>2</v>
      </c>
      <c r="T9" s="8" t="str">
        <f t="shared" si="0"/>
        <v>LUGAR</v>
      </c>
      <c r="U9" s="129" t="str">
        <f>IF(P35&lt;&gt;"",IF(P37&lt;&gt;"",IF(P35=P37,"",IF(P35&lt;P37,O35,O37)),""),"")</f>
        <v>BARBARA/BEATRIZ/FERNANDA/LORENA</v>
      </c>
      <c r="V9" s="129" t="str">
        <f>IF(U9="","",VLOOKUP(U9,LISTAS!$F$5:$G$204,2,0))</f>
        <v>SÃO JOSE - S.A</v>
      </c>
      <c r="W9" s="9">
        <f t="shared" ref="W9:W23" si="3">IF(S9="","",IF(S9=1,400,IF(S9=2,340,IF(S9=3,300,IF(S9=4,280,IF(S9=5,270,IF(S9=6,260,IF(S9=7,250,IF(S9=8,240,IF(S9=9,200,IF(S9=10,200,IF(S9=11,200,IF(S9=12,200,IF(S9=13,200,IF(S9=14,200,IF(S9=15,200,IF(S9=16,200,IF(S9&gt;16,"",""))))))))))))))))))</f>
        <v>340</v>
      </c>
      <c r="X9" s="9">
        <f t="shared" si="2"/>
        <v>340</v>
      </c>
    </row>
    <row r="10" spans="2:26" ht="18" customHeight="1" x14ac:dyDescent="0.25">
      <c r="B10" s="83">
        <v>16</v>
      </c>
      <c r="C10" s="104"/>
      <c r="D10" s="133">
        <v>0</v>
      </c>
      <c r="E10" s="40">
        <f>IF(D10&lt;&gt;"",D10,"")</f>
        <v>0</v>
      </c>
      <c r="F10" s="39" t="str">
        <f>IF(D10&lt;&gt;"",IF(C10="","",C10),"")</f>
        <v/>
      </c>
      <c r="G10" s="112" t="str">
        <f>VLOOKUP(G8,E8:F10,2,0)</f>
        <v/>
      </c>
      <c r="H10" s="39"/>
      <c r="I10" s="39"/>
      <c r="J10" s="39"/>
      <c r="K10" s="112"/>
      <c r="L10" s="39"/>
      <c r="M10" s="58"/>
      <c r="N10" s="58"/>
      <c r="O10" s="119"/>
      <c r="P10" s="74"/>
      <c r="S10" s="7">
        <f>IF(U10&lt;&gt;"",1+COUNTIF(S8:S9,"1")+COUNTIF(S8:S9,"2"),"")</f>
        <v>3</v>
      </c>
      <c r="T10" s="8" t="str">
        <f t="shared" si="0"/>
        <v>LUGAR</v>
      </c>
      <c r="U10" s="130" t="str">
        <f>IF(U8&lt;&gt;"",IF(K20=U8,K22,IF(K22=U8,K20,IF(K51=U8,K53,IF(K53=U8,K51)))),"")</f>
        <v>ISABELA/NATHALIA/MANUELA</v>
      </c>
      <c r="V10" s="129" t="str">
        <f>IF(U10="","",VLOOKUP(U10,LISTAS!$F$5:$G$204,2,0))</f>
        <v>ARBOS SBC</v>
      </c>
      <c r="W10" s="9">
        <f t="shared" si="3"/>
        <v>300</v>
      </c>
      <c r="X10" s="9">
        <f t="shared" si="2"/>
        <v>300</v>
      </c>
    </row>
    <row r="11" spans="2:26" ht="18" customHeight="1" thickBot="1" x14ac:dyDescent="0.3">
      <c r="B11" s="83"/>
      <c r="C11" s="105" t="str">
        <f>IF(C10="","",VLOOKUP(C10,LISTAS!$F$5:$G$204,2,0))</f>
        <v/>
      </c>
      <c r="D11" s="145"/>
      <c r="E11" s="6"/>
      <c r="F11" s="79"/>
      <c r="G11" s="106"/>
      <c r="H11" s="6"/>
      <c r="I11" s="39"/>
      <c r="J11" s="39"/>
      <c r="K11" s="112"/>
      <c r="L11" s="39"/>
      <c r="M11" s="73"/>
      <c r="N11" s="73"/>
      <c r="O11" s="120"/>
      <c r="P11" s="74"/>
      <c r="S11" s="7">
        <f>IF(U11&lt;&gt;"",1+COUNTIF(S8:S10,"1")+COUNTIF(S8:S10,"2")+COUNTIF(S8:S10,"3"),"")</f>
        <v>4</v>
      </c>
      <c r="T11" s="8" t="str">
        <f t="shared" si="0"/>
        <v>LUGAR</v>
      </c>
      <c r="U11" s="130" t="str">
        <f>IF(U9&lt;&gt;"",IF(K20=U9,K22,IF(K22=U9,K20,IF(K51=U9,K53,IF(K53=U9,K51)))),"")</f>
        <v>JULIA/TAMYRIS/GIULIA</v>
      </c>
      <c r="V11" s="129" t="str">
        <f>IF(U11="","",VLOOKUP(U11,LISTAS!$F$5:$G$204,2,0))</f>
        <v>ARBOS SBC</v>
      </c>
      <c r="W11" s="9">
        <f t="shared" si="3"/>
        <v>280</v>
      </c>
      <c r="X11" s="9">
        <f>IF(S11="","",IF($V$5="NÃO","",IF(S11=1,400,IF(S11=2,340,IF(S11=3,300,IF(S11=4,280,IF(S11=5,270,IF(S11=6,260,IF(S11=7,250,IF(S11=8,240,IF(S11=9,200,IF(S11=10,200,IF(S11=11,200,IF(S11=12,200,IF(S11=13,200,IF(S11=14,200,IF(S11=15,200,IF(S11=16,200,IF(S11&gt;16,"","")))))))))))))))))))</f>
        <v>280</v>
      </c>
    </row>
    <row r="12" spans="2:26" ht="18" customHeight="1" x14ac:dyDescent="0.25">
      <c r="B12" s="83"/>
      <c r="C12" s="106"/>
      <c r="D12" s="6"/>
      <c r="E12" s="6"/>
      <c r="F12" s="75"/>
      <c r="G12" s="104" t="str">
        <f>IF(D8&lt;&gt;"",IF(D10&lt;&gt;"",IF(D8=D10,"",IF(D8&gt;D10,C8,C10)),""),"")</f>
        <v>LORENA/MARINA/LORENA</v>
      </c>
      <c r="H12" s="133">
        <v>1</v>
      </c>
      <c r="I12" s="39">
        <f>IF(H12&lt;&gt;"",H12,"")</f>
        <v>1</v>
      </c>
      <c r="J12" s="39" t="str">
        <f>IF(H12&lt;&gt;"",IF(G12="","",G12),"")</f>
        <v>LORENA/MARINA/LORENA</v>
      </c>
      <c r="K12" s="112">
        <f>IF(I12&lt;&gt;"",IF(I14&lt;&gt;"",SMALL(I12:J14,1),""),"")</f>
        <v>0</v>
      </c>
      <c r="L12" s="39"/>
      <c r="M12" s="6"/>
      <c r="N12" s="6"/>
      <c r="O12" s="106"/>
      <c r="P12" s="10"/>
      <c r="S12" s="7">
        <f>IF(U12&lt;&gt;"",1+COUNTIF(S8:S11,"1")+COUNTIF(S8:S11,"2")+COUNTIF(S8:S11,"3")+COUNTIF(S8:S11,"4"),"")</f>
        <v>5</v>
      </c>
      <c r="T12" s="8" t="str">
        <f t="shared" si="0"/>
        <v>LUGAR</v>
      </c>
      <c r="U12" s="130" t="str">
        <f>IF(U8&lt;&gt;"",IF(G12=U8,G14,IF(G14=U8,G12,IF(G27=U8,G29,IF(G29=U8,G27,IF(G43=U8,G45,IF(G45=U8,G43,IF(G59=U8,G61,IF(G61=U8,G59)))))))),"")</f>
        <v>MAITE/GIOVANNA/MARIA/ISABELA</v>
      </c>
      <c r="V12" s="129" t="str">
        <f>IF(U12="","",VLOOKUP(U12,LISTAS!$F$5:$G$204,2,0))</f>
        <v>LICEU JARDIM - S.A</v>
      </c>
      <c r="W12" s="9">
        <f t="shared" si="3"/>
        <v>270</v>
      </c>
      <c r="X12" s="9">
        <f t="shared" si="2"/>
        <v>270</v>
      </c>
    </row>
    <row r="13" spans="2:26" ht="18" customHeight="1" thickBot="1" x14ac:dyDescent="0.3">
      <c r="B13" s="83"/>
      <c r="C13" s="106"/>
      <c r="D13" s="6"/>
      <c r="E13" s="6"/>
      <c r="F13" s="75"/>
      <c r="G13" s="105" t="str">
        <f>IF(G12="","",VLOOKUP(G12,LISTAS!$F$5:$G$204,2,0))</f>
        <v>SÃO JOSE - S.A</v>
      </c>
      <c r="H13" s="134"/>
      <c r="I13" s="39"/>
      <c r="J13" s="39"/>
      <c r="K13" s="112"/>
      <c r="L13" s="39"/>
      <c r="M13" s="6"/>
      <c r="N13" s="6"/>
      <c r="O13" s="106"/>
      <c r="P13" s="10"/>
      <c r="S13" s="7" t="str">
        <f>IF(U13&lt;&gt;"",1+COUNTIF(S8:S12,"1")+COUNTIF(S8:S12,"2")+COUNTIF(S8:S12,"3")+COUNTIF(S8:S12,"4")+COUNTIF(S8:S12,"5"),"")</f>
        <v/>
      </c>
      <c r="T13" s="8" t="str">
        <f t="shared" si="0"/>
        <v/>
      </c>
      <c r="U13" s="130" t="str">
        <f>IF(U9&lt;&gt;"",IF(G12=U9,G14,IF(G14=U9,G12,IF(G27=U9,G29,IF(G29=U9,G27,IF(G43=U9,G45,IF(G45=U9,G43,IF(G59=U9,G61,IF(G61=U9,G59)))))))),"")</f>
        <v/>
      </c>
      <c r="V13" s="129" t="str">
        <f>IF(U13="","",VLOOKUP(U13,LISTAS!$F$5:$G$204,2,0))</f>
        <v/>
      </c>
      <c r="W13" s="9" t="str">
        <f t="shared" si="3"/>
        <v/>
      </c>
      <c r="X13" s="9" t="str">
        <f t="shared" si="2"/>
        <v/>
      </c>
    </row>
    <row r="14" spans="2:26" ht="18" customHeight="1" x14ac:dyDescent="0.25">
      <c r="B14" s="83"/>
      <c r="C14" s="106"/>
      <c r="D14" s="6"/>
      <c r="E14" s="76"/>
      <c r="F14" s="77"/>
      <c r="G14" s="104" t="str">
        <f>IF(D16&lt;&gt;"",IF(D18&lt;&gt;"",IF(D16=D18,"",IF(D16&gt;D18,C16,C18)),""),"")</f>
        <v>MAITE/GIOVANNA/MARIA/ISABELA</v>
      </c>
      <c r="H14" s="133">
        <v>0</v>
      </c>
      <c r="I14" s="40">
        <f>IF(H14&lt;&gt;"",H14,"")</f>
        <v>0</v>
      </c>
      <c r="J14" s="39" t="str">
        <f>IF(H14&lt;&gt;"",IF(G14="","",G14),"")</f>
        <v>MAITE/GIOVANNA/MARIA/ISABELA</v>
      </c>
      <c r="K14" s="112" t="str">
        <f>VLOOKUP(K12,I12:J14,2,0)</f>
        <v>MAITE/GIOVANNA/MARIA/ISABELA</v>
      </c>
      <c r="L14" s="39"/>
      <c r="M14" s="6"/>
      <c r="N14" s="6"/>
      <c r="O14" s="106"/>
      <c r="P14" s="10"/>
      <c r="S14" s="7" t="str">
        <f>IF(U14&lt;&gt;"",1+COUNTIF(S8:S13,"1")+COUNTIF(S8:S13,"2")+COUNTIF(S8:S13,"3")+COUNTIF(S8:S13,"4")+COUNTIF(S8:S13,"5")+COUNTIF(S8:S13,"6"),"")</f>
        <v/>
      </c>
      <c r="T14" s="8" t="str">
        <f t="shared" si="0"/>
        <v/>
      </c>
      <c r="U14" s="130" t="str">
        <f>IF(U10&lt;&gt;"",IF(G12=U10,G14,IF(G14=U10,G12,IF(G27=U10,G29,IF(G29=U10,G27,IF(G43=U10,G45,IF(G45=U10,G43,IF(G59=U10,G61,IF(G61=U10,G59)))))))),"")</f>
        <v/>
      </c>
      <c r="V14" s="129" t="str">
        <f>IF(U14="","",VLOOKUP(U14,LISTAS!$F$5:$G$204,2,0))</f>
        <v/>
      </c>
      <c r="W14" s="9" t="str">
        <f t="shared" si="3"/>
        <v/>
      </c>
      <c r="X14" s="9" t="str">
        <f t="shared" si="2"/>
        <v/>
      </c>
    </row>
    <row r="15" spans="2:26" ht="18" customHeight="1" thickBot="1" x14ac:dyDescent="0.3">
      <c r="B15" s="83"/>
      <c r="C15" s="106"/>
      <c r="D15" s="6"/>
      <c r="E15" s="76"/>
      <c r="F15" s="6"/>
      <c r="G15" s="105" t="str">
        <f>IF(G14="","",VLOOKUP(G14,LISTAS!$F$5:$G$204,2,0))</f>
        <v>LICEU JARDIM - S.A</v>
      </c>
      <c r="H15" s="134"/>
      <c r="I15" s="42"/>
      <c r="J15" s="39"/>
      <c r="K15" s="112"/>
      <c r="L15" s="39"/>
      <c r="M15" s="6"/>
      <c r="N15" s="6"/>
      <c r="O15" s="106"/>
      <c r="P15" s="10"/>
      <c r="S15" s="7" t="str">
        <f>IF(U15&lt;&gt;"",1+COUNTIF(S8:S14,"1")+COUNTIF(S8:S14,"2")+COUNTIF(S8:S14,"3")+COUNTIF(S8:S14,"4")+COUNTIF(S8:S14,"5")+COUNTIF(S8:S14,"6")+COUNTIF(S8:S14,"7"),"")</f>
        <v/>
      </c>
      <c r="T15" s="8" t="str">
        <f t="shared" si="0"/>
        <v/>
      </c>
      <c r="U15" s="130" t="str">
        <f>IF(U11&lt;&gt;"",IF(G12=U11,G14,IF(G14=U11,G12,IF(G27=U11,G29,IF(G29=U11,G27,IF(G43=U11,G45,IF(G45=U11,G43,IF(G59=U11,G61,IF(G61=U11,G59)))))))),"")</f>
        <v/>
      </c>
      <c r="V15" s="129" t="str">
        <f>IF(U15="","",VLOOKUP(U15,LISTAS!$F$5:$G$204,2,0))</f>
        <v/>
      </c>
      <c r="W15" s="9" t="str">
        <f t="shared" si="3"/>
        <v/>
      </c>
      <c r="X15" s="9" t="str">
        <f t="shared" si="2"/>
        <v/>
      </c>
    </row>
    <row r="16" spans="2:26" ht="18" customHeight="1" x14ac:dyDescent="0.25">
      <c r="B16" s="83">
        <v>7</v>
      </c>
      <c r="C16" s="104"/>
      <c r="D16" s="133">
        <v>0</v>
      </c>
      <c r="E16" s="44">
        <f>IF(D16&lt;&gt;"",D16,"")</f>
        <v>0</v>
      </c>
      <c r="F16" s="39" t="str">
        <f>IF(D16&lt;&gt;"",IF(C16="","",C16),"")</f>
        <v/>
      </c>
      <c r="G16" s="112">
        <f>IF(E16&lt;&gt;"",IF(E18&lt;&gt;"",SMALL(E16:F18,1),""),"")</f>
        <v>0</v>
      </c>
      <c r="H16" s="6"/>
      <c r="I16" s="76"/>
      <c r="J16" s="6"/>
      <c r="K16" s="106"/>
      <c r="L16" s="6"/>
      <c r="M16" s="6"/>
      <c r="N16" s="6"/>
      <c r="O16" s="106"/>
      <c r="P16" s="10"/>
      <c r="S16" s="7" t="str">
        <f>IF(U16&lt;&gt;"",1+COUNTIF(S8:S15,"1")+COUNTIF(S8:S15,"2")+COUNTIF(S8:S15,"3")+COUNTIF(S8:S15,"4")+COUNTIF(S8:S15,"5")+COUNTIF(S8:S15,"6")+COUNTIF(S8:S15,"7")+COUNTIF(S8:S15,"8"),"")</f>
        <v/>
      </c>
      <c r="T16" s="8" t="str">
        <f t="shared" si="0"/>
        <v/>
      </c>
      <c r="U16" s="130" t="str">
        <f>IF(U8&lt;&gt;"",IF(C8=U8,G10,IF(C10=U8,G10,IF(C16=U8,G18,IF(C18=U8,G18,IF(C23=U8,G25,IF(C25=U8,G25,IF(C31=U8,G33,IF(C33=U8,G33,IF(C39=U8,G41,IF(C41=U8,G41,IF(C47=U8,G49,IF(C49=U8,G49,IF(C55=U8,G57,IF(C57=U8,G57,IF(C63=U8,G65,IF(C65=U8,G65)))))))))))))))),"")</f>
        <v/>
      </c>
      <c r="V16" s="129" t="str">
        <f>IF(U16="","",VLOOKUP(U16,LISTAS!$F$5:$G$204,2,0))</f>
        <v/>
      </c>
      <c r="W16" s="9" t="str">
        <f t="shared" si="3"/>
        <v/>
      </c>
      <c r="X16" s="9" t="str">
        <f t="shared" si="2"/>
        <v/>
      </c>
    </row>
    <row r="17" spans="2:24" ht="18" customHeight="1" thickBot="1" x14ac:dyDescent="0.3">
      <c r="B17" s="83"/>
      <c r="C17" s="105" t="str">
        <f>IF(C16="","",VLOOKUP(C16,LISTAS!$F$5:$G$204,2,0))</f>
        <v/>
      </c>
      <c r="D17" s="134"/>
      <c r="E17" s="45"/>
      <c r="F17" s="39"/>
      <c r="G17" s="112"/>
      <c r="H17" s="6"/>
      <c r="I17" s="76"/>
      <c r="J17" s="6"/>
      <c r="K17" s="106"/>
      <c r="L17" s="6"/>
      <c r="M17" s="6"/>
      <c r="N17" s="6"/>
      <c r="O17" s="106"/>
      <c r="P17" s="10"/>
      <c r="S17" s="7" t="str">
        <f>IF(U17&lt;&gt;"",1+COUNTIF(S8:S16,"1")+COUNTIF(S8:S16,"2")+COUNTIF(S8:S16,"3")+COUNTIF(S8:S16,"4")+COUNTIF(S8:S16,"5")+COUNTIF(S8:S16,"6")+COUNTIF(S8:S16,"7")+COUNTIF(S8:S16,"8")+COUNTIF(S8:S16,"9"),"")</f>
        <v/>
      </c>
      <c r="T17" s="8" t="str">
        <f t="shared" si="0"/>
        <v/>
      </c>
      <c r="U17" s="130" t="str">
        <f>IF(U9&lt;&gt;"",IF(C8=U9,G10,IF(C10=U9,G10,IF(C16=U9,G18,IF(C18=U9,G18,IF(C23=U9,G25,IF(C25=U9,G25,IF(C31=U9,G33,IF(C33=U9,G33,IF(C39=U9,G41,IF(C41=U9,G41,IF(C47=U9,G49,IF(C49=U9,G49,IF(C55=U9,G57,IF(C57=U9,G57,IF(C63=U9,G65,IF(C65=U9,G65)))))))))))))))),"")</f>
        <v/>
      </c>
      <c r="V17" s="129" t="str">
        <f>IF(U17="","",VLOOKUP(U17,LISTAS!$F$5:$G$204,2,0))</f>
        <v/>
      </c>
      <c r="W17" s="9" t="str">
        <f t="shared" si="3"/>
        <v/>
      </c>
      <c r="X17" s="9" t="str">
        <f t="shared" si="2"/>
        <v/>
      </c>
    </row>
    <row r="18" spans="2:24" ht="18" customHeight="1" x14ac:dyDescent="0.25">
      <c r="B18" s="83">
        <v>9</v>
      </c>
      <c r="C18" s="104" t="s">
        <v>88</v>
      </c>
      <c r="D18" s="133">
        <v>1</v>
      </c>
      <c r="E18" s="45">
        <f>IF(D18&lt;&gt;"",D18,"")</f>
        <v>1</v>
      </c>
      <c r="F18" s="39" t="str">
        <f>IF(D18&lt;&gt;"",IF(C18="","",C18),"")</f>
        <v>MAITE/GIOVANNA/MARIA/ISABELA</v>
      </c>
      <c r="G18" s="112" t="str">
        <f>VLOOKUP(G16,E16:F18,2,0)</f>
        <v/>
      </c>
      <c r="H18" s="6"/>
      <c r="I18" s="76"/>
      <c r="J18" s="6"/>
      <c r="K18" s="106"/>
      <c r="L18" s="6"/>
      <c r="M18" s="6"/>
      <c r="N18" s="6"/>
      <c r="O18" s="106"/>
      <c r="P18" s="10"/>
      <c r="S18" s="7" t="str">
        <f>IF(U18&lt;&gt;"",1+COUNTIF(S8:S17,"1")+COUNTIF(S8:S17,"2")+COUNTIF(S8:S17,"3")+COUNTIF(S8:S17,"4")+COUNTIF(S8:S17,"5")+COUNTIF(S8:S17,"6")+COUNTIF(S8:S17,"7")+COUNTIF(S8:S17,"8")+COUNTIF(S8:S17,"9")+COUNTIF(S8:S17,"10"),"")</f>
        <v/>
      </c>
      <c r="T18" s="8" t="str">
        <f t="shared" si="0"/>
        <v/>
      </c>
      <c r="U18" s="130" t="str">
        <f>IF(U10&lt;&gt;"",IF(C8=U10,G10,IF(C10=U10,G10,IF(C16=U10,G18,IF(C18=U10,G18,IF(C23=U10,G25,IF(C25=U10,G25,IF(C31=U10,G33,IF(C33=U10,G33,IF(C39=U10,G41,IF(C41=U10,G41,IF(C47=U10,G49,IF(C49=U10,G49,IF(C55=U10,G57,IF(C57=U10,G57,IF(C63=U10,G65,IF(C65=U10,G65)))))))))))))))),"")</f>
        <v/>
      </c>
      <c r="V18" s="129" t="str">
        <f>IF(U18="","",VLOOKUP(U18,LISTAS!$F$5:$G$204,2,0))</f>
        <v/>
      </c>
      <c r="W18" s="9" t="str">
        <f t="shared" si="3"/>
        <v/>
      </c>
      <c r="X18" s="9" t="str">
        <f t="shared" si="2"/>
        <v/>
      </c>
    </row>
    <row r="19" spans="2:24" ht="18" customHeight="1" thickBot="1" x14ac:dyDescent="0.3">
      <c r="B19" s="83"/>
      <c r="C19" s="105" t="str">
        <f>IF(C18="","",VLOOKUP(C18,LISTAS!$F$5:$G$204,2,0))</f>
        <v>LICEU JARDIM - S.A</v>
      </c>
      <c r="D19" s="134"/>
      <c r="E19" s="39"/>
      <c r="F19" s="39"/>
      <c r="G19" s="112"/>
      <c r="H19" s="6"/>
      <c r="I19" s="76"/>
      <c r="J19" s="6"/>
      <c r="K19" s="106"/>
      <c r="L19" s="6"/>
      <c r="M19" s="6"/>
      <c r="N19" s="6"/>
      <c r="O19" s="106"/>
      <c r="P19" s="10"/>
      <c r="S19" s="7" t="str">
        <f>IF(U19&lt;&gt;"",1+COUNTIF(S8:S18,"1")+COUNTIF(S8:S18,"2")+COUNTIF(S8:S18,"3")+COUNTIF(S8:S18,"4")+COUNTIF(S8:S18,"5")+COUNTIF(S8:S18,"6")+COUNTIF(S8:S18,"7")+COUNTIF(S8:S18,"8")+COUNTIF(S8:S18,"9")+COUNTIF(S8:S18,"10")+COUNTIF(S8:S18,"11"),"")</f>
        <v/>
      </c>
      <c r="T19" s="8" t="str">
        <f t="shared" si="0"/>
        <v/>
      </c>
      <c r="U19" s="130" t="str">
        <f>IF(U11&lt;&gt;"",IF(C8=U11,G10,IF(C10=U11,G10,IF(C16=U11,G18,IF(C18=U11,G18,IF(C23=U11,G25,IF(C25=U11,G25,IF(C31=U11,G33,IF(C33=U11,G33,IF(C39=U11,G41,IF(C41=U11,G41,IF(C47=U11,G49,IF(C49=U11,G49,IF(C55=U11,G57,IF(C57=U11,G57,IF(C63=U11,G65,IF(C65=U11,G65)))))))))))))))),"")</f>
        <v/>
      </c>
      <c r="V19" s="129" t="str">
        <f>IF(U19="","",VLOOKUP(U19,LISTAS!$F$5:$G$204,2,0))</f>
        <v/>
      </c>
      <c r="W19" s="9" t="str">
        <f t="shared" si="3"/>
        <v/>
      </c>
      <c r="X19" s="9" t="str">
        <f t="shared" si="2"/>
        <v/>
      </c>
    </row>
    <row r="20" spans="2:24" ht="18" customHeight="1" x14ac:dyDescent="0.25">
      <c r="B20" s="83"/>
      <c r="C20" s="106"/>
      <c r="D20" s="6"/>
      <c r="E20" s="6"/>
      <c r="F20" s="6"/>
      <c r="G20" s="106"/>
      <c r="H20" s="6"/>
      <c r="I20" s="76"/>
      <c r="J20" s="6"/>
      <c r="K20" s="104" t="str">
        <f>IF(H12&lt;&gt;"",IF(H14&lt;&gt;"",IF(H12=H14,"",IF(H12&gt;H14,G12,G14)),""),"")</f>
        <v>LORENA/MARINA/LORENA</v>
      </c>
      <c r="L20" s="133">
        <v>1</v>
      </c>
      <c r="M20" s="39">
        <f>IF(L20&lt;&gt;"",L20,"")</f>
        <v>1</v>
      </c>
      <c r="N20" s="39" t="str">
        <f>IF(L20&lt;&gt;"",IF(K20="","",K20),"")</f>
        <v>LORENA/MARINA/LORENA</v>
      </c>
      <c r="O20" s="112">
        <f>IF(M20&lt;&gt;"",IF(M22&lt;&gt;"",SMALL(M20:N22,1),""),"")</f>
        <v>0</v>
      </c>
      <c r="P20" s="55"/>
      <c r="S20" s="7" t="str">
        <f>IF(U20&lt;&gt;"",1+COUNTIF(S8:S19,"1")+COUNTIF(S8:S19,"2")+COUNTIF(S8:S19,"3")+COUNTIF(S8:S19,"4")+COUNTIF(S8:S19,"5")+COUNTIF(S8:S19,"6")+COUNTIF(S8:S19,"7")+COUNTIF(S8:S19,"8")+COUNTIF(S8:S19,"9")+COUNTIF(S8:S19,"10")+COUNTIF(S8:S19,"11")+COUNTIF(S8:S19,"12"),"")</f>
        <v/>
      </c>
      <c r="T20" s="8" t="str">
        <f t="shared" si="0"/>
        <v/>
      </c>
      <c r="U20" s="130" t="str">
        <f>IF(U12&lt;&gt;"",IF(C8=U12,G10,IF(C10=U12,G10,IF(C16=U12,G18,IF(C18=U12,G18,IF(C23=U12,G25,IF(C25=U12,G25,IF(C31=U12,G33,IF(C33=U12,G33,IF(C39=U12,G41,IF(C41=U12,G41,IF(C47=U12,G49,IF(C49=U12,G49,IF(C55=U12,G57,IF(C57=U12,G57,IF(C63=U12,G65,IF(C65=U12,G65)))))))))))))))),"")</f>
        <v/>
      </c>
      <c r="V20" s="129" t="str">
        <f>IF(U20="","",VLOOKUP(U20,LISTAS!$F$5:$G$204,2,0))</f>
        <v/>
      </c>
      <c r="W20" s="9" t="str">
        <f t="shared" si="3"/>
        <v/>
      </c>
      <c r="X20" s="9" t="str">
        <f t="shared" si="2"/>
        <v/>
      </c>
    </row>
    <row r="21" spans="2:24" ht="18" customHeight="1" thickBot="1" x14ac:dyDescent="0.3">
      <c r="B21" s="83"/>
      <c r="C21" s="106"/>
      <c r="D21" s="6"/>
      <c r="E21" s="6"/>
      <c r="F21" s="6"/>
      <c r="G21" s="106"/>
      <c r="H21" s="6"/>
      <c r="I21" s="76"/>
      <c r="J21" s="6"/>
      <c r="K21" s="105" t="str">
        <f>IF(K20="","",VLOOKUP(K20,LISTAS!$F$5:$G$204,2,0))</f>
        <v>SÃO JOSE - S.A</v>
      </c>
      <c r="L21" s="134"/>
      <c r="M21" s="39"/>
      <c r="N21" s="39"/>
      <c r="O21" s="112"/>
      <c r="P21" s="55"/>
      <c r="S21" s="7" t="str">
        <f>IF(U21&lt;&gt;"",1+COUNTIF(S8:S20,"1")+COUNTIF(S8:S20,"2")+COUNTIF(S8:S20,"3")+COUNTIF(S8:S20,"4")+COUNTIF(S8:S20,"5")+COUNTIF(S8:S20,"6")+COUNTIF(S8:S20,"7")+COUNTIF(S8:S20,"8")+COUNTIF(S8:S20,"9")+COUNTIF(S8:S20,"10")+COUNTIF(S8:S20,"11")+COUNTIF(S8:S20,"12")+COUNTIF(S8:S20,"13"),"")</f>
        <v/>
      </c>
      <c r="T21" s="8" t="str">
        <f t="shared" si="0"/>
        <v/>
      </c>
      <c r="U21" s="130" t="str">
        <f>IF(U13&lt;&gt;"",IF(C8=U13,G10,IF(C10=U13,G10,IF(C16=U13,G18,IF(C18=U13,G18,IF(C23=U13,G25,IF(C25=U13,G25,IF(C31=U13,G33,IF(C33=U13,G33,IF(C39=U13,G41,IF(C41=U13,G41,IF(C47=U13,G49,IF(C49=U13,G49,IF(C55=U13,G57,IF(C57=U13,G57,IF(C63=U13,G65,IF(C65=U13,G65)))))))))))))))),"")</f>
        <v/>
      </c>
      <c r="V21" s="129" t="str">
        <f>IF(U21="","",VLOOKUP(U21,LISTAS!$F$5:$G$204,2,0))</f>
        <v/>
      </c>
      <c r="W21" s="9" t="str">
        <f t="shared" si="3"/>
        <v/>
      </c>
      <c r="X21" s="9" t="str">
        <f t="shared" si="2"/>
        <v/>
      </c>
    </row>
    <row r="22" spans="2:24" ht="18" customHeight="1" thickBot="1" x14ac:dyDescent="0.3">
      <c r="B22" s="83"/>
      <c r="C22" s="106"/>
      <c r="D22" s="6"/>
      <c r="E22" s="6"/>
      <c r="F22" s="6"/>
      <c r="G22" s="106"/>
      <c r="H22" s="6"/>
      <c r="I22" s="76"/>
      <c r="J22" s="77"/>
      <c r="K22" s="104" t="str">
        <f>IF(H27&lt;&gt;"",IF(H29&lt;&gt;"",IF(H27=H29,"",IF(H27&gt;H29,G27,G29)),""),"")</f>
        <v>ISABELA/NATHALIA/MANUELA</v>
      </c>
      <c r="L22" s="133">
        <v>0</v>
      </c>
      <c r="M22" s="40">
        <f>IF(L22&lt;&gt;"",L22,"")</f>
        <v>0</v>
      </c>
      <c r="N22" s="39" t="str">
        <f>IF(L22&lt;&gt;"",IF(K22="","",K22),"")</f>
        <v>ISABELA/NATHALIA/MANUELA</v>
      </c>
      <c r="O22" s="112" t="str">
        <f>VLOOKUP(O20,M20:N22,2,0)</f>
        <v>ISABELA/NATHALIA/MANUELA</v>
      </c>
      <c r="P22" s="55"/>
      <c r="S22" s="7" t="str">
        <f>IF(U22&lt;&gt;"",1+COUNTIF(S8:S21,"1")+COUNTIF(S8:S21,"2")+COUNTIF(S8:S21,"3")+COUNTIF(S8:S21,"4")+COUNTIF(S8:S21,"5")+COUNTIF(S8:S21,"6")+COUNTIF(S8:S21,"7")+COUNTIF(S8:S21,"8")+COUNTIF(S8:S21,"9")+COUNTIF(S8:S21,"10")+COUNTIF(S8:S21,"11")+COUNTIF(S8:S21,"12")+COUNTIF(S8:S21,"13")+COUNTIF(S8:S21,"14"),"")</f>
        <v/>
      </c>
      <c r="T22" s="8" t="str">
        <f t="shared" si="0"/>
        <v/>
      </c>
      <c r="U22" s="130" t="str">
        <f>IF(U14&lt;&gt;"",IF(C8=U14,G10,IF(C10=U14,G10,IF(C16=U14,G18,IF(C18=U14,G18,IF(C23=U14,G25,IF(C25=U14,G25,IF(C31=U14,G33,IF(C33=U14,G33,IF(C39=U14,G41,IF(C41=U14,G41,IF(C47=U14,G49,IF(C49=U14,G49,IF(C55=U14,G57,IF(C57=U14,G57,IF(C63=U14,G65,IF(C65=U14,G65)))))))))))))))),"")</f>
        <v/>
      </c>
      <c r="V22" s="129" t="str">
        <f>IF(U22="","",VLOOKUP(U22,LISTAS!$F$5:$G$204,2,0))</f>
        <v/>
      </c>
      <c r="W22" s="9" t="str">
        <f t="shared" si="3"/>
        <v/>
      </c>
      <c r="X22" s="9" t="str">
        <f t="shared" si="2"/>
        <v/>
      </c>
    </row>
    <row r="23" spans="2:24" ht="18" customHeight="1" thickBot="1" x14ac:dyDescent="0.3">
      <c r="B23" s="83">
        <v>6</v>
      </c>
      <c r="C23" s="104" t="s">
        <v>48</v>
      </c>
      <c r="D23" s="133">
        <v>1</v>
      </c>
      <c r="E23" s="39">
        <f>IF(D23&lt;&gt;"",D23,"")</f>
        <v>1</v>
      </c>
      <c r="F23" s="39" t="str">
        <f>IF(D23&lt;&gt;"",IF(C23="","",C23),"")</f>
        <v>ISABELA/NATHALIA/MANUELA</v>
      </c>
      <c r="G23" s="112">
        <f>IF(E23&lt;&gt;"",IF(E25&lt;&gt;"",SMALL(E23:F25,1),""),"")</f>
        <v>0</v>
      </c>
      <c r="H23" s="6"/>
      <c r="I23" s="76"/>
      <c r="J23" s="6"/>
      <c r="K23" s="105" t="str">
        <f>IF(K22="","",VLOOKUP(K22,LISTAS!$F$5:$G$204,2,0))</f>
        <v>ARBOS SBC</v>
      </c>
      <c r="L23" s="134"/>
      <c r="M23" s="42"/>
      <c r="N23" s="39"/>
      <c r="O23" s="112"/>
      <c r="P23" s="55"/>
      <c r="S23" s="7" t="str">
        <f>IF(U23&lt;&gt;"",1+COUNTIF(S8:S22,"1")+COUNTIF(S8:S22,"2")+COUNTIF(S8:S22,"3")+COUNTIF(S8:S22,"4")+COUNTIF(S8:S22,"5")+COUNTIF(S8:S22,"6")+COUNTIF(S8:S22,"7")+COUNTIF(S8:S22,"8")+COUNTIF(S8:S22,"9")+COUNTIF(S8:S22,"10")+COUNTIF(S8:S22,"11")+COUNTIF(S8:S22,"12")+COUNTIF(S8:S22,"13")+COUNTIF(S8:S22,"14")+COUNTIF(S8:S22,"15"),"")</f>
        <v/>
      </c>
      <c r="T23" s="8" t="str">
        <f t="shared" si="0"/>
        <v/>
      </c>
      <c r="U23" s="130" t="str">
        <f>IF(U15&lt;&gt;"",IF(C8=U15,G10,IF(C10=U15,G10,IF(C16=U15,G18,IF(C18=U15,G18,IF(C23=U15,G25,IF(C25=U15,G25,IF(C31=U15,G33,IF(C33=U15,G33,IF(C39=U15,G41,IF(C41=U15,G41,IF(C47=U15,G49,IF(C49=U15,G49,IF(C55=U15,G57,IF(C57=U15,G57,IF(C63=U15,G65,IF(C65=U15,G65)))))))))))))))),"")</f>
        <v/>
      </c>
      <c r="V23" s="129" t="str">
        <f>IF(U23="","",VLOOKUP(U23,LISTAS!$F$5:$G$204,2,0))</f>
        <v/>
      </c>
      <c r="W23" s="9" t="str">
        <f t="shared" si="3"/>
        <v/>
      </c>
      <c r="X23" s="9" t="str">
        <f t="shared" si="2"/>
        <v/>
      </c>
    </row>
    <row r="24" spans="2:24" ht="18" customHeight="1" thickBot="1" x14ac:dyDescent="0.3">
      <c r="B24" s="83"/>
      <c r="C24" s="105" t="str">
        <f>IF(C23="","",VLOOKUP(C23,LISTAS!$F$5:$G$204,2,0))</f>
        <v>ARBOS SBC</v>
      </c>
      <c r="D24" s="134"/>
      <c r="E24" s="39"/>
      <c r="F24" s="39"/>
      <c r="G24" s="112"/>
      <c r="H24" s="6"/>
      <c r="I24" s="76"/>
      <c r="J24" s="6"/>
      <c r="K24" s="106"/>
      <c r="L24" s="6"/>
      <c r="M24" s="42"/>
      <c r="N24" s="39"/>
      <c r="O24" s="112"/>
      <c r="P24" s="55"/>
      <c r="S24" s="7"/>
      <c r="T24" s="8"/>
      <c r="U24" s="130"/>
      <c r="V24" s="129"/>
      <c r="W24" s="9"/>
      <c r="X24" s="9"/>
    </row>
    <row r="25" spans="2:24" ht="18" customHeight="1" x14ac:dyDescent="0.25">
      <c r="B25" s="83">
        <v>11</v>
      </c>
      <c r="C25" s="104"/>
      <c r="D25" s="133">
        <v>0</v>
      </c>
      <c r="E25" s="40">
        <f>IF(D25&lt;&gt;"",D25,"")</f>
        <v>0</v>
      </c>
      <c r="F25" s="39" t="str">
        <f>IF(D25&lt;&gt;"",IF(C25="","",C25),"")</f>
        <v/>
      </c>
      <c r="G25" s="112" t="str">
        <f>VLOOKUP(G23,E23:F25,2,0)</f>
        <v/>
      </c>
      <c r="H25" s="6"/>
      <c r="I25" s="76"/>
      <c r="J25" s="6"/>
      <c r="K25" s="106"/>
      <c r="L25" s="6"/>
      <c r="M25" s="76"/>
      <c r="N25" s="6"/>
      <c r="O25" s="106"/>
      <c r="P25" s="10"/>
      <c r="S25" s="7"/>
      <c r="T25" s="8"/>
      <c r="U25" s="130"/>
      <c r="V25" s="129"/>
      <c r="W25" s="9"/>
      <c r="X25" s="9"/>
    </row>
    <row r="26" spans="2:24" ht="18" customHeight="1" thickBot="1" x14ac:dyDescent="0.3">
      <c r="B26" s="83"/>
      <c r="C26" s="105" t="str">
        <f>IF(C25="","",VLOOKUP(C25,LISTAS!$F$5:$G$204,2,0))</f>
        <v/>
      </c>
      <c r="D26" s="134"/>
      <c r="E26" s="6"/>
      <c r="F26" s="79"/>
      <c r="G26" s="106"/>
      <c r="H26" s="6"/>
      <c r="I26" s="76"/>
      <c r="J26" s="6"/>
      <c r="K26" s="106"/>
      <c r="L26" s="6"/>
      <c r="M26" s="76"/>
      <c r="N26" s="6"/>
      <c r="O26" s="106"/>
      <c r="P26" s="10"/>
      <c r="S26" s="7"/>
      <c r="T26" s="8"/>
      <c r="U26" s="130"/>
      <c r="V26" s="129"/>
      <c r="W26" s="9"/>
      <c r="X26" s="9"/>
    </row>
    <row r="27" spans="2:24" ht="18" customHeight="1" x14ac:dyDescent="0.25">
      <c r="B27" s="83"/>
      <c r="C27" s="106"/>
      <c r="D27" s="6"/>
      <c r="E27" s="6"/>
      <c r="F27" s="75"/>
      <c r="G27" s="104" t="str">
        <f>IF(D23&lt;&gt;"",IF(D25&lt;&gt;"",IF(D23=D25,"",IF(D23&gt;D25,C23,C25)),""),"")</f>
        <v>ISABELA/NATHALIA/MANUELA</v>
      </c>
      <c r="H27" s="133">
        <v>1</v>
      </c>
      <c r="I27" s="44">
        <f>IF(H27&lt;&gt;"",H27,"")</f>
        <v>1</v>
      </c>
      <c r="J27" s="39" t="str">
        <f>IF(H27&lt;&gt;"",IF(G27="","",G27),"")</f>
        <v>ISABELA/NATHALIA/MANUELA</v>
      </c>
      <c r="K27" s="112">
        <f>IF(I27&lt;&gt;"",IF(I29&lt;&gt;"",SMALL(I27:J29,1),""),"")</f>
        <v>0</v>
      </c>
      <c r="L27" s="6"/>
      <c r="M27" s="76"/>
      <c r="N27" s="6"/>
      <c r="O27" s="106"/>
      <c r="P27" s="10"/>
      <c r="S27" s="7"/>
      <c r="T27" s="8"/>
      <c r="U27" s="130"/>
      <c r="V27" s="129"/>
      <c r="W27" s="9"/>
      <c r="X27" s="9"/>
    </row>
    <row r="28" spans="2:24" ht="18" customHeight="1" thickBot="1" x14ac:dyDescent="0.3">
      <c r="B28" s="83"/>
      <c r="C28" s="106"/>
      <c r="D28" s="6"/>
      <c r="E28" s="6"/>
      <c r="F28" s="75"/>
      <c r="G28" s="105" t="str">
        <f>IF(G27="","",VLOOKUP(G27,LISTAS!$F$5:$G$204,2,0))</f>
        <v>ARBOS SBC</v>
      </c>
      <c r="H28" s="134"/>
      <c r="I28" s="45"/>
      <c r="J28" s="39"/>
      <c r="K28" s="112"/>
      <c r="L28" s="6"/>
      <c r="M28" s="76"/>
      <c r="N28" s="6"/>
      <c r="O28" s="106"/>
      <c r="P28" s="10"/>
      <c r="S28" s="7"/>
      <c r="T28" s="8"/>
      <c r="U28" s="130"/>
      <c r="V28" s="129"/>
      <c r="W28" s="9"/>
      <c r="X28" s="9"/>
    </row>
    <row r="29" spans="2:24" ht="18" customHeight="1" x14ac:dyDescent="0.25">
      <c r="B29" s="83"/>
      <c r="C29" s="106"/>
      <c r="D29" s="6"/>
      <c r="E29" s="76"/>
      <c r="F29" s="77"/>
      <c r="G29" s="104" t="str">
        <f>IF(D31&lt;&gt;"",IF(D33&lt;&gt;"",IF(D31=D33,"",IF(D31&gt;D33,C31,C33)),""),"")</f>
        <v/>
      </c>
      <c r="H29" s="133">
        <v>0</v>
      </c>
      <c r="I29" s="45">
        <f>IF(H29&lt;&gt;"",H29,"")</f>
        <v>0</v>
      </c>
      <c r="J29" s="39" t="str">
        <f>IF(H29&lt;&gt;"",IF(G29="","",G29),"")</f>
        <v/>
      </c>
      <c r="K29" s="112" t="str">
        <f>VLOOKUP(K27,I27:J29,2,0)</f>
        <v/>
      </c>
      <c r="L29" s="6"/>
      <c r="M29" s="76"/>
      <c r="N29" s="6"/>
      <c r="O29" s="106"/>
      <c r="P29" s="10"/>
      <c r="S29" s="7"/>
      <c r="T29" s="8"/>
      <c r="U29" s="130"/>
      <c r="V29" s="129"/>
      <c r="W29" s="9"/>
      <c r="X29" s="9"/>
    </row>
    <row r="30" spans="2:24" ht="18" customHeight="1" thickBot="1" x14ac:dyDescent="0.3">
      <c r="B30" s="83"/>
      <c r="C30" s="106"/>
      <c r="D30" s="6"/>
      <c r="E30" s="76"/>
      <c r="F30" s="6"/>
      <c r="G30" s="105" t="str">
        <f>IF(G29="","",VLOOKUP(G29,LISTAS!$F$5:$G$204,2,0))</f>
        <v/>
      </c>
      <c r="H30" s="134"/>
      <c r="I30" s="39"/>
      <c r="J30" s="39"/>
      <c r="K30" s="112"/>
      <c r="L30" s="6"/>
      <c r="M30" s="76"/>
      <c r="N30" s="6"/>
      <c r="O30" s="106"/>
      <c r="P30" s="10"/>
      <c r="S30" s="7"/>
      <c r="T30" s="8"/>
      <c r="U30" s="130"/>
      <c r="V30" s="129"/>
      <c r="W30" s="9"/>
      <c r="X30" s="9"/>
    </row>
    <row r="31" spans="2:24" ht="18" customHeight="1" x14ac:dyDescent="0.25">
      <c r="B31" s="83">
        <v>4</v>
      </c>
      <c r="C31" s="104"/>
      <c r="D31" s="133">
        <v>0</v>
      </c>
      <c r="E31" s="44">
        <f>IF(D31&lt;&gt;"",D31,"")</f>
        <v>0</v>
      </c>
      <c r="F31" s="39" t="str">
        <f>IF(D31&lt;&gt;"",IF(C31="","",C31),"")</f>
        <v/>
      </c>
      <c r="G31" s="112">
        <f>IF(E31&lt;&gt;"",IF(E33&lt;&gt;"",SMALL(E31:F33,1),""),"")</f>
        <v>0</v>
      </c>
      <c r="H31" s="6"/>
      <c r="I31" s="39"/>
      <c r="J31" s="39"/>
      <c r="K31" s="112"/>
      <c r="L31" s="6"/>
      <c r="M31" s="76"/>
      <c r="N31" s="6"/>
      <c r="O31" s="106"/>
      <c r="P31" s="10"/>
      <c r="R31" s="14"/>
      <c r="S31" s="7"/>
      <c r="T31" s="8"/>
      <c r="U31" s="130"/>
      <c r="V31" s="129"/>
      <c r="W31" s="9"/>
      <c r="X31" s="9"/>
    </row>
    <row r="32" spans="2:24" ht="18" customHeight="1" thickBot="1" x14ac:dyDescent="0.3">
      <c r="B32" s="83"/>
      <c r="C32" s="105" t="str">
        <f>IF(C31="","",VLOOKUP(C31,LISTAS!$F$5:$G$204,2,0))</f>
        <v/>
      </c>
      <c r="D32" s="134"/>
      <c r="E32" s="45"/>
      <c r="F32" s="39"/>
      <c r="G32" s="112"/>
      <c r="H32" s="6"/>
      <c r="I32" s="6"/>
      <c r="J32" s="6"/>
      <c r="K32" s="106"/>
      <c r="L32" s="6"/>
      <c r="M32" s="76"/>
      <c r="N32" s="6"/>
      <c r="O32" s="106"/>
      <c r="P32" s="10"/>
      <c r="R32" s="14"/>
      <c r="S32" s="7"/>
      <c r="T32" s="8"/>
      <c r="U32" s="130"/>
      <c r="V32" s="129"/>
      <c r="W32" s="9"/>
      <c r="X32" s="9"/>
    </row>
    <row r="33" spans="2:24" ht="18" customHeight="1" x14ac:dyDescent="0.25">
      <c r="B33" s="83">
        <v>13</v>
      </c>
      <c r="C33" s="104"/>
      <c r="D33" s="133">
        <v>0</v>
      </c>
      <c r="E33" s="45">
        <f>IF(D33&lt;&gt;"",D33,"")</f>
        <v>0</v>
      </c>
      <c r="F33" s="39" t="str">
        <f>IF(D33&lt;&gt;"",IF(C33="","",C33),"")</f>
        <v/>
      </c>
      <c r="G33" s="112" t="str">
        <f>VLOOKUP(G31,E31:F33,2,0)</f>
        <v/>
      </c>
      <c r="H33" s="6"/>
      <c r="I33" s="6"/>
      <c r="J33" s="6"/>
      <c r="K33" s="106"/>
      <c r="L33" s="6"/>
      <c r="M33" s="76"/>
      <c r="N33" s="6"/>
      <c r="O33" s="106"/>
      <c r="P33" s="10"/>
      <c r="R33" s="14"/>
      <c r="S33" s="7"/>
      <c r="T33" s="8"/>
      <c r="U33" s="130"/>
      <c r="V33" s="129"/>
      <c r="W33" s="9"/>
      <c r="X33" s="9"/>
    </row>
    <row r="34" spans="2:24" ht="18" customHeight="1" thickBot="1" x14ac:dyDescent="0.3">
      <c r="B34" s="83"/>
      <c r="C34" s="105" t="str">
        <f>IF(C33="","",VLOOKUP(C33,LISTAS!$F$5:$G$204,2,0))</f>
        <v/>
      </c>
      <c r="D34" s="134"/>
      <c r="E34" s="39"/>
      <c r="F34" s="39"/>
      <c r="G34" s="112"/>
      <c r="H34" s="6"/>
      <c r="I34" s="6"/>
      <c r="J34" s="6"/>
      <c r="K34" s="106"/>
      <c r="L34" s="6"/>
      <c r="M34" s="76"/>
      <c r="N34" s="6"/>
      <c r="O34" s="106"/>
      <c r="P34" s="6"/>
      <c r="R34" s="14"/>
      <c r="S34" s="7"/>
      <c r="T34" s="8"/>
      <c r="U34" s="130"/>
      <c r="V34" s="129"/>
      <c r="W34" s="9"/>
      <c r="X34" s="9"/>
    </row>
    <row r="35" spans="2:24" ht="18" customHeight="1" x14ac:dyDescent="0.25">
      <c r="B35" s="83"/>
      <c r="C35" s="106"/>
      <c r="D35" s="6"/>
      <c r="E35" s="39"/>
      <c r="F35" s="39"/>
      <c r="G35" s="112"/>
      <c r="H35" s="6"/>
      <c r="I35" s="6"/>
      <c r="J35" s="6"/>
      <c r="K35" s="106"/>
      <c r="L35" s="6"/>
      <c r="M35" s="76"/>
      <c r="N35" s="6"/>
      <c r="O35" s="104" t="str">
        <f>IF(L20&lt;&gt;"",IF(L22&lt;&gt;"",IF(L20=L22,"",IF(L20&gt;L22,K20,K22)),""),"")</f>
        <v>LORENA/MARINA/LORENA</v>
      </c>
      <c r="P35" s="133">
        <v>1</v>
      </c>
      <c r="Q35" s="11"/>
      <c r="S35" s="7"/>
      <c r="T35" s="8"/>
      <c r="U35" s="129"/>
      <c r="V35" s="129" t="str">
        <f>IF(U35="","",VLOOKUP(U35,LISTAS!$F$5:$G$204,2,0))</f>
        <v/>
      </c>
      <c r="W35" s="9" t="str">
        <f t="shared" ref="W35:W37" si="4">IF(S35="","",IF(S35=1,400,IF(S35=2,340,IF(S35=3,300,IF(S35=4,280,IF(S35=5,270,IF(S35=6,260,IF(S35=7,250,IF(S35=8,240,IF(S35=9,200,IF(S35=10,200,IF(S35=11,200,IF(S35=12,200,IF(S35=13,200,IF(S35=14,200,IF(S35=15,200,IF(S35=16,200,IF(S35&gt;16,"",""))))))))))))))))))</f>
        <v/>
      </c>
      <c r="X35" s="9" t="str">
        <f t="shared" ref="X35:X37" si="5">IF(S35="","",IF($V$5="NÃO","",IF(S35=1,400,IF(S35=2,340,IF(S35=3,300,IF(S35=4,280,IF(S35=5,270,IF(S35=6,260,IF(S35=7,250,IF(S35=8,240,IF(S35=9,200,IF(S35=10,200,IF(S35=11,200,IF(S35=12,200,IF(S35=13,200,IF(S35=14,200,IF(S35=15,200,IF(S35=16,200,IF(S35&gt;16,"","")))))))))))))))))))</f>
        <v/>
      </c>
    </row>
    <row r="36" spans="2:24" ht="18" customHeight="1" thickBot="1" x14ac:dyDescent="0.3">
      <c r="B36" s="83"/>
      <c r="C36" s="106"/>
      <c r="D36" s="6"/>
      <c r="E36" s="39"/>
      <c r="F36" s="39"/>
      <c r="G36" s="112"/>
      <c r="H36" s="6"/>
      <c r="I36" s="6"/>
      <c r="J36" s="6"/>
      <c r="K36" s="106"/>
      <c r="L36" s="6"/>
      <c r="M36" s="76"/>
      <c r="N36" s="6"/>
      <c r="O36" s="105" t="str">
        <f>IF(O35="","",VLOOKUP(O35,LISTAS!$F$5:$G$204,2,0))</f>
        <v>SÃO JOSE - S.A</v>
      </c>
      <c r="P36" s="134"/>
      <c r="Q36" s="11"/>
      <c r="S36" s="7"/>
      <c r="T36" s="8"/>
      <c r="U36" s="129"/>
      <c r="V36" s="129"/>
      <c r="W36" s="9"/>
      <c r="X36" s="9"/>
    </row>
    <row r="37" spans="2:24" ht="18" customHeight="1" x14ac:dyDescent="0.25">
      <c r="B37" s="83"/>
      <c r="C37" s="106"/>
      <c r="D37" s="6"/>
      <c r="E37" s="39"/>
      <c r="F37" s="39"/>
      <c r="G37" s="112"/>
      <c r="H37" s="6"/>
      <c r="I37" s="6"/>
      <c r="J37" s="6"/>
      <c r="K37" s="106"/>
      <c r="L37" s="6"/>
      <c r="M37" s="76"/>
      <c r="N37" s="77"/>
      <c r="O37" s="104" t="str">
        <f>IF(L51&lt;&gt;"",IF(L53&lt;&gt;"",IF(L51=L53,"",IF(L51&gt;L53,K51,K53)),""),"")</f>
        <v>BARBARA/BEATRIZ/FERNANDA/LORENA</v>
      </c>
      <c r="P37" s="133">
        <v>0</v>
      </c>
      <c r="Q37" s="11"/>
      <c r="S37" s="7"/>
      <c r="T37" s="8"/>
      <c r="U37" s="129"/>
      <c r="V37" s="129" t="str">
        <f>IF(U37="","",VLOOKUP(U37,LISTAS!$F$5:$G$204,2,0))</f>
        <v/>
      </c>
      <c r="W37" s="9" t="str">
        <f t="shared" si="4"/>
        <v/>
      </c>
      <c r="X37" s="9" t="str">
        <f t="shared" si="5"/>
        <v/>
      </c>
    </row>
    <row r="38" spans="2:24" ht="18" customHeight="1" thickBot="1" x14ac:dyDescent="0.3">
      <c r="B38" s="83"/>
      <c r="C38" s="106"/>
      <c r="D38" s="6"/>
      <c r="E38" s="39"/>
      <c r="F38" s="39"/>
      <c r="G38" s="112"/>
      <c r="H38" s="6"/>
      <c r="I38" s="6"/>
      <c r="J38" s="6"/>
      <c r="K38" s="106"/>
      <c r="L38" s="6"/>
      <c r="M38" s="76"/>
      <c r="N38" s="6"/>
      <c r="O38" s="105" t="str">
        <f>IF(O37="","",VLOOKUP(O37,LISTAS!$F$5:$G$204,2,0))</f>
        <v>SÃO JOSE - S.A</v>
      </c>
      <c r="P38" s="134"/>
      <c r="Q38" s="11"/>
      <c r="S38" s="7"/>
      <c r="T38" s="8"/>
      <c r="U38" s="129"/>
      <c r="V38" s="129"/>
      <c r="W38" s="9"/>
      <c r="X38" s="9"/>
    </row>
    <row r="39" spans="2:24" ht="18" customHeight="1" x14ac:dyDescent="0.25">
      <c r="B39" s="83">
        <v>3</v>
      </c>
      <c r="C39" s="104" t="s">
        <v>47</v>
      </c>
      <c r="D39" s="133">
        <v>1</v>
      </c>
      <c r="E39" s="39">
        <f>IF(D39&lt;&gt;"",D39,"")</f>
        <v>1</v>
      </c>
      <c r="F39" s="39" t="str">
        <f>IF(D39&lt;&gt;"",IF(C39="","",C39),"")</f>
        <v>JULIA/TAMYRIS/GIULIA</v>
      </c>
      <c r="G39" s="112">
        <f>IF(E39&lt;&gt;"",IF(E41&lt;&gt;"",SMALL(E39:F41,1),""),"")</f>
        <v>0</v>
      </c>
      <c r="H39" s="39"/>
      <c r="I39" s="39"/>
      <c r="J39" s="39"/>
      <c r="K39" s="112"/>
      <c r="L39" s="6"/>
      <c r="M39" s="76"/>
      <c r="N39" s="6"/>
      <c r="O39" s="106"/>
      <c r="P39" s="10"/>
      <c r="Q39" s="11"/>
      <c r="S39" s="7"/>
      <c r="T39" s="8"/>
      <c r="U39" s="129"/>
      <c r="V39" s="129" t="str">
        <f>IF(U39="","",VLOOKUP(U39,LISTAS!$F$5:$G$204,2,0))</f>
        <v/>
      </c>
      <c r="W39" s="9" t="str">
        <f t="shared" si="1"/>
        <v/>
      </c>
      <c r="X39" s="9" t="str">
        <f t="shared" ref="X39:X67" si="6">IF(S39="","",IF($V$5="NÃO","",IF(S39=1,400,IF(S39=2,340,IF(S39=3,300,IF(S39=4,280,IF(S39=5,270,IF(S39=6,260,IF(S39=7,250,IF(S39=8,240,IF(S39=9,200,IF(S39=10,200,IF(S39=11,200,IF(S39=12,200,IF(S39=13,200,IF(S39=14,200,IF(S39=15,200,IF(S39=16,200,IF(S39&gt;16,"","")))))))))))))))))))</f>
        <v/>
      </c>
    </row>
    <row r="40" spans="2:24" ht="18" customHeight="1" thickBot="1" x14ac:dyDescent="0.3">
      <c r="B40" s="83"/>
      <c r="C40" s="105" t="str">
        <f>IF(C39="","",VLOOKUP(C39,LISTAS!$F$5:$G$204,2,0))</f>
        <v>ARBOS SBC</v>
      </c>
      <c r="D40" s="134"/>
      <c r="E40" s="39"/>
      <c r="F40" s="39"/>
      <c r="G40" s="112"/>
      <c r="H40" s="39"/>
      <c r="I40" s="39"/>
      <c r="J40" s="39"/>
      <c r="K40" s="112"/>
      <c r="L40" s="6"/>
      <c r="M40" s="76"/>
      <c r="N40" s="6"/>
      <c r="O40" s="106"/>
      <c r="P40" s="10"/>
      <c r="Q40" s="11"/>
      <c r="S40" s="7"/>
      <c r="T40" s="8"/>
      <c r="U40" s="129"/>
      <c r="V40" s="129"/>
      <c r="W40" s="9"/>
      <c r="X40" s="9"/>
    </row>
    <row r="41" spans="2:24" ht="18" customHeight="1" x14ac:dyDescent="0.25">
      <c r="B41" s="83">
        <v>14</v>
      </c>
      <c r="C41" s="104"/>
      <c r="D41" s="133">
        <v>0</v>
      </c>
      <c r="E41" s="40">
        <f>IF(D41&lt;&gt;"",D41,"")</f>
        <v>0</v>
      </c>
      <c r="F41" s="39" t="str">
        <f>IF(D41&lt;&gt;"",IF(C41="","",C41),"")</f>
        <v/>
      </c>
      <c r="G41" s="112" t="str">
        <f>VLOOKUP(G39,E39:F41,2,0)</f>
        <v/>
      </c>
      <c r="H41" s="39"/>
      <c r="I41" s="39"/>
      <c r="J41" s="39"/>
      <c r="K41" s="112"/>
      <c r="L41" s="6"/>
      <c r="M41" s="76"/>
      <c r="N41" s="6"/>
      <c r="O41" s="106"/>
      <c r="P41" s="10"/>
      <c r="Q41" s="11"/>
      <c r="S41" s="7"/>
      <c r="T41" s="8"/>
      <c r="U41" s="129"/>
      <c r="V41" s="129" t="str">
        <f>IF(U41="","",VLOOKUP(U41,LISTAS!$F$5:$G$204,2,0))</f>
        <v/>
      </c>
      <c r="W41" s="9" t="str">
        <f t="shared" si="1"/>
        <v/>
      </c>
      <c r="X41" s="9" t="str">
        <f t="shared" si="6"/>
        <v/>
      </c>
    </row>
    <row r="42" spans="2:24" ht="18" customHeight="1" thickBot="1" x14ac:dyDescent="0.3">
      <c r="B42" s="83"/>
      <c r="C42" s="105" t="str">
        <f>IF(C41="","",VLOOKUP(C41,LISTAS!$F$5:$G$204,2,0))</f>
        <v/>
      </c>
      <c r="D42" s="134"/>
      <c r="E42" s="39"/>
      <c r="F42" s="80"/>
      <c r="G42" s="112"/>
      <c r="H42" s="39"/>
      <c r="I42" s="39"/>
      <c r="J42" s="39"/>
      <c r="K42" s="112"/>
      <c r="L42" s="6"/>
      <c r="M42" s="76"/>
      <c r="N42" s="6"/>
      <c r="O42" s="106"/>
      <c r="P42" s="10"/>
      <c r="Q42" s="11"/>
      <c r="S42" s="7"/>
      <c r="T42" s="8"/>
      <c r="U42" s="129"/>
      <c r="V42" s="129"/>
      <c r="W42" s="9"/>
      <c r="X42" s="9"/>
    </row>
    <row r="43" spans="2:24" ht="18" customHeight="1" x14ac:dyDescent="0.25">
      <c r="B43" s="83"/>
      <c r="C43" s="106"/>
      <c r="D43" s="6"/>
      <c r="E43" s="6"/>
      <c r="F43" s="75"/>
      <c r="G43" s="104" t="str">
        <f>IF(D39&lt;&gt;"",IF(D41&lt;&gt;"",IF(D39=D41,"",IF(D39&gt;D41,C39,C41)),""),"")</f>
        <v>JULIA/TAMYRIS/GIULIA</v>
      </c>
      <c r="H43" s="133">
        <v>1</v>
      </c>
      <c r="I43" s="39">
        <f>IF(H43&lt;&gt;"",H43,"")</f>
        <v>1</v>
      </c>
      <c r="J43" s="39" t="str">
        <f>IF(H43&lt;&gt;"",IF(G43="","",G43),"")</f>
        <v>JULIA/TAMYRIS/GIULIA</v>
      </c>
      <c r="K43" s="112">
        <f>IF(I43&lt;&gt;"",IF(I45&lt;&gt;"",SMALL(I43:J45,1),""),"")</f>
        <v>0</v>
      </c>
      <c r="L43" s="39"/>
      <c r="M43" s="76"/>
      <c r="N43" s="6"/>
      <c r="O43" s="106"/>
      <c r="P43" s="10"/>
      <c r="R43" s="14"/>
      <c r="S43" s="7"/>
      <c r="T43" s="8"/>
      <c r="U43" s="129"/>
      <c r="V43" s="129" t="str">
        <f>IF(U43="","",VLOOKUP(U43,LISTAS!$F$5:$G$204,2,0))</f>
        <v/>
      </c>
      <c r="W43" s="9" t="str">
        <f t="shared" si="1"/>
        <v/>
      </c>
      <c r="X43" s="9" t="str">
        <f t="shared" si="6"/>
        <v/>
      </c>
    </row>
    <row r="44" spans="2:24" ht="18" customHeight="1" thickBot="1" x14ac:dyDescent="0.3">
      <c r="B44" s="83"/>
      <c r="C44" s="106"/>
      <c r="D44" s="6"/>
      <c r="E44" s="6"/>
      <c r="F44" s="75"/>
      <c r="G44" s="105" t="str">
        <f>IF(G43="","",VLOOKUP(G43,LISTAS!$F$5:$G$204,2,0))</f>
        <v>ARBOS SBC</v>
      </c>
      <c r="H44" s="134"/>
      <c r="I44" s="39"/>
      <c r="J44" s="39"/>
      <c r="K44" s="112"/>
      <c r="L44" s="39"/>
      <c r="M44" s="76"/>
      <c r="N44" s="6"/>
      <c r="O44" s="106"/>
      <c r="P44" s="10"/>
      <c r="R44" s="14"/>
      <c r="S44" s="7"/>
      <c r="T44" s="8"/>
      <c r="U44" s="129"/>
      <c r="V44" s="129"/>
      <c r="W44" s="9"/>
      <c r="X44" s="9"/>
    </row>
    <row r="45" spans="2:24" ht="18" customHeight="1" x14ac:dyDescent="0.25">
      <c r="B45" s="83"/>
      <c r="C45" s="106"/>
      <c r="D45" s="6"/>
      <c r="E45" s="76"/>
      <c r="F45" s="77"/>
      <c r="G45" s="104" t="str">
        <f>IF(D47&lt;&gt;"",IF(D49&lt;&gt;"",IF(D47=D49,"",IF(D47&gt;D49,C47,C49)),""),"")</f>
        <v/>
      </c>
      <c r="H45" s="133">
        <v>0</v>
      </c>
      <c r="I45" s="40">
        <f>IF(H45&lt;&gt;"",H45,"")</f>
        <v>0</v>
      </c>
      <c r="J45" s="39" t="str">
        <f>IF(H45&lt;&gt;"",IF(G45="","",G45),"")</f>
        <v/>
      </c>
      <c r="K45" s="112" t="str">
        <f>VLOOKUP(K43,I43:J45,2,0)</f>
        <v/>
      </c>
      <c r="L45" s="39"/>
      <c r="M45" s="76"/>
      <c r="N45" s="6"/>
      <c r="O45" s="106"/>
      <c r="P45" s="10"/>
      <c r="S45" s="7"/>
      <c r="T45" s="8"/>
      <c r="U45" s="129"/>
      <c r="V45" s="129" t="str">
        <f>IF(U45="","",VLOOKUP(U45,LISTAS!$F$5:$G$204,2,0))</f>
        <v/>
      </c>
      <c r="W45" s="9" t="str">
        <f t="shared" si="1"/>
        <v/>
      </c>
      <c r="X45" s="9" t="str">
        <f t="shared" si="6"/>
        <v/>
      </c>
    </row>
    <row r="46" spans="2:24" ht="18" customHeight="1" thickBot="1" x14ac:dyDescent="0.3">
      <c r="B46" s="83"/>
      <c r="C46" s="106"/>
      <c r="D46" s="6"/>
      <c r="E46" s="76"/>
      <c r="F46" s="6"/>
      <c r="G46" s="105" t="str">
        <f>IF(G45="","",VLOOKUP(G45,LISTAS!$F$5:$G$204,2,0))</f>
        <v/>
      </c>
      <c r="H46" s="134"/>
      <c r="I46" s="42"/>
      <c r="J46" s="39"/>
      <c r="K46" s="112"/>
      <c r="L46" s="39"/>
      <c r="M46" s="76"/>
      <c r="N46" s="6"/>
      <c r="O46" s="106"/>
      <c r="P46" s="10"/>
      <c r="S46" s="7"/>
      <c r="T46" s="8"/>
      <c r="U46" s="129"/>
      <c r="V46" s="129"/>
      <c r="W46" s="9"/>
      <c r="X46" s="9"/>
    </row>
    <row r="47" spans="2:24" ht="18" customHeight="1" x14ac:dyDescent="0.25">
      <c r="B47" s="83">
        <v>5</v>
      </c>
      <c r="C47" s="104"/>
      <c r="D47" s="133">
        <v>0</v>
      </c>
      <c r="E47" s="44">
        <f>IF(D47&lt;&gt;"",D47,"")</f>
        <v>0</v>
      </c>
      <c r="F47" s="39" t="str">
        <f>IF(D47&lt;&gt;"",IF(C47="","",C47),"")</f>
        <v/>
      </c>
      <c r="G47" s="112">
        <f>IF(E47&lt;&gt;"",IF(E49&lt;&gt;"",SMALL(E47:F49,1),""),"")</f>
        <v>0</v>
      </c>
      <c r="H47" s="6"/>
      <c r="I47" s="76"/>
      <c r="J47" s="6"/>
      <c r="K47" s="106"/>
      <c r="L47" s="6"/>
      <c r="M47" s="76"/>
      <c r="N47" s="6"/>
      <c r="O47" s="106"/>
      <c r="P47" s="10"/>
      <c r="S47" s="7"/>
      <c r="T47" s="8"/>
      <c r="U47" s="129"/>
      <c r="V47" s="129" t="str">
        <f>IF(U47="","",VLOOKUP(U47,LISTAS!$F$5:$G$204,2,0))</f>
        <v/>
      </c>
      <c r="W47" s="9" t="str">
        <f t="shared" si="1"/>
        <v/>
      </c>
      <c r="X47" s="9" t="str">
        <f t="shared" si="6"/>
        <v/>
      </c>
    </row>
    <row r="48" spans="2:24" ht="18" customHeight="1" thickBot="1" x14ac:dyDescent="0.3">
      <c r="B48" s="83"/>
      <c r="C48" s="105" t="str">
        <f>IF(C47="","",VLOOKUP(C47,LISTAS!$F$5:$G$204,2,0))</f>
        <v/>
      </c>
      <c r="D48" s="134"/>
      <c r="E48" s="45"/>
      <c r="F48" s="39"/>
      <c r="G48" s="112"/>
      <c r="H48" s="6"/>
      <c r="I48" s="76"/>
      <c r="J48" s="6"/>
      <c r="K48" s="106"/>
      <c r="L48" s="6"/>
      <c r="M48" s="76"/>
      <c r="N48" s="6"/>
      <c r="O48" s="106"/>
      <c r="P48" s="10"/>
      <c r="S48" s="7"/>
      <c r="T48" s="8"/>
      <c r="U48" s="129"/>
      <c r="V48" s="129"/>
      <c r="W48" s="9"/>
      <c r="X48" s="9"/>
    </row>
    <row r="49" spans="2:24" ht="18" customHeight="1" x14ac:dyDescent="0.25">
      <c r="B49" s="83">
        <v>12</v>
      </c>
      <c r="C49" s="104"/>
      <c r="D49" s="133">
        <v>0</v>
      </c>
      <c r="E49" s="45">
        <f>IF(D49&lt;&gt;"",D49,"")</f>
        <v>0</v>
      </c>
      <c r="F49" s="39" t="str">
        <f>IF(D49&lt;&gt;"",IF(C49="","",C49),"")</f>
        <v/>
      </c>
      <c r="G49" s="112" t="str">
        <f>VLOOKUP(G47,E47:F49,2,0)</f>
        <v/>
      </c>
      <c r="H49" s="6"/>
      <c r="I49" s="76"/>
      <c r="J49" s="6"/>
      <c r="K49" s="106"/>
      <c r="L49" s="6"/>
      <c r="M49" s="76"/>
      <c r="N49" s="6"/>
      <c r="O49" s="106"/>
      <c r="P49" s="10"/>
      <c r="S49" s="7"/>
      <c r="T49" s="8"/>
      <c r="U49" s="129"/>
      <c r="V49" s="129" t="str">
        <f>IF(U49="","",VLOOKUP(U49,LISTAS!$F$5:$G$204,2,0))</f>
        <v/>
      </c>
      <c r="W49" s="9" t="str">
        <f t="shared" si="1"/>
        <v/>
      </c>
      <c r="X49" s="9" t="str">
        <f t="shared" si="6"/>
        <v/>
      </c>
    </row>
    <row r="50" spans="2:24" ht="18" customHeight="1" thickBot="1" x14ac:dyDescent="0.3">
      <c r="B50" s="83"/>
      <c r="C50" s="105" t="str">
        <f>IF(C49="","",VLOOKUP(C49,LISTAS!$F$5:$G$204,2,0))</f>
        <v/>
      </c>
      <c r="D50" s="134"/>
      <c r="E50" s="39"/>
      <c r="F50" s="39"/>
      <c r="G50" s="112"/>
      <c r="H50" s="6"/>
      <c r="I50" s="76"/>
      <c r="J50" s="6"/>
      <c r="K50" s="106"/>
      <c r="L50" s="6"/>
      <c r="M50" s="76"/>
      <c r="N50" s="6"/>
      <c r="O50" s="106"/>
      <c r="P50" s="10"/>
      <c r="S50" s="7"/>
      <c r="T50" s="8"/>
      <c r="U50" s="129"/>
      <c r="V50" s="129"/>
      <c r="W50" s="9"/>
      <c r="X50" s="9"/>
    </row>
    <row r="51" spans="2:24" ht="18" customHeight="1" x14ac:dyDescent="0.25">
      <c r="B51" s="83"/>
      <c r="C51" s="106"/>
      <c r="D51" s="6"/>
      <c r="E51" s="6"/>
      <c r="F51" s="6"/>
      <c r="G51" s="106"/>
      <c r="H51" s="6"/>
      <c r="I51" s="76"/>
      <c r="J51" s="6"/>
      <c r="K51" s="104" t="str">
        <f>IF(H43&lt;&gt;"",IF(H45&lt;&gt;"",IF(H43=H45,"",IF(H43&gt;H45,G43,G45)),""),"")</f>
        <v>JULIA/TAMYRIS/GIULIA</v>
      </c>
      <c r="L51" s="133">
        <v>0</v>
      </c>
      <c r="M51" s="44">
        <f>IF(L51&lt;&gt;"",L51,"")</f>
        <v>0</v>
      </c>
      <c r="N51" s="39" t="str">
        <f>IF(L51&lt;&gt;"",IF(K51="","",K51),"")</f>
        <v>JULIA/TAMYRIS/GIULIA</v>
      </c>
      <c r="O51" s="112">
        <f>IF(M51&lt;&gt;"",IF(M53&lt;&gt;"",SMALL(M51:N53,1),""),"")</f>
        <v>0</v>
      </c>
      <c r="P51" s="10"/>
      <c r="S51" s="7"/>
      <c r="T51" s="8"/>
      <c r="U51" s="129"/>
      <c r="V51" s="129" t="str">
        <f>IF(U51="","",VLOOKUP(U51,LISTAS!$F$5:$G$204,2,0))</f>
        <v/>
      </c>
      <c r="W51" s="9" t="str">
        <f t="shared" si="1"/>
        <v/>
      </c>
      <c r="X51" s="9" t="str">
        <f t="shared" si="6"/>
        <v/>
      </c>
    </row>
    <row r="52" spans="2:24" ht="18" customHeight="1" thickBot="1" x14ac:dyDescent="0.3">
      <c r="B52" s="83"/>
      <c r="C52" s="106"/>
      <c r="D52" s="6"/>
      <c r="E52" s="6"/>
      <c r="F52" s="6"/>
      <c r="G52" s="106"/>
      <c r="H52" s="6"/>
      <c r="I52" s="76"/>
      <c r="J52" s="6"/>
      <c r="K52" s="105" t="str">
        <f>IF(K51="","",VLOOKUP(K51,LISTAS!$F$5:$G$204,2,0))</f>
        <v>ARBOS SBC</v>
      </c>
      <c r="L52" s="134"/>
      <c r="M52" s="45"/>
      <c r="N52" s="39"/>
      <c r="O52" s="112"/>
      <c r="P52" s="10"/>
      <c r="S52" s="7"/>
      <c r="T52" s="8"/>
      <c r="U52" s="129"/>
      <c r="V52" s="129"/>
      <c r="W52" s="9"/>
      <c r="X52" s="9"/>
    </row>
    <row r="53" spans="2:24" ht="18" customHeight="1" x14ac:dyDescent="0.25">
      <c r="B53" s="83"/>
      <c r="C53" s="106"/>
      <c r="D53" s="6"/>
      <c r="E53" s="6"/>
      <c r="F53" s="6"/>
      <c r="G53" s="106"/>
      <c r="H53" s="6"/>
      <c r="I53" s="76"/>
      <c r="J53" s="77"/>
      <c r="K53" s="104" t="str">
        <f>IF(H59&lt;&gt;"",IF(H61&lt;&gt;"",IF(H59=H61,"",IF(H59&gt;H61,G59,G61)),""),"")</f>
        <v>BARBARA/BEATRIZ/FERNANDA/LORENA</v>
      </c>
      <c r="L53" s="133">
        <v>1</v>
      </c>
      <c r="M53" s="45">
        <f>IF(L53&lt;&gt;"",L53,"")</f>
        <v>1</v>
      </c>
      <c r="N53" s="39" t="str">
        <f>IF(L53&lt;&gt;"",IF(K53="","",K53),"")</f>
        <v>BARBARA/BEATRIZ/FERNANDA/LORENA</v>
      </c>
      <c r="O53" s="112" t="str">
        <f>VLOOKUP(O51,M51:N53,2,0)</f>
        <v>JULIA/TAMYRIS/GIULIA</v>
      </c>
      <c r="P53" s="10"/>
      <c r="S53" s="7"/>
      <c r="T53" s="8"/>
      <c r="U53" s="129"/>
      <c r="V53" s="129" t="str">
        <f>IF(U53="","",VLOOKUP(U53,LISTAS!$F$5:$G$204,2,0))</f>
        <v/>
      </c>
      <c r="W53" s="9" t="str">
        <f t="shared" si="1"/>
        <v/>
      </c>
      <c r="X53" s="9" t="str">
        <f t="shared" si="6"/>
        <v/>
      </c>
    </row>
    <row r="54" spans="2:24" ht="18" customHeight="1" thickBot="1" x14ac:dyDescent="0.3">
      <c r="B54" s="83"/>
      <c r="C54" s="106"/>
      <c r="D54" s="6"/>
      <c r="E54" s="6"/>
      <c r="F54" s="6"/>
      <c r="G54" s="106"/>
      <c r="H54" s="6"/>
      <c r="I54" s="76"/>
      <c r="J54" s="6"/>
      <c r="K54" s="105" t="str">
        <f>IF(K53="","",VLOOKUP(K53,LISTAS!$F$5:$G$204,2,0))</f>
        <v>SÃO JOSE - S.A</v>
      </c>
      <c r="L54" s="134"/>
      <c r="M54" s="39"/>
      <c r="N54" s="39"/>
      <c r="O54" s="112"/>
      <c r="P54" s="10"/>
      <c r="S54" s="7"/>
      <c r="T54" s="8"/>
      <c r="U54" s="129"/>
      <c r="V54" s="129"/>
      <c r="W54" s="9"/>
      <c r="X54" s="9"/>
    </row>
    <row r="55" spans="2:24" ht="18" customHeight="1" x14ac:dyDescent="0.25">
      <c r="B55" s="83">
        <v>8</v>
      </c>
      <c r="C55" s="104"/>
      <c r="D55" s="133">
        <v>0</v>
      </c>
      <c r="E55" s="39" t="s">
        <v>25</v>
      </c>
      <c r="F55" s="39" t="str">
        <f>IF(D55&lt;&gt;"",IF(C55="","",C55),"")</f>
        <v/>
      </c>
      <c r="G55" s="112">
        <f>IF(E55&lt;&gt;"",IF(E57&lt;&gt;"",SMALL(E55:F57,1),""),"")</f>
        <v>0</v>
      </c>
      <c r="H55" s="39"/>
      <c r="I55" s="42"/>
      <c r="J55" s="39"/>
      <c r="K55" s="112"/>
      <c r="L55" s="6"/>
      <c r="M55" s="39"/>
      <c r="N55" s="39"/>
      <c r="O55" s="112"/>
      <c r="P55" s="10"/>
      <c r="S55" s="7"/>
      <c r="T55" s="8"/>
      <c r="U55" s="129"/>
      <c r="V55" s="129" t="str">
        <f>IF(U55="","",VLOOKUP(U55,LISTAS!$F$5:$G$204,2,0))</f>
        <v/>
      </c>
      <c r="W55" s="9" t="str">
        <f t="shared" si="1"/>
        <v/>
      </c>
      <c r="X55" s="9" t="str">
        <f t="shared" si="6"/>
        <v/>
      </c>
    </row>
    <row r="56" spans="2:24" ht="18" customHeight="1" thickBot="1" x14ac:dyDescent="0.3">
      <c r="B56" s="83"/>
      <c r="C56" s="105" t="str">
        <f>IF(C55="","",VLOOKUP(C55,LISTAS!$F$5:$G$204,2,0))</f>
        <v/>
      </c>
      <c r="D56" s="134"/>
      <c r="E56" s="39"/>
      <c r="F56" s="39"/>
      <c r="G56" s="112"/>
      <c r="H56" s="39"/>
      <c r="I56" s="42"/>
      <c r="J56" s="39"/>
      <c r="K56" s="112"/>
      <c r="L56" s="6"/>
      <c r="M56" s="6"/>
      <c r="N56" s="6"/>
      <c r="O56" s="106"/>
      <c r="P56" s="10"/>
      <c r="S56" s="7"/>
      <c r="T56" s="8"/>
      <c r="U56" s="129"/>
      <c r="V56" s="129"/>
      <c r="W56" s="9"/>
      <c r="X56" s="9"/>
    </row>
    <row r="57" spans="2:24" ht="18" customHeight="1" x14ac:dyDescent="0.25">
      <c r="B57" s="83">
        <v>10</v>
      </c>
      <c r="C57" s="104"/>
      <c r="D57" s="133">
        <v>0</v>
      </c>
      <c r="E57" s="40">
        <f>IF(D57&lt;&gt;"",D57,"")</f>
        <v>0</v>
      </c>
      <c r="F57" s="39" t="str">
        <f>IF(D57&lt;&gt;"",IF(C57="","",C57),"")</f>
        <v/>
      </c>
      <c r="G57" s="112" t="str">
        <f>VLOOKUP(G55,E55:F57,2,0)</f>
        <v/>
      </c>
      <c r="H57" s="39"/>
      <c r="I57" s="42"/>
      <c r="J57" s="39"/>
      <c r="K57" s="112"/>
      <c r="L57" s="6"/>
      <c r="M57" s="6"/>
      <c r="N57" s="6"/>
      <c r="O57" s="106"/>
      <c r="P57" s="10"/>
      <c r="S57" s="7"/>
      <c r="T57" s="8"/>
      <c r="U57" s="129"/>
      <c r="V57" s="129" t="str">
        <f>IF(U57="","",VLOOKUP(U57,LISTAS!$F$5:$G$204,2,0))</f>
        <v/>
      </c>
      <c r="W57" s="9" t="str">
        <f t="shared" si="1"/>
        <v/>
      </c>
      <c r="X57" s="9" t="str">
        <f t="shared" si="6"/>
        <v/>
      </c>
    </row>
    <row r="58" spans="2:24" ht="18" customHeight="1" thickBot="1" x14ac:dyDescent="0.3">
      <c r="B58" s="83"/>
      <c r="C58" s="105" t="str">
        <f>IF(C57="","",VLOOKUP(C57,LISTAS!$F$5:$G$204,2,0))</f>
        <v/>
      </c>
      <c r="D58" s="134"/>
      <c r="E58" s="6"/>
      <c r="F58" s="79"/>
      <c r="G58" s="106"/>
      <c r="H58" s="6"/>
      <c r="I58" s="76"/>
      <c r="J58" s="6"/>
      <c r="K58" s="106"/>
      <c r="L58" s="6"/>
      <c r="M58" s="6"/>
      <c r="N58" s="6"/>
      <c r="O58" s="106"/>
      <c r="P58" s="10"/>
      <c r="S58" s="7"/>
      <c r="T58" s="8"/>
      <c r="U58" s="129"/>
      <c r="V58" s="129"/>
      <c r="W58" s="9"/>
      <c r="X58" s="9"/>
    </row>
    <row r="59" spans="2:24" ht="18" customHeight="1" x14ac:dyDescent="0.25">
      <c r="B59" s="83"/>
      <c r="C59" s="106"/>
      <c r="D59" s="6"/>
      <c r="E59" s="6"/>
      <c r="F59" s="75"/>
      <c r="G59" s="104" t="str">
        <f>IF(D55&lt;&gt;"",IF(D57&lt;&gt;"",IF(D55=D57,"",IF(D55&gt;D57,C55,C57)),""),"")</f>
        <v/>
      </c>
      <c r="H59" s="133">
        <v>0</v>
      </c>
      <c r="I59" s="44">
        <f>IF(H59&lt;&gt;"",H59,"")</f>
        <v>0</v>
      </c>
      <c r="J59" s="39" t="str">
        <f>IF(H59&lt;&gt;"",IF(G59="","",G59),"")</f>
        <v/>
      </c>
      <c r="K59" s="112">
        <f>IF(I59&lt;&gt;"",IF(I61&lt;&gt;"",SMALL(I59:J61,1),""),"")</f>
        <v>0</v>
      </c>
      <c r="L59" s="6"/>
      <c r="M59" s="6"/>
      <c r="N59" s="6"/>
      <c r="O59" s="106"/>
      <c r="P59" s="10"/>
      <c r="S59" s="7"/>
      <c r="T59" s="8"/>
      <c r="U59" s="129"/>
      <c r="V59" s="129" t="str">
        <f>IF(U59="","",VLOOKUP(U59,LISTAS!$F$5:$G$204,2,0))</f>
        <v/>
      </c>
      <c r="W59" s="9" t="str">
        <f t="shared" si="1"/>
        <v/>
      </c>
      <c r="X59" s="9" t="str">
        <f t="shared" si="6"/>
        <v/>
      </c>
    </row>
    <row r="60" spans="2:24" ht="18" customHeight="1" thickBot="1" x14ac:dyDescent="0.3">
      <c r="B60" s="83"/>
      <c r="C60" s="106"/>
      <c r="D60" s="6"/>
      <c r="E60" s="6"/>
      <c r="F60" s="75"/>
      <c r="G60" s="105" t="str">
        <f>IF(G59="","",VLOOKUP(G59,LISTAS!$F$5:$G$204,2,0))</f>
        <v/>
      </c>
      <c r="H60" s="134"/>
      <c r="I60" s="45"/>
      <c r="J60" s="39"/>
      <c r="K60" s="112"/>
      <c r="L60" s="6"/>
      <c r="M60" s="6"/>
      <c r="N60" s="6"/>
      <c r="O60" s="106"/>
      <c r="P60" s="10"/>
      <c r="S60" s="7"/>
      <c r="T60" s="8"/>
      <c r="U60" s="129"/>
      <c r="V60" s="129"/>
      <c r="W60" s="9"/>
      <c r="X60" s="9"/>
    </row>
    <row r="61" spans="2:24" ht="18" customHeight="1" x14ac:dyDescent="0.25">
      <c r="B61" s="83"/>
      <c r="C61" s="106"/>
      <c r="D61" s="6"/>
      <c r="E61" s="76"/>
      <c r="F61" s="77"/>
      <c r="G61" s="104" t="str">
        <f>IF(D63&lt;&gt;"",IF(D65&lt;&gt;"",IF(D63=D65,"",IF(D63&gt;D65,C63,C65)),""),"")</f>
        <v>BARBARA/BEATRIZ/FERNANDA/LORENA</v>
      </c>
      <c r="H61" s="133">
        <v>1</v>
      </c>
      <c r="I61" s="45">
        <f>IF(H61&lt;&gt;"",H61,"")</f>
        <v>1</v>
      </c>
      <c r="J61" s="39" t="str">
        <f>IF(H61&lt;&gt;"",IF(G61="","",G61),"")</f>
        <v>BARBARA/BEATRIZ/FERNANDA/LORENA</v>
      </c>
      <c r="K61" s="112" t="str">
        <f>VLOOKUP(K59,I59:J61,2,0)</f>
        <v/>
      </c>
      <c r="L61" s="6"/>
      <c r="M61" s="6"/>
      <c r="N61" s="6"/>
      <c r="O61" s="106"/>
      <c r="P61" s="10"/>
      <c r="S61" s="7"/>
      <c r="T61" s="8"/>
      <c r="U61" s="129"/>
      <c r="V61" s="129" t="str">
        <f>IF(U61="","",VLOOKUP(U61,LISTAS!$F$5:$G$204,2,0))</f>
        <v/>
      </c>
      <c r="W61" s="9" t="str">
        <f t="shared" si="1"/>
        <v/>
      </c>
      <c r="X61" s="9" t="str">
        <f t="shared" si="6"/>
        <v/>
      </c>
    </row>
    <row r="62" spans="2:24" ht="18" customHeight="1" thickBot="1" x14ac:dyDescent="0.3">
      <c r="B62" s="83"/>
      <c r="C62" s="106"/>
      <c r="D62" s="6"/>
      <c r="E62" s="76"/>
      <c r="F62" s="6"/>
      <c r="G62" s="105" t="str">
        <f>IF(G61="","",VLOOKUP(G61,LISTAS!$F$5:$G$204,2,0))</f>
        <v>SÃO JOSE - S.A</v>
      </c>
      <c r="H62" s="134"/>
      <c r="I62" s="39"/>
      <c r="J62" s="39"/>
      <c r="K62" s="112"/>
      <c r="L62" s="6"/>
      <c r="M62" s="6"/>
      <c r="N62" s="6"/>
      <c r="O62" s="106"/>
      <c r="P62" s="10"/>
      <c r="S62" s="7"/>
      <c r="T62" s="8"/>
      <c r="U62" s="129"/>
      <c r="V62" s="129"/>
      <c r="W62" s="9"/>
      <c r="X62" s="9"/>
    </row>
    <row r="63" spans="2:24" ht="18" customHeight="1" x14ac:dyDescent="0.25">
      <c r="B63" s="83">
        <v>2</v>
      </c>
      <c r="C63" s="104" t="s">
        <v>85</v>
      </c>
      <c r="D63" s="133">
        <v>1</v>
      </c>
      <c r="E63" s="44">
        <f>IF(D63&lt;&gt;"",D63,"")</f>
        <v>1</v>
      </c>
      <c r="F63" s="39" t="str">
        <f>IF(D63&lt;&gt;"",IF(C63="","",C63),"")</f>
        <v>BARBARA/BEATRIZ/FERNANDA/LORENA</v>
      </c>
      <c r="G63" s="112">
        <f>IF(E63&lt;&gt;"",IF(E65&lt;&gt;"",SMALL(E63:F65,1),""),"")</f>
        <v>0</v>
      </c>
      <c r="H63" s="39"/>
      <c r="I63" s="39"/>
      <c r="J63" s="39"/>
      <c r="K63" s="112"/>
      <c r="L63" s="6"/>
      <c r="M63" s="6"/>
      <c r="N63" s="6"/>
      <c r="O63" s="106"/>
      <c r="P63" s="10"/>
      <c r="S63" s="7"/>
      <c r="T63" s="8"/>
      <c r="U63" s="129"/>
      <c r="V63" s="129" t="str">
        <f>IF(U63="","",VLOOKUP(U63,LISTAS!$F$5:$G$204,2,0))</f>
        <v/>
      </c>
      <c r="W63" s="9" t="str">
        <f t="shared" si="1"/>
        <v/>
      </c>
      <c r="X63" s="9" t="str">
        <f t="shared" si="6"/>
        <v/>
      </c>
    </row>
    <row r="64" spans="2:24" ht="18" customHeight="1" thickBot="1" x14ac:dyDescent="0.3">
      <c r="B64" s="83"/>
      <c r="C64" s="105" t="str">
        <f>IF(C63="","",VLOOKUP(C63,LISTAS!$F$5:$G$204,2,0))</f>
        <v>SÃO JOSE - S.A</v>
      </c>
      <c r="D64" s="134"/>
      <c r="E64" s="45"/>
      <c r="F64" s="39"/>
      <c r="G64" s="112"/>
      <c r="H64" s="39"/>
      <c r="I64" s="39"/>
      <c r="J64" s="39"/>
      <c r="K64" s="112"/>
      <c r="L64" s="6"/>
      <c r="M64" s="6"/>
      <c r="N64" s="6"/>
      <c r="O64" s="106"/>
      <c r="P64" s="10"/>
      <c r="S64" s="7"/>
      <c r="T64" s="8"/>
      <c r="U64" s="129"/>
      <c r="V64" s="129"/>
      <c r="W64" s="9"/>
      <c r="X64" s="9"/>
    </row>
    <row r="65" spans="2:24" ht="18" customHeight="1" x14ac:dyDescent="0.25">
      <c r="B65" s="83">
        <v>15</v>
      </c>
      <c r="C65" s="104"/>
      <c r="D65" s="133">
        <v>0</v>
      </c>
      <c r="E65" s="45">
        <f>IF(D65&lt;&gt;"",D65,"")</f>
        <v>0</v>
      </c>
      <c r="F65" s="39" t="str">
        <f>IF(D65&lt;&gt;"",IF(C65="","",C65),"")</f>
        <v/>
      </c>
      <c r="G65" s="112" t="str">
        <f>VLOOKUP(G63,E63:F65,2,0)</f>
        <v/>
      </c>
      <c r="H65" s="39"/>
      <c r="I65" s="39"/>
      <c r="J65" s="39"/>
      <c r="K65" s="106"/>
      <c r="L65" s="6"/>
      <c r="M65" s="6"/>
      <c r="N65" s="6"/>
      <c r="O65" s="106"/>
      <c r="P65" s="10"/>
      <c r="S65" s="7"/>
      <c r="T65" s="8"/>
      <c r="U65" s="129"/>
      <c r="V65" s="129" t="str">
        <f>IF(U65="","",VLOOKUP(U65,LISTAS!$F$5:$G$204,2,0))</f>
        <v/>
      </c>
      <c r="W65" s="9" t="str">
        <f t="shared" si="1"/>
        <v/>
      </c>
      <c r="X65" s="9" t="str">
        <f t="shared" si="6"/>
        <v/>
      </c>
    </row>
    <row r="66" spans="2:24" ht="18" customHeight="1" thickBot="1" x14ac:dyDescent="0.3">
      <c r="B66" s="83"/>
      <c r="C66" s="105" t="str">
        <f>IF(C65="","",VLOOKUP(C65,LISTAS!$F$5:$G$204,2,0))</f>
        <v/>
      </c>
      <c r="D66" s="134"/>
      <c r="E66" s="39"/>
      <c r="F66" s="39"/>
      <c r="G66" s="112"/>
      <c r="H66" s="39"/>
      <c r="I66" s="39"/>
      <c r="J66" s="39"/>
      <c r="K66" s="106"/>
      <c r="L66" s="6"/>
      <c r="M66" s="6"/>
      <c r="N66" s="6"/>
      <c r="O66" s="106"/>
      <c r="P66" s="10"/>
      <c r="S66" s="7"/>
      <c r="T66" s="8"/>
      <c r="U66" s="129"/>
      <c r="V66" s="129"/>
      <c r="W66" s="9"/>
      <c r="X66" s="9"/>
    </row>
    <row r="67" spans="2:24" ht="18" customHeight="1" x14ac:dyDescent="0.25">
      <c r="B67" s="84"/>
      <c r="C67" s="107"/>
      <c r="D67" s="12"/>
      <c r="E67" s="54"/>
      <c r="F67" s="54"/>
      <c r="G67" s="115"/>
      <c r="H67" s="54"/>
      <c r="I67" s="54"/>
      <c r="J67" s="54"/>
      <c r="K67" s="107"/>
      <c r="L67" s="12"/>
      <c r="M67" s="12"/>
      <c r="N67" s="12"/>
      <c r="O67" s="107"/>
      <c r="P67" s="78"/>
      <c r="S67" s="7"/>
      <c r="T67" s="8"/>
      <c r="U67" s="129"/>
      <c r="V67" s="129" t="str">
        <f>IF(U67="","",VLOOKUP(U67,LISTAS!$F$5:$G$204,2,0))</f>
        <v/>
      </c>
      <c r="W67" s="9" t="str">
        <f t="shared" si="1"/>
        <v/>
      </c>
      <c r="X67" s="9" t="str">
        <f t="shared" si="6"/>
        <v/>
      </c>
    </row>
    <row r="68" spans="2:24" ht="18" customHeight="1" x14ac:dyDescent="0.25">
      <c r="B68" s="85"/>
      <c r="C68" s="108"/>
      <c r="D68" s="13"/>
      <c r="E68" s="13"/>
      <c r="F68" s="13"/>
      <c r="G68" s="108"/>
      <c r="H68" s="13"/>
      <c r="I68" s="13"/>
      <c r="J68" s="13"/>
      <c r="K68" s="108"/>
      <c r="L68" s="13"/>
      <c r="M68" s="13"/>
      <c r="N68" s="13"/>
      <c r="O68" s="108"/>
      <c r="P68" s="13"/>
    </row>
    <row r="69" spans="2:24" ht="18" customHeight="1" x14ac:dyDescent="0.25">
      <c r="B69" s="85"/>
      <c r="C69" s="108"/>
      <c r="D69" s="13"/>
      <c r="E69" s="13"/>
      <c r="F69" s="13"/>
      <c r="G69" s="108"/>
      <c r="H69" s="13"/>
      <c r="I69" s="13"/>
      <c r="J69" s="13"/>
      <c r="K69" s="108"/>
      <c r="L69" s="13"/>
      <c r="M69" s="13"/>
      <c r="N69" s="13"/>
      <c r="O69" s="108"/>
      <c r="P69" s="13"/>
    </row>
    <row r="70" spans="2:24" ht="30" customHeight="1" x14ac:dyDescent="0.25">
      <c r="B70" s="144" t="s">
        <v>16</v>
      </c>
      <c r="C70" s="144"/>
      <c r="D70" s="144"/>
      <c r="E70" s="144"/>
      <c r="F70" s="144"/>
      <c r="G70" s="144"/>
      <c r="H70" s="144"/>
      <c r="I70" s="144"/>
      <c r="J70" s="144"/>
      <c r="K70" s="144"/>
      <c r="L70" s="144"/>
      <c r="M70" s="144"/>
      <c r="N70" s="144"/>
      <c r="O70" s="144"/>
      <c r="P70" s="144"/>
      <c r="S70" s="144" t="s">
        <v>4</v>
      </c>
      <c r="T70" s="144"/>
      <c r="U70" s="144"/>
      <c r="V70" s="144"/>
      <c r="W70" s="144"/>
      <c r="X70" s="144"/>
    </row>
    <row r="71" spans="2:24" ht="28.5" customHeight="1" thickBot="1" x14ac:dyDescent="0.3">
      <c r="B71" s="81"/>
      <c r="C71" s="109"/>
      <c r="D71" s="53"/>
      <c r="E71" s="53"/>
      <c r="F71" s="53"/>
      <c r="G71" s="112"/>
      <c r="H71" s="53"/>
      <c r="I71" s="53"/>
      <c r="J71" s="53"/>
      <c r="K71" s="118"/>
      <c r="L71" s="53"/>
      <c r="M71" s="53"/>
      <c r="N71" s="53"/>
      <c r="O71" s="118"/>
      <c r="P71" s="57"/>
      <c r="S71" s="135" t="s">
        <v>3</v>
      </c>
      <c r="T71" s="136"/>
      <c r="U71" s="127" t="s">
        <v>13</v>
      </c>
      <c r="V71" s="127" t="s">
        <v>0</v>
      </c>
      <c r="W71" s="38" t="s">
        <v>14</v>
      </c>
      <c r="X71" s="38" t="s">
        <v>15</v>
      </c>
    </row>
    <row r="72" spans="2:24" ht="18" customHeight="1" x14ac:dyDescent="0.25">
      <c r="B72" s="82">
        <v>1</v>
      </c>
      <c r="C72" s="110"/>
      <c r="D72" s="133">
        <v>0</v>
      </c>
      <c r="E72" s="39">
        <f>IF(D72&lt;&gt;"",D72,"")</f>
        <v>0</v>
      </c>
      <c r="F72" s="39" t="str">
        <f>IF(D72&lt;&gt;"",IF(C72="","",C72),"")</f>
        <v/>
      </c>
      <c r="G72" s="112">
        <f>IF(E72&lt;&gt;"",IF(E74&lt;&gt;"",SMALL(E72:F74,1),""),"")</f>
        <v>0</v>
      </c>
      <c r="H72" s="39"/>
      <c r="I72" s="39"/>
      <c r="J72" s="39"/>
      <c r="K72" s="112"/>
      <c r="L72" s="39"/>
      <c r="M72" s="58"/>
      <c r="N72" s="58"/>
      <c r="O72" s="119"/>
      <c r="P72" s="59"/>
      <c r="S72" s="7" t="str">
        <f>IF(U72&lt;&gt;"",1,"")</f>
        <v/>
      </c>
      <c r="T72" s="8" t="str">
        <f t="shared" ref="T72:T87" si="7">IF(S72&lt;&gt;"","LUGAR","")</f>
        <v/>
      </c>
      <c r="U72" s="129" t="str">
        <f>IF(P100&lt;&gt;"",IF(P102&lt;&gt;"",IF(P100=P102,"",IF(P100&gt;P102,O100,O102)),""),"")</f>
        <v/>
      </c>
      <c r="V72" s="129" t="str">
        <f>IF(U72="","",VLOOKUP(U72,LISTAS!$F$5:$G$204,2,0))</f>
        <v/>
      </c>
      <c r="W72" s="9" t="str">
        <f t="shared" ref="W72:W87" si="8">IF(S72="","",IF(S72=1,180,IF(S72=2,170,IF(S72=3,150,IF(S72=4,140,IF(S72=5,135,IF(S72=6,130,IF(S72=7,120,IF(S72=8,110,IF(S72=9,105,IF(S72=10,105,IF(S72=11,105,IF(S72=12,105,IF(S72=13,105,IF(S72=14,105,IF(S72=15,105,IF(S72=16,105,IF(S72&gt;16,"",""))))))))))))))))))</f>
        <v/>
      </c>
      <c r="X72" s="9" t="str">
        <f t="shared" ref="X72:X87" si="9">IF(S72="","",IF($V$5="NÃO","",IF(S72=1,180,IF(S72=2,170,IF(S72=3,150,IF(S72=4,140,IF(S72=5,135,IF(S72=6,130,IF(S72=7,120,IF(S72=8,110,IF(S72=9,105,IF(S72=10,105,IF(S72=11,105,IF(S72=12,105,IF(S72=13,105,IF(S72=14,105,IF(S72=15,105,IF(S72=16,105,IF(S72&gt;16,"","")))))))))))))))))))</f>
        <v/>
      </c>
    </row>
    <row r="73" spans="2:24" ht="18" customHeight="1" thickBot="1" x14ac:dyDescent="0.3">
      <c r="B73" s="82"/>
      <c r="C73" s="111" t="str">
        <f>IF(C72="","",VLOOKUP(C72,LISTAS!$F$5:$G$204,2,0))</f>
        <v/>
      </c>
      <c r="D73" s="134"/>
      <c r="E73" s="39"/>
      <c r="F73" s="39"/>
      <c r="G73" s="112"/>
      <c r="H73" s="39"/>
      <c r="I73" s="39"/>
      <c r="J73" s="39"/>
      <c r="K73" s="112"/>
      <c r="L73" s="39"/>
      <c r="M73" s="58"/>
      <c r="N73" s="58"/>
      <c r="O73" s="119"/>
      <c r="P73" s="59"/>
      <c r="S73" s="7" t="str">
        <f>IF(U73&lt;&gt;"",1+COUNTIF(S72,"1"),"")</f>
        <v/>
      </c>
      <c r="T73" s="8" t="str">
        <f t="shared" si="7"/>
        <v/>
      </c>
      <c r="U73" s="129" t="str">
        <f>IF(P100&lt;&gt;"",IF(P102&lt;&gt;"",IF(P100=P102,"",IF(P100&lt;P102,O100,O102)),""),"")</f>
        <v/>
      </c>
      <c r="V73" s="129" t="str">
        <f>IF(U73="","",VLOOKUP(U73,LISTAS!$F$5:$G$204,2,0))</f>
        <v/>
      </c>
      <c r="W73" s="9" t="str">
        <f t="shared" si="8"/>
        <v/>
      </c>
      <c r="X73" s="9" t="str">
        <f t="shared" si="9"/>
        <v/>
      </c>
    </row>
    <row r="74" spans="2:24" ht="18" customHeight="1" x14ac:dyDescent="0.25">
      <c r="B74" s="83">
        <v>16</v>
      </c>
      <c r="C74" s="110"/>
      <c r="D74" s="133">
        <v>0</v>
      </c>
      <c r="E74" s="40">
        <f>IF(D74&lt;&gt;"",D74,"")</f>
        <v>0</v>
      </c>
      <c r="F74" s="39" t="str">
        <f>IF(D74&lt;&gt;"",IF(C74="","",C74),"")</f>
        <v/>
      </c>
      <c r="G74" s="112" t="str">
        <f>VLOOKUP(G72,E72:F74,2,0)</f>
        <v/>
      </c>
      <c r="H74" s="39"/>
      <c r="I74" s="39"/>
      <c r="J74" s="39"/>
      <c r="K74" s="112"/>
      <c r="L74" s="39"/>
      <c r="M74" s="58"/>
      <c r="N74" s="58"/>
      <c r="O74" s="119"/>
      <c r="P74" s="59"/>
      <c r="S74" s="7" t="str">
        <f>IF(U74&lt;&gt;"",1+COUNTIF(S72:S73,"1")+COUNTIF(S72:S73,"2"),"")</f>
        <v/>
      </c>
      <c r="T74" s="8" t="str">
        <f t="shared" si="7"/>
        <v/>
      </c>
      <c r="U74" s="130" t="str">
        <f>IF(U72&lt;&gt;"",IF(K84=U72,K86,IF(K86=U72,K84,IF(K116=U72,K118,IF(K118=U72,K116)))),"")</f>
        <v/>
      </c>
      <c r="V74" s="129" t="str">
        <f>IF(U74="","",VLOOKUP(U74,LISTAS!$F$5:$G$204,2,0))</f>
        <v/>
      </c>
      <c r="W74" s="9" t="str">
        <f t="shared" si="8"/>
        <v/>
      </c>
      <c r="X74" s="9" t="str">
        <f t="shared" si="9"/>
        <v/>
      </c>
    </row>
    <row r="75" spans="2:24" ht="18" customHeight="1" thickBot="1" x14ac:dyDescent="0.3">
      <c r="B75" s="83"/>
      <c r="C75" s="111" t="str">
        <f>IF(C74="","",VLOOKUP(C74,LISTAS!$F$5:$G$204,2,0))</f>
        <v/>
      </c>
      <c r="D75" s="134"/>
      <c r="E75" s="39"/>
      <c r="F75" s="80"/>
      <c r="G75" s="112"/>
      <c r="H75" s="39"/>
      <c r="I75" s="39"/>
      <c r="J75" s="39"/>
      <c r="K75" s="112"/>
      <c r="L75" s="39"/>
      <c r="M75" s="58"/>
      <c r="N75" s="58"/>
      <c r="O75" s="119"/>
      <c r="P75" s="59"/>
      <c r="S75" s="7" t="str">
        <f>IF(U75&lt;&gt;"",1+COUNTIF(S72:S74,"1")+COUNTIF(S72:S74,"2")+COUNTIF(S72:S74,"3"),"")</f>
        <v/>
      </c>
      <c r="T75" s="8" t="str">
        <f t="shared" si="7"/>
        <v/>
      </c>
      <c r="U75" s="130" t="str">
        <f>IF(U73&lt;&gt;"",IF(K84=U73,K86,IF(K86=U73,K84,IF(K116=U73,K118,IF(K118=U73,K116)))),"")</f>
        <v/>
      </c>
      <c r="V75" s="129" t="str">
        <f>IF(U75="","",VLOOKUP(U75,LISTAS!$F$5:$G$204,2,0))</f>
        <v/>
      </c>
      <c r="W75" s="9" t="str">
        <f t="shared" si="8"/>
        <v/>
      </c>
      <c r="X75" s="9" t="str">
        <f t="shared" si="9"/>
        <v/>
      </c>
    </row>
    <row r="76" spans="2:24" ht="18" customHeight="1" x14ac:dyDescent="0.25">
      <c r="B76" s="83"/>
      <c r="C76" s="112"/>
      <c r="D76" s="39"/>
      <c r="E76" s="39"/>
      <c r="F76" s="41"/>
      <c r="G76" s="110" t="str">
        <f>IF(D72&lt;&gt;"",IF(D74&lt;&gt;"",IF(D72=D74,"",IF(D72&gt;D74,C72,C74)),""),"")</f>
        <v/>
      </c>
      <c r="H76" s="133">
        <v>0</v>
      </c>
      <c r="I76" s="39">
        <f>IF(H76&lt;&gt;"",H76,"")</f>
        <v>0</v>
      </c>
      <c r="J76" s="39" t="str">
        <f>IF(H76&lt;&gt;"",IF(G76="","",G76),"")</f>
        <v/>
      </c>
      <c r="K76" s="112">
        <f>IF(I76&lt;&gt;"",IF(I78&lt;&gt;"",SMALL(I76:J78,1),""),"")</f>
        <v>0</v>
      </c>
      <c r="L76" s="6"/>
      <c r="M76" s="6"/>
      <c r="N76" s="6"/>
      <c r="O76" s="106"/>
      <c r="P76" s="10"/>
      <c r="S76" s="7" t="str">
        <f>IF(U76&lt;&gt;"",1+COUNTIF(S72:S75,"1")+COUNTIF(S72:S75,"2")+COUNTIF(S72:S75,"3")+COUNTIF(S72:S75,"4"),"")</f>
        <v/>
      </c>
      <c r="T76" s="8" t="str">
        <f t="shared" si="7"/>
        <v/>
      </c>
      <c r="U76" s="130" t="str">
        <f>IF(U72&lt;&gt;"",IF(G76=U72,G78,IF(G78=U72,G76,IF(G92=U72,G94,IF(G94=U72,G92,IF(G108=U72,G110,IF(G110=U72,G108,IF(G124=U72,G126,IF(G126=U72,G124)))))))),"")</f>
        <v/>
      </c>
      <c r="V76" s="129" t="str">
        <f>IF(U76="","",VLOOKUP(U76,LISTAS!$F$5:$G$204,2,0))</f>
        <v/>
      </c>
      <c r="W76" s="9" t="str">
        <f t="shared" si="8"/>
        <v/>
      </c>
      <c r="X76" s="9" t="str">
        <f t="shared" si="9"/>
        <v/>
      </c>
    </row>
    <row r="77" spans="2:24" ht="18" customHeight="1" thickBot="1" x14ac:dyDescent="0.3">
      <c r="B77" s="83"/>
      <c r="C77" s="112"/>
      <c r="D77" s="39"/>
      <c r="E77" s="39"/>
      <c r="F77" s="41"/>
      <c r="G77" s="111" t="str">
        <f>IF(G76="","",VLOOKUP(G76,LISTAS!$F$5:$G$204,2,0))</f>
        <v/>
      </c>
      <c r="H77" s="134"/>
      <c r="I77" s="39"/>
      <c r="J77" s="39"/>
      <c r="K77" s="112"/>
      <c r="L77" s="6"/>
      <c r="M77" s="6"/>
      <c r="N77" s="6"/>
      <c r="O77" s="106"/>
      <c r="P77" s="10"/>
      <c r="S77" s="7" t="str">
        <f>IF(U77&lt;&gt;"",1+COUNTIF(S72:S76,"1")+COUNTIF(S72:S76,"2")+COUNTIF(S72:S76,"3")+COUNTIF(S72:S76,"4")+COUNTIF(S72:S76,"5"),"")</f>
        <v/>
      </c>
      <c r="T77" s="8" t="str">
        <f t="shared" si="7"/>
        <v/>
      </c>
      <c r="U77" s="130" t="str">
        <f>IF(U73&lt;&gt;"",IF(G76=U73,G78,IF(G78=U73,G76,IF(G92=U73,G94,IF(G94=U73,G92,IF(G108=U73,G110,IF(G110=U73,G108,IF(G124=U73,G126,IF(G126=U73,G124)))))))),"")</f>
        <v/>
      </c>
      <c r="V77" s="129" t="str">
        <f>IF(U77="","",VLOOKUP(U77,LISTAS!$F$5:$G$204,2,0))</f>
        <v/>
      </c>
      <c r="W77" s="9" t="str">
        <f t="shared" si="8"/>
        <v/>
      </c>
      <c r="X77" s="9" t="str">
        <f t="shared" si="9"/>
        <v/>
      </c>
    </row>
    <row r="78" spans="2:24" ht="18" customHeight="1" x14ac:dyDescent="0.25">
      <c r="B78" s="83"/>
      <c r="C78" s="112"/>
      <c r="D78" s="39"/>
      <c r="E78" s="42"/>
      <c r="F78" s="43"/>
      <c r="G78" s="110" t="str">
        <f>IF(D80&lt;&gt;"",IF(D82&lt;&gt;"",IF(D80=D82,"",IF(D80&gt;D82,C80,C82)),""),"")</f>
        <v/>
      </c>
      <c r="H78" s="133">
        <v>0</v>
      </c>
      <c r="I78" s="40">
        <f>IF(H78&lt;&gt;"",H78,"")</f>
        <v>0</v>
      </c>
      <c r="J78" s="39" t="str">
        <f>IF(H78&lt;&gt;"",IF(G78="","",G78),"")</f>
        <v/>
      </c>
      <c r="K78" s="112" t="str">
        <f>VLOOKUP(K76,I76:J78,2,0)</f>
        <v/>
      </c>
      <c r="L78" s="6"/>
      <c r="M78" s="6"/>
      <c r="N78" s="6"/>
      <c r="O78" s="106"/>
      <c r="P78" s="10"/>
      <c r="S78" s="7" t="str">
        <f>IF(U78&lt;&gt;"",1+COUNTIF(S72:S77,"1")+COUNTIF(S72:S77,"2")+COUNTIF(S72:S77,"3")+COUNTIF(S72:S77,"4")+COUNTIF(S72:S77,"5")+COUNTIF(S72:S77,"6"),"")</f>
        <v/>
      </c>
      <c r="T78" s="8" t="str">
        <f t="shared" si="7"/>
        <v/>
      </c>
      <c r="U78" s="130" t="str">
        <f>IF(U74&lt;&gt;"",IF(G76=U74,G78,IF(G78=U74,G76,IF(G92=U74,G94,IF(G94=U74,G92,IF(G108=U74,G110,IF(G110=U74,G108,IF(G124=U74,G126,IF(G126=U74,G124)))))))),"")</f>
        <v/>
      </c>
      <c r="V78" s="129" t="str">
        <f>IF(U78="","",VLOOKUP(U78,LISTAS!$F$5:$G$204,2,0))</f>
        <v/>
      </c>
      <c r="W78" s="9" t="str">
        <f t="shared" si="8"/>
        <v/>
      </c>
      <c r="X78" s="9" t="str">
        <f t="shared" si="9"/>
        <v/>
      </c>
    </row>
    <row r="79" spans="2:24" ht="18" customHeight="1" thickBot="1" x14ac:dyDescent="0.3">
      <c r="B79" s="83"/>
      <c r="C79" s="112"/>
      <c r="D79" s="39"/>
      <c r="E79" s="42"/>
      <c r="F79" s="39"/>
      <c r="G79" s="111" t="str">
        <f>IF(G78="","",VLOOKUP(G78,LISTAS!$F$5:$G$204,2,0))</f>
        <v/>
      </c>
      <c r="H79" s="134"/>
      <c r="I79" s="42"/>
      <c r="J79" s="39"/>
      <c r="K79" s="112"/>
      <c r="L79" s="6"/>
      <c r="M79" s="6"/>
      <c r="N79" s="6"/>
      <c r="O79" s="106"/>
      <c r="P79" s="10"/>
      <c r="S79" s="7" t="str">
        <f>IF(U79&lt;&gt;"",1+COUNTIF(S72:S78,"1")+COUNTIF(S72:S78,"2")+COUNTIF(S72:S78,"3")+COUNTIF(S72:S78,"4")+COUNTIF(S72:S78,"5")+COUNTIF(S72:S78,"6")+COUNTIF(S72:S78,"7"),"")</f>
        <v/>
      </c>
      <c r="T79" s="8" t="str">
        <f t="shared" si="7"/>
        <v/>
      </c>
      <c r="U79" s="130" t="str">
        <f>IF(U75&lt;&gt;"",IF(G76=U75,G78,IF(G78=U75,G76,IF(G92=U75,G94,IF(G94=U75,G92,IF(G108=U75,G110,IF(G110=U75,G108,IF(G124=U75,G126,IF(G126=U75,G124)))))))),"")</f>
        <v/>
      </c>
      <c r="V79" s="129" t="str">
        <f>IF(U79="","",VLOOKUP(U79,LISTAS!$F$5:$G$204,2,0))</f>
        <v/>
      </c>
      <c r="W79" s="9" t="str">
        <f t="shared" si="8"/>
        <v/>
      </c>
      <c r="X79" s="9" t="str">
        <f t="shared" si="9"/>
        <v/>
      </c>
    </row>
    <row r="80" spans="2:24" ht="18" customHeight="1" x14ac:dyDescent="0.25">
      <c r="B80" s="83">
        <v>7</v>
      </c>
      <c r="C80" s="110"/>
      <c r="D80" s="133">
        <v>0</v>
      </c>
      <c r="E80" s="44">
        <f>IF(D80&lt;&gt;"",D80,"")</f>
        <v>0</v>
      </c>
      <c r="F80" s="39" t="str">
        <f>IF(D80&lt;&gt;"",IF(C80="","",C80),"")</f>
        <v/>
      </c>
      <c r="G80" s="112">
        <f>IF(E80&lt;&gt;"",IF(E82&lt;&gt;"",SMALL(E80:F82,1),""),"")</f>
        <v>0</v>
      </c>
      <c r="H80" s="39"/>
      <c r="I80" s="42"/>
      <c r="J80" s="39"/>
      <c r="K80" s="112"/>
      <c r="L80" s="39"/>
      <c r="M80" s="39"/>
      <c r="N80" s="39"/>
      <c r="O80" s="112"/>
      <c r="P80" s="55"/>
      <c r="S80" s="7" t="str">
        <f>IF(U80&lt;&gt;"",1+COUNTIF(S72:S79,"1")+COUNTIF(S72:S79,"2")+COUNTIF(S72:S79,"3")+COUNTIF(S72:S79,"4")+COUNTIF(S72:S79,"5")+COUNTIF(S72:S79,"6")+COUNTIF(S72:S79,"7")+COUNTIF(S72:S79,"8"),"")</f>
        <v/>
      </c>
      <c r="T80" s="8" t="str">
        <f t="shared" si="7"/>
        <v/>
      </c>
      <c r="U80" s="130" t="str">
        <f>IF(U72&lt;&gt;"",IF(C72=U72,G74,IF(C74=U72,G74,IF(C80=U72,G82,IF(C82=U72,G82,IF(C88=U72,G90,IF(C90=U72,G90,IF(C96=U72,G98,IF(C98=U72,G98,IF(C104=U72,G106,IF(C106=U72,G106,IF(C112=U72,G114,IF(C114=U72,G114,IF(C120=U72,G122,IF(C122=U72,G122,IF(C128=U72,G130,IF(C130=U72,G130)))))))))))))))),"")</f>
        <v/>
      </c>
      <c r="V80" s="129" t="str">
        <f>IF(U80="","",VLOOKUP(U80,LISTAS!$F$5:$G$204,2,0))</f>
        <v/>
      </c>
      <c r="W80" s="9" t="str">
        <f t="shared" si="8"/>
        <v/>
      </c>
      <c r="X80" s="9" t="str">
        <f t="shared" si="9"/>
        <v/>
      </c>
    </row>
    <row r="81" spans="2:24" ht="18" customHeight="1" thickBot="1" x14ac:dyDescent="0.3">
      <c r="B81" s="83"/>
      <c r="C81" s="111" t="str">
        <f>IF(C80="","",VLOOKUP(C80,LISTAS!$F$5:$G$204,2,0))</f>
        <v/>
      </c>
      <c r="D81" s="134"/>
      <c r="E81" s="45"/>
      <c r="F81" s="39"/>
      <c r="G81" s="112"/>
      <c r="H81" s="39"/>
      <c r="I81" s="42"/>
      <c r="J81" s="39"/>
      <c r="K81" s="112"/>
      <c r="L81" s="39"/>
      <c r="M81" s="39"/>
      <c r="N81" s="39"/>
      <c r="O81" s="112"/>
      <c r="P81" s="55"/>
      <c r="S81" s="7" t="str">
        <f>IF(U81&lt;&gt;"",1+COUNTIF(S72:S80,"1")+COUNTIF(S72:S80,"2")+COUNTIF(S72:S80,"3")+COUNTIF(S72:S80,"4")+COUNTIF(S72:S80,"5")+COUNTIF(S72:S80,"6")+COUNTIF(S72:S80,"7")+COUNTIF(S72:S80,"8")+COUNTIF(S72:S80,"9"),"")</f>
        <v/>
      </c>
      <c r="T81" s="8" t="str">
        <f t="shared" si="7"/>
        <v/>
      </c>
      <c r="U81" s="130" t="str">
        <f>IF(U73&lt;&gt;"",IF(C72=U73,G74,IF(C74=U73,G74,IF(C80=U73,G82,IF(C82=U73,G82,IF(C88=U73,G90,IF(C90=U73,G90,IF(C96=U73,G98,IF(C98=U73,G98,IF(C104=U73,G106,IF(C106=U73,G106,IF(C112=U73,G114,IF(C114=U73,G114,IF(C120=U73,G122,IF(C122=U73,G122,IF(C128=U73,G130,IF(C130=U73,G130)))))))))))))))),"")</f>
        <v/>
      </c>
      <c r="V81" s="129" t="str">
        <f>IF(U81="","",VLOOKUP(U81,LISTAS!$F$5:$G$204,2,0))</f>
        <v/>
      </c>
      <c r="W81" s="9" t="str">
        <f t="shared" si="8"/>
        <v/>
      </c>
      <c r="X81" s="9" t="str">
        <f t="shared" si="9"/>
        <v/>
      </c>
    </row>
    <row r="82" spans="2:24" ht="18" customHeight="1" x14ac:dyDescent="0.25">
      <c r="B82" s="83">
        <v>9</v>
      </c>
      <c r="C82" s="110"/>
      <c r="D82" s="133">
        <v>0</v>
      </c>
      <c r="E82" s="45">
        <f>IF(D82&lt;&gt;"",D82,"")</f>
        <v>0</v>
      </c>
      <c r="F82" s="39" t="str">
        <f>IF(D82&lt;&gt;"",IF(C82="","",C82),"")</f>
        <v/>
      </c>
      <c r="G82" s="112" t="str">
        <f>VLOOKUP(G80,E80:F82,2,0)</f>
        <v/>
      </c>
      <c r="H82" s="39"/>
      <c r="I82" s="42"/>
      <c r="J82" s="39"/>
      <c r="K82" s="112"/>
      <c r="L82" s="39"/>
      <c r="M82" s="39"/>
      <c r="N82" s="39"/>
      <c r="O82" s="112"/>
      <c r="P82" s="55"/>
      <c r="S82" s="7" t="str">
        <f>IF(U82&lt;&gt;"",1+COUNTIF(S72:S81,"1")+COUNTIF(S72:S81,"2")+COUNTIF(S72:S81,"3")+COUNTIF(S72:S81,"4")+COUNTIF(S72:S81,"5")+COUNTIF(S72:S81,"6")+COUNTIF(S72:S81,"7")+COUNTIF(S72:S81,"8")+COUNTIF(S72:S81,"9")+COUNTIF(S72:S81,"10"),"")</f>
        <v/>
      </c>
      <c r="T82" s="8" t="str">
        <f t="shared" si="7"/>
        <v/>
      </c>
      <c r="U82" s="130" t="str">
        <f>IF(U74&lt;&gt;"",IF(C72=U74,G74,IF(C74=U74,G74,IF(C80=U74,G82,IF(C82=U74,G82,IF(C88=U74,G90,IF(C90=U74,G90,IF(C96=U74,G98,IF(C98=U74,G98,IF(C104=U74,G106,IF(C106=U74,G106,IF(C112=U74,G114,IF(C114=U74,G114,IF(C120=U74,G122,IF(C122=U74,G122,IF(C128=U74,G130,IF(C130=U74,G130)))))))))))))))),"")</f>
        <v/>
      </c>
      <c r="V82" s="129" t="str">
        <f>IF(U82="","",VLOOKUP(U82,LISTAS!$F$5:$G$204,2,0))</f>
        <v/>
      </c>
      <c r="W82" s="9" t="str">
        <f t="shared" si="8"/>
        <v/>
      </c>
      <c r="X82" s="9" t="str">
        <f t="shared" si="9"/>
        <v/>
      </c>
    </row>
    <row r="83" spans="2:24" ht="18" customHeight="1" thickBot="1" x14ac:dyDescent="0.3">
      <c r="B83" s="83"/>
      <c r="C83" s="111"/>
      <c r="D83" s="134"/>
      <c r="E83" s="39"/>
      <c r="F83" s="39"/>
      <c r="G83" s="112"/>
      <c r="H83" s="39"/>
      <c r="I83" s="42"/>
      <c r="J83" s="39"/>
      <c r="K83" s="112"/>
      <c r="L83" s="39"/>
      <c r="M83" s="39"/>
      <c r="N83" s="39"/>
      <c r="O83" s="112"/>
      <c r="P83" s="55"/>
      <c r="S83" s="7" t="str">
        <f>IF(U83&lt;&gt;"",1+COUNTIF(S72:S82,"1")+COUNTIF(S72:S82,"2")+COUNTIF(S72:S82,"3")+COUNTIF(S72:S82,"4")+COUNTIF(S72:S82,"5")+COUNTIF(S72:S82,"6")+COUNTIF(S72:S82,"7")+COUNTIF(S72:S82,"8")+COUNTIF(S72:S82,"9")+COUNTIF(S72:S82,"10")+COUNTIF(S72:S82,"11"),"")</f>
        <v/>
      </c>
      <c r="T83" s="8" t="str">
        <f t="shared" si="7"/>
        <v/>
      </c>
      <c r="U83" s="130" t="str">
        <f>IF(U75&lt;&gt;"",IF(C72=U75,G74,IF(C74=U75,G74,IF(C80=U75,G82,IF(C82=U75,G82,IF(C88=U75,G90,IF(C90=U75,G90,IF(C96=U75,G98,IF(C98=U75,G98,IF(C104=U75,G106,IF(C106=U75,G106,IF(C112=U75,G114,IF(C114=U75,G114,IF(C120=U75,G122,IF(C122=U75,G122,IF(C128=U75,G130,IF(C130=U75,G130)))))))))))))))),"")</f>
        <v/>
      </c>
      <c r="V83" s="129" t="str">
        <f>IF(U83="","",VLOOKUP(U83,LISTAS!$F$5:$G$204,2,0))</f>
        <v/>
      </c>
      <c r="W83" s="9" t="str">
        <f t="shared" si="8"/>
        <v/>
      </c>
      <c r="X83" s="9" t="str">
        <f t="shared" si="9"/>
        <v/>
      </c>
    </row>
    <row r="84" spans="2:24" ht="18" customHeight="1" x14ac:dyDescent="0.25">
      <c r="B84" s="83"/>
      <c r="C84" s="112"/>
      <c r="D84" s="39"/>
      <c r="E84" s="39"/>
      <c r="F84" s="39"/>
      <c r="G84" s="112"/>
      <c r="H84" s="39"/>
      <c r="I84" s="42"/>
      <c r="J84" s="39"/>
      <c r="K84" s="110" t="str">
        <f>IF(H76&lt;&gt;"",IF(H78&lt;&gt;"",IF(H76=H78,"",IF(H76&gt;H78,G76,G78)),""),"")</f>
        <v/>
      </c>
      <c r="L84" s="133">
        <v>0</v>
      </c>
      <c r="M84" s="39">
        <f>IF(L84&lt;&gt;"",L84,"")</f>
        <v>0</v>
      </c>
      <c r="N84" s="39" t="str">
        <f>IF(L84&lt;&gt;"",IF(K84="","",K84),"")</f>
        <v/>
      </c>
      <c r="O84" s="112">
        <f>IF(M84&lt;&gt;"",IF(M86&lt;&gt;"",SMALL(M84:N86,1),""),"")</f>
        <v>0</v>
      </c>
      <c r="P84" s="55"/>
      <c r="S84" s="7" t="str">
        <f>IF(U84&lt;&gt;"",1+COUNTIF(S72:S83,"1")+COUNTIF(S72:S83,"2")+COUNTIF(S72:S83,"3")+COUNTIF(S72:S83,"4")+COUNTIF(S72:S83,"5")+COUNTIF(S72:S83,"6")+COUNTIF(S72:S83,"7")+COUNTIF(S72:S83,"8")+COUNTIF(S72:S83,"9")+COUNTIF(S72:S83,"10")+COUNTIF(S72:S83,"11")+COUNTIF(S72:S83,"12"),"")</f>
        <v/>
      </c>
      <c r="T84" s="8" t="str">
        <f t="shared" si="7"/>
        <v/>
      </c>
      <c r="U84" s="130" t="str">
        <f>IF(U76&lt;&gt;"",IF(C72=U76,G74,IF(C74=U76,G74,IF(C80=U76,G82,IF(C82=U76,G82,IF(C88=U76,G90,IF(C90=U76,G90,IF(C96=U76,G98,IF(C98=U76,G98,IF(C104=U76,G106,IF(C106=U76,G106,IF(C112=U76,G114,IF(C114=U76,G114,IF(C120=U76,G122,IF(C122=U76,G122,IF(C128=U76,G130,IF(C130=U76,G130)))))))))))))))),"")</f>
        <v/>
      </c>
      <c r="V84" s="129" t="str">
        <f>IF(U84="","",VLOOKUP(U84,LISTAS!$F$5:$G$204,2,0))</f>
        <v/>
      </c>
      <c r="W84" s="9" t="str">
        <f t="shared" si="8"/>
        <v/>
      </c>
      <c r="X84" s="9" t="str">
        <f t="shared" si="9"/>
        <v/>
      </c>
    </row>
    <row r="85" spans="2:24" ht="18" customHeight="1" thickBot="1" x14ac:dyDescent="0.3">
      <c r="B85" s="83"/>
      <c r="C85" s="112"/>
      <c r="D85" s="39"/>
      <c r="E85" s="39"/>
      <c r="F85" s="39"/>
      <c r="G85" s="112"/>
      <c r="H85" s="39"/>
      <c r="I85" s="42"/>
      <c r="J85" s="39"/>
      <c r="K85" s="111" t="str">
        <f>IF(K84="","",VLOOKUP(K84,LISTAS!$F$5:$G$204,2,0))</f>
        <v/>
      </c>
      <c r="L85" s="134"/>
      <c r="M85" s="39"/>
      <c r="N85" s="39"/>
      <c r="O85" s="112"/>
      <c r="P85" s="55"/>
      <c r="S85" s="7" t="str">
        <f>IF(U85&lt;&gt;"",1+COUNTIF(S72:S84,"1")+COUNTIF(S72:S84,"2")+COUNTIF(S72:S84,"3")+COUNTIF(S72:S84,"4")+COUNTIF(S72:S84,"5")+COUNTIF(S72:S84,"6")+COUNTIF(S72:S84,"7")+COUNTIF(S72:S84,"8")+COUNTIF(S72:S84,"9")+COUNTIF(S72:S84,"10")+COUNTIF(S72:S84,"11")+COUNTIF(S72:S84,"12")+COUNTIF(S72:S84,"13"),"")</f>
        <v/>
      </c>
      <c r="T85" s="8" t="str">
        <f t="shared" si="7"/>
        <v/>
      </c>
      <c r="U85" s="130" t="str">
        <f>IF(U77&lt;&gt;"",IF(C72=U77,G74,IF(C74=U77,G74,IF(C80=U77,G82,IF(C82=U77,G82,IF(C88=U77,G90,IF(C90=U77,G90,IF(C96=U77,G98,IF(C98=U77,G98,IF(C104=U77,G106,IF(C106=U77,G106,IF(C112=U77,G114,IF(C114=U77,G114,IF(C120=U77,G122,IF(C122=U77,G122,IF(C128=U77,G130,IF(C130=U77,G130)))))))))))))))),"")</f>
        <v/>
      </c>
      <c r="V85" s="129" t="str">
        <f>IF(U85="","",VLOOKUP(U85,LISTAS!$F$5:$G$204,2,0))</f>
        <v/>
      </c>
      <c r="W85" s="9" t="str">
        <f t="shared" si="8"/>
        <v/>
      </c>
      <c r="X85" s="9" t="str">
        <f t="shared" si="9"/>
        <v/>
      </c>
    </row>
    <row r="86" spans="2:24" ht="18" customHeight="1" x14ac:dyDescent="0.25">
      <c r="B86" s="83"/>
      <c r="C86" s="112"/>
      <c r="D86" s="39"/>
      <c r="E86" s="39"/>
      <c r="F86" s="39"/>
      <c r="G86" s="112"/>
      <c r="H86" s="39"/>
      <c r="I86" s="42"/>
      <c r="J86" s="43"/>
      <c r="K86" s="110" t="str">
        <f>IF(H92&lt;&gt;"",IF(H94&lt;&gt;"",IF(H92=H94,"",IF(H92&gt;H94,G92,G94)),""),"")</f>
        <v/>
      </c>
      <c r="L86" s="133">
        <v>0</v>
      </c>
      <c r="M86" s="40">
        <f>IF(L86&lt;&gt;"",L86,"")</f>
        <v>0</v>
      </c>
      <c r="N86" s="39" t="str">
        <f>IF(L86&lt;&gt;"",IF(K86="","",K86),"")</f>
        <v/>
      </c>
      <c r="O86" s="112" t="str">
        <f>VLOOKUP(O84,M84:N86,2,0)</f>
        <v/>
      </c>
      <c r="P86" s="55"/>
      <c r="S86" s="7" t="str">
        <f>IF(U86&lt;&gt;"",1+COUNTIF(S72:S85,"1")+COUNTIF(S72:S85,"2")+COUNTIF(S72:S85,"3")+COUNTIF(S72:S85,"4")+COUNTIF(S72:S85,"5")+COUNTIF(S72:S85,"6")+COUNTIF(S72:S85,"7")+COUNTIF(S72:S85,"8")+COUNTIF(S72:S85,"9")+COUNTIF(S72:S85,"10")+COUNTIF(S72:S85,"11")+COUNTIF(S72:S85,"12")+COUNTIF(S72:S85,"13")+COUNTIF(S72:S85,"14"),"")</f>
        <v/>
      </c>
      <c r="T86" s="8" t="str">
        <f t="shared" si="7"/>
        <v/>
      </c>
      <c r="U86" s="130" t="str">
        <f>IF(U78&lt;&gt;"",IF(C72=U78,G74,IF(C74=U78,G74,IF(C80=U78,G82,IF(C82=U78,G82,IF(C88=U78,G90,IF(C90=U78,G90,IF(C96=U78,G98,IF(C98=U78,G98,IF(C104=U78,G106,IF(C106=U78,G106,IF(C112=U78,G114,IF(C114=U78,G114,IF(C120=U78,G122,IF(C122=U78,G122,IF(C128=U78,G130,IF(C130=U78,G130)))))))))))))))),"")</f>
        <v/>
      </c>
      <c r="V86" s="129" t="str">
        <f>IF(U86="","",VLOOKUP(U86,LISTAS!$F$5:$G$204,2,0))</f>
        <v/>
      </c>
      <c r="W86" s="9" t="str">
        <f t="shared" si="8"/>
        <v/>
      </c>
      <c r="X86" s="9" t="str">
        <f t="shared" si="9"/>
        <v/>
      </c>
    </row>
    <row r="87" spans="2:24" ht="18" customHeight="1" thickBot="1" x14ac:dyDescent="0.3">
      <c r="B87" s="83"/>
      <c r="C87" s="112"/>
      <c r="D87" s="39"/>
      <c r="E87" s="39"/>
      <c r="F87" s="39"/>
      <c r="G87" s="112"/>
      <c r="H87" s="39"/>
      <c r="I87" s="42"/>
      <c r="J87" s="39"/>
      <c r="K87" s="111" t="str">
        <f>IF(K86="","",VLOOKUP(K86,LISTAS!$F$5:$G$204,2,0))</f>
        <v/>
      </c>
      <c r="L87" s="134"/>
      <c r="M87" s="42"/>
      <c r="N87" s="39"/>
      <c r="O87" s="112"/>
      <c r="P87" s="55"/>
      <c r="S87" s="7" t="str">
        <f>IF(U87&lt;&gt;"",1+COUNTIF(S72:S86,"1")+COUNTIF(S72:S86,"2")+COUNTIF(S72:S86,"3")+COUNTIF(S72:S86,"4")+COUNTIF(S72:S86,"5")+COUNTIF(S72:S86,"6")+COUNTIF(S72:S86,"7")+COUNTIF(S72:S86,"8")+COUNTIF(S72:S86,"9")+COUNTIF(S72:S86,"10")+COUNTIF(S72:S86,"11")+COUNTIF(S72:S86,"12")+COUNTIF(S72:S86,"13")+COUNTIF(S72:S86,"14")+COUNTIF(S72:S86,"15"),"")</f>
        <v/>
      </c>
      <c r="T87" s="8" t="str">
        <f t="shared" si="7"/>
        <v/>
      </c>
      <c r="U87" s="130" t="str">
        <f>IF(U79&lt;&gt;"",IF(C72=U79,G74,IF(C74=U79,G74,IF(C80=U79,G82,IF(C82=U79,G82,IF(C88=U79,G90,IF(C90=U79,G90,IF(C96=U79,G98,IF(C98=U79,G98,IF(C104=U79,G106,IF(C106=U79,G106,IF(C112=U79,G114,IF(C114=U79,G114,IF(C120=U79,G122,IF(C122=U79,G122,IF(C128=U79,G130,IF(C130=U79,G130)))))))))))))))),"")</f>
        <v/>
      </c>
      <c r="V87" s="129" t="str">
        <f>IF(U87="","",VLOOKUP(U87,LISTAS!$F$5:$G$204,2,0))</f>
        <v/>
      </c>
      <c r="W87" s="9" t="str">
        <f t="shared" si="8"/>
        <v/>
      </c>
      <c r="X87" s="9" t="str">
        <f t="shared" si="9"/>
        <v/>
      </c>
    </row>
    <row r="88" spans="2:24" ht="18" customHeight="1" x14ac:dyDescent="0.25">
      <c r="B88" s="83">
        <v>6</v>
      </c>
      <c r="C88" s="110"/>
      <c r="D88" s="133">
        <v>0</v>
      </c>
      <c r="E88" s="39">
        <f>IF(D88&lt;&gt;"",D88,"")</f>
        <v>0</v>
      </c>
      <c r="F88" s="39" t="str">
        <f>IF(D88&lt;&gt;"",IF(C88="","",C88),"")</f>
        <v/>
      </c>
      <c r="G88" s="112">
        <f>IF(E88&lt;&gt;"",IF(E90&lt;&gt;"",SMALL(E88:F90,1),""),"")</f>
        <v>0</v>
      </c>
      <c r="H88" s="39"/>
      <c r="I88" s="42"/>
      <c r="J88" s="39"/>
      <c r="K88" s="112"/>
      <c r="L88" s="39"/>
      <c r="M88" s="42"/>
      <c r="N88" s="39"/>
      <c r="O88" s="112"/>
      <c r="P88" s="55"/>
      <c r="S88" s="7"/>
      <c r="T88" s="8"/>
      <c r="U88" s="130"/>
      <c r="V88" s="129"/>
      <c r="W88" s="9"/>
      <c r="X88" s="9"/>
    </row>
    <row r="89" spans="2:24" ht="18" customHeight="1" thickBot="1" x14ac:dyDescent="0.3">
      <c r="B89" s="83"/>
      <c r="C89" s="111" t="str">
        <f>IF(C88="","",VLOOKUP(C88,LISTAS!$F$5:$G$204,2,0))</f>
        <v/>
      </c>
      <c r="D89" s="134"/>
      <c r="E89" s="39"/>
      <c r="F89" s="39"/>
      <c r="G89" s="112"/>
      <c r="H89" s="39"/>
      <c r="I89" s="42"/>
      <c r="J89" s="39"/>
      <c r="K89" s="112"/>
      <c r="L89" s="39"/>
      <c r="M89" s="42"/>
      <c r="N89" s="39"/>
      <c r="O89" s="112"/>
      <c r="P89" s="55"/>
      <c r="S89" s="7"/>
      <c r="T89" s="8"/>
      <c r="U89" s="129"/>
      <c r="V89" s="129" t="str">
        <f>IF(U89="","",VLOOKUP(U89,LISTAS!$F$5:$G$204,2,0))</f>
        <v/>
      </c>
      <c r="W89" s="9" t="str">
        <f t="shared" ref="W89" si="10">IF(S89="","",IF(S89=1,180,IF(S89=2,170,IF(S89=3,150,IF(S89=4,140,IF(S89=5,135,IF(S89=6,130,IF(S89=7,120,IF(S89=8,110,IF(S89=9,105,IF(S89=10,105,IF(S89=11,105,IF(S89=12,105,IF(S89=13,105,IF(S89=14,105,IF(S89=15,105,IF(S89=16,105,IF(S89&gt;16,"",""))))))))))))))))))</f>
        <v/>
      </c>
      <c r="X89" s="9" t="str">
        <f t="shared" ref="X89" si="11">IF(S89="","",IF($V$5="NÃO","",IF(S89=1,180,IF(S89=2,170,IF(S89=3,150,IF(S89=4,140,IF(S89=5,135,IF(S89=6,130,IF(S89=7,120,IF(S89=8,110,IF(S89=9,105,IF(S89=10,105,IF(S89=11,105,IF(S89=12,105,IF(S89=13,105,IF(S89=14,105,IF(S89=15,105,IF(S89=16,105,IF(S89&gt;16,"","")))))))))))))))))))</f>
        <v/>
      </c>
    </row>
    <row r="90" spans="2:24" ht="18" customHeight="1" x14ac:dyDescent="0.25">
      <c r="B90" s="83">
        <v>11</v>
      </c>
      <c r="C90" s="110"/>
      <c r="D90" s="133">
        <v>0</v>
      </c>
      <c r="E90" s="40">
        <f>IF(D90&lt;&gt;"",D90,"")</f>
        <v>0</v>
      </c>
      <c r="F90" s="39" t="str">
        <f>IF(D90&lt;&gt;"",IF(C90="","",C90),"")</f>
        <v/>
      </c>
      <c r="G90" s="112" t="str">
        <f>VLOOKUP(G88,E88:F90,2,0)</f>
        <v/>
      </c>
      <c r="H90" s="39"/>
      <c r="I90" s="42"/>
      <c r="J90" s="39"/>
      <c r="K90" s="112"/>
      <c r="L90" s="39"/>
      <c r="M90" s="42"/>
      <c r="N90" s="39"/>
      <c r="O90" s="112"/>
      <c r="P90" s="55"/>
      <c r="S90" s="7"/>
      <c r="T90" s="8"/>
      <c r="U90" s="130"/>
      <c r="V90" s="129"/>
      <c r="W90" s="9"/>
      <c r="X90" s="9"/>
    </row>
    <row r="91" spans="2:24" ht="18" customHeight="1" thickBot="1" x14ac:dyDescent="0.3">
      <c r="B91" s="83"/>
      <c r="C91" s="111" t="str">
        <f>IF(C90="","",VLOOKUP(C90,LISTAS!$F$5:$G$204,2,0))</f>
        <v/>
      </c>
      <c r="D91" s="134"/>
      <c r="E91" s="39"/>
      <c r="F91" s="80"/>
      <c r="G91" s="112"/>
      <c r="H91" s="39"/>
      <c r="I91" s="42"/>
      <c r="J91" s="39"/>
      <c r="K91" s="112"/>
      <c r="L91" s="39"/>
      <c r="M91" s="42"/>
      <c r="N91" s="39"/>
      <c r="O91" s="112"/>
      <c r="P91" s="55"/>
      <c r="S91" s="7"/>
      <c r="T91" s="8"/>
      <c r="U91" s="130"/>
      <c r="V91" s="129"/>
      <c r="W91" s="9"/>
      <c r="X91" s="9"/>
    </row>
    <row r="92" spans="2:24" ht="18" customHeight="1" x14ac:dyDescent="0.25">
      <c r="B92" s="83"/>
      <c r="C92" s="112"/>
      <c r="D92" s="39"/>
      <c r="E92" s="39"/>
      <c r="F92" s="41"/>
      <c r="G92" s="110" t="str">
        <f>IF(D88&lt;&gt;"",IF(D90&lt;&gt;"",IF(D88=D90,"",IF(D88&gt;D90,C88,C90)),""),"")</f>
        <v/>
      </c>
      <c r="H92" s="133">
        <v>0</v>
      </c>
      <c r="I92" s="44">
        <f>IF(H92&lt;&gt;"",H92,"")</f>
        <v>0</v>
      </c>
      <c r="J92" s="39" t="str">
        <f>IF(H92&lt;&gt;"",IF(G92="","",G92),"")</f>
        <v/>
      </c>
      <c r="K92" s="112">
        <f>IF(I92&lt;&gt;"",IF(I94&lt;&gt;"",SMALL(I92:J94,1),""),"")</f>
        <v>0</v>
      </c>
      <c r="L92" s="6"/>
      <c r="M92" s="42"/>
      <c r="N92" s="39"/>
      <c r="O92" s="112"/>
      <c r="P92" s="55"/>
      <c r="S92" s="7"/>
      <c r="T92" s="8"/>
      <c r="U92" s="130"/>
      <c r="V92" s="129"/>
      <c r="W92" s="9"/>
      <c r="X92" s="9"/>
    </row>
    <row r="93" spans="2:24" ht="18" customHeight="1" thickBot="1" x14ac:dyDescent="0.3">
      <c r="B93" s="83"/>
      <c r="C93" s="112"/>
      <c r="D93" s="39"/>
      <c r="E93" s="39"/>
      <c r="F93" s="41"/>
      <c r="G93" s="111" t="str">
        <f>IF(G92="","",VLOOKUP(G92,LISTAS!$F$5:$G$204,2,0))</f>
        <v/>
      </c>
      <c r="H93" s="134"/>
      <c r="I93" s="45"/>
      <c r="J93" s="39"/>
      <c r="K93" s="112"/>
      <c r="L93" s="6"/>
      <c r="M93" s="42"/>
      <c r="N93" s="39"/>
      <c r="O93" s="112"/>
      <c r="P93" s="55"/>
      <c r="S93" s="7"/>
      <c r="T93" s="8"/>
      <c r="U93" s="130"/>
      <c r="V93" s="129"/>
      <c r="W93" s="9"/>
      <c r="X93" s="9"/>
    </row>
    <row r="94" spans="2:24" ht="18" customHeight="1" x14ac:dyDescent="0.25">
      <c r="B94" s="83"/>
      <c r="C94" s="112"/>
      <c r="D94" s="39"/>
      <c r="E94" s="42"/>
      <c r="F94" s="43"/>
      <c r="G94" s="110" t="str">
        <f>IF(D96&lt;&gt;"",IF(D98&lt;&gt;"",IF(D96=D98,"",IF(D96&gt;D98,C96,C98)),""),"")</f>
        <v/>
      </c>
      <c r="H94" s="133">
        <v>0</v>
      </c>
      <c r="I94" s="45">
        <f>IF(H94&lt;&gt;"",H94,"")</f>
        <v>0</v>
      </c>
      <c r="J94" s="39" t="str">
        <f>IF(H94&lt;&gt;"",IF(G94="","",G94),"")</f>
        <v/>
      </c>
      <c r="K94" s="112" t="str">
        <f>VLOOKUP(K92,I92:J94,2,0)</f>
        <v/>
      </c>
      <c r="L94" s="6"/>
      <c r="M94" s="42">
        <v>0</v>
      </c>
      <c r="N94" s="39"/>
      <c r="O94" s="112"/>
      <c r="P94" s="55"/>
      <c r="S94" s="7"/>
      <c r="T94" s="8"/>
      <c r="U94" s="130"/>
      <c r="V94" s="129"/>
      <c r="W94" s="9"/>
      <c r="X94" s="9"/>
    </row>
    <row r="95" spans="2:24" ht="18" customHeight="1" thickBot="1" x14ac:dyDescent="0.3">
      <c r="B95" s="83"/>
      <c r="C95" s="112"/>
      <c r="D95" s="39"/>
      <c r="E95" s="42"/>
      <c r="F95" s="39"/>
      <c r="G95" s="111" t="str">
        <f>IF(G94="","",VLOOKUP(G94,LISTAS!$F$5:$G$204,2,0))</f>
        <v/>
      </c>
      <c r="H95" s="134"/>
      <c r="I95" s="39"/>
      <c r="J95" s="39"/>
      <c r="K95" s="112"/>
      <c r="L95" s="6"/>
      <c r="M95" s="42"/>
      <c r="N95" s="39"/>
      <c r="O95" s="112"/>
      <c r="P95" s="55"/>
      <c r="S95" s="7"/>
      <c r="T95" s="8"/>
      <c r="U95" s="130"/>
      <c r="V95" s="129"/>
      <c r="W95" s="9"/>
      <c r="X95" s="9"/>
    </row>
    <row r="96" spans="2:24" ht="18" customHeight="1" x14ac:dyDescent="0.25">
      <c r="B96" s="83">
        <v>4</v>
      </c>
      <c r="C96" s="110"/>
      <c r="D96" s="133">
        <v>0</v>
      </c>
      <c r="E96" s="44">
        <f>IF(D96&lt;&gt;"",D96,"")</f>
        <v>0</v>
      </c>
      <c r="F96" s="39" t="str">
        <f>IF(D96&lt;&gt;"",IF(C96="","",C96),"")</f>
        <v/>
      </c>
      <c r="G96" s="112">
        <f>IF(E96&lt;&gt;"",IF(E98&lt;&gt;"",SMALL(E96:F98,1),""),"")</f>
        <v>0</v>
      </c>
      <c r="H96" s="39"/>
      <c r="I96" s="39"/>
      <c r="J96" s="39"/>
      <c r="K96" s="112"/>
      <c r="L96" s="39"/>
      <c r="M96" s="42"/>
      <c r="N96" s="39"/>
      <c r="O96" s="112"/>
      <c r="P96" s="55"/>
      <c r="R96" s="14"/>
      <c r="S96" s="7"/>
      <c r="T96" s="8"/>
      <c r="U96" s="130"/>
      <c r="V96" s="129"/>
      <c r="W96" s="9"/>
      <c r="X96" s="9"/>
    </row>
    <row r="97" spans="2:24" ht="18" customHeight="1" thickBot="1" x14ac:dyDescent="0.3">
      <c r="B97" s="83"/>
      <c r="C97" s="111" t="str">
        <f>IF(C96="","",VLOOKUP(C96,LISTAS!$F$5:$G$204,2,0))</f>
        <v/>
      </c>
      <c r="D97" s="134"/>
      <c r="E97" s="45"/>
      <c r="F97" s="39"/>
      <c r="G97" s="112"/>
      <c r="H97" s="39"/>
      <c r="I97" s="39"/>
      <c r="J97" s="39"/>
      <c r="K97" s="112"/>
      <c r="L97" s="39"/>
      <c r="M97" s="42"/>
      <c r="N97" s="39"/>
      <c r="O97" s="112"/>
      <c r="P97" s="55"/>
      <c r="R97" s="14"/>
      <c r="S97" s="7"/>
      <c r="T97" s="8"/>
      <c r="U97" s="130"/>
      <c r="V97" s="129"/>
      <c r="W97" s="9"/>
      <c r="X97" s="9"/>
    </row>
    <row r="98" spans="2:24" ht="18" customHeight="1" x14ac:dyDescent="0.25">
      <c r="B98" s="83">
        <v>13</v>
      </c>
      <c r="C98" s="110"/>
      <c r="D98" s="133">
        <v>0</v>
      </c>
      <c r="E98" s="45">
        <f>IF(D98&lt;&gt;"",D98,"")</f>
        <v>0</v>
      </c>
      <c r="F98" s="39" t="str">
        <f>IF(D98&lt;&gt;"",IF(C98="","",C98),"")</f>
        <v/>
      </c>
      <c r="G98" s="112" t="str">
        <f>VLOOKUP(G96,E96:F98,2,0)</f>
        <v/>
      </c>
      <c r="H98" s="39"/>
      <c r="I98" s="39"/>
      <c r="J98" s="39"/>
      <c r="K98" s="112"/>
      <c r="L98" s="39"/>
      <c r="M98" s="42"/>
      <c r="N98" s="39"/>
      <c r="O98" s="112"/>
      <c r="P98" s="55"/>
      <c r="R98" s="14"/>
      <c r="S98" s="7"/>
      <c r="T98" s="8"/>
      <c r="U98" s="130"/>
      <c r="V98" s="129"/>
      <c r="W98" s="9"/>
      <c r="X98" s="9"/>
    </row>
    <row r="99" spans="2:24" ht="18" customHeight="1" thickBot="1" x14ac:dyDescent="0.3">
      <c r="B99" s="83"/>
      <c r="C99" s="111" t="str">
        <f>IF(C98="","",VLOOKUP(C98,LISTAS!$F$5:$G$204,2,0))</f>
        <v/>
      </c>
      <c r="D99" s="134"/>
      <c r="E99" s="39"/>
      <c r="F99" s="39"/>
      <c r="G99" s="112"/>
      <c r="H99" s="39"/>
      <c r="I99" s="39"/>
      <c r="J99" s="39"/>
      <c r="K99" s="112"/>
      <c r="L99" s="39"/>
      <c r="M99" s="42"/>
      <c r="N99" s="39"/>
      <c r="O99" s="112"/>
      <c r="P99" s="39"/>
      <c r="R99" s="14"/>
      <c r="S99" s="7"/>
      <c r="T99" s="8"/>
      <c r="U99" s="130"/>
      <c r="V99" s="129"/>
      <c r="W99" s="9"/>
      <c r="X99" s="9"/>
    </row>
    <row r="100" spans="2:24" ht="18" customHeight="1" x14ac:dyDescent="0.25">
      <c r="B100" s="83"/>
      <c r="C100" s="106"/>
      <c r="D100" s="6"/>
      <c r="E100" s="39"/>
      <c r="F100" s="39"/>
      <c r="G100" s="112"/>
      <c r="H100" s="39"/>
      <c r="I100" s="39"/>
      <c r="J100" s="39"/>
      <c r="K100" s="112"/>
      <c r="L100" s="39"/>
      <c r="M100" s="42"/>
      <c r="N100" s="39"/>
      <c r="O100" s="110" t="str">
        <f>IF(L84&lt;&gt;"",IF(L86&lt;&gt;"",IF(L84=L86,"",IF(L84&gt;L86,K84,K86)),""),"")</f>
        <v/>
      </c>
      <c r="P100" s="133">
        <v>0</v>
      </c>
      <c r="Q100" s="11"/>
      <c r="S100" s="7"/>
      <c r="T100" s="8"/>
      <c r="U100" s="130"/>
      <c r="V100" s="129"/>
      <c r="W100" s="9"/>
      <c r="X100" s="9"/>
    </row>
    <row r="101" spans="2:24" ht="18" customHeight="1" thickBot="1" x14ac:dyDescent="0.3">
      <c r="B101" s="83"/>
      <c r="C101" s="106"/>
      <c r="D101" s="6"/>
      <c r="E101" s="39"/>
      <c r="F101" s="39"/>
      <c r="G101" s="112"/>
      <c r="H101" s="39"/>
      <c r="I101" s="39"/>
      <c r="J101" s="39"/>
      <c r="K101" s="112"/>
      <c r="L101" s="39"/>
      <c r="M101" s="42"/>
      <c r="N101" s="39"/>
      <c r="O101" s="111" t="str">
        <f>IF(O100="","",VLOOKUP(O100,LISTAS!$F$5:$G$204,2,0))</f>
        <v/>
      </c>
      <c r="P101" s="134"/>
      <c r="Q101" s="11"/>
      <c r="S101" s="7"/>
      <c r="T101" s="8"/>
      <c r="U101" s="130"/>
      <c r="V101" s="129"/>
      <c r="W101" s="9"/>
      <c r="X101" s="9"/>
    </row>
    <row r="102" spans="2:24" ht="18" customHeight="1" x14ac:dyDescent="0.25">
      <c r="B102" s="83"/>
      <c r="C102" s="106"/>
      <c r="D102" s="6"/>
      <c r="E102" s="39"/>
      <c r="F102" s="39"/>
      <c r="G102" s="112"/>
      <c r="H102" s="39"/>
      <c r="I102" s="39"/>
      <c r="J102" s="39"/>
      <c r="K102" s="112"/>
      <c r="L102" s="39"/>
      <c r="M102" s="42"/>
      <c r="N102" s="43"/>
      <c r="O102" s="110" t="str">
        <f>IF(L116&lt;&gt;"",IF(L118&lt;&gt;"",IF(L116=L118,"",IF(L116&gt;L118,K116,K118)),""),"")</f>
        <v/>
      </c>
      <c r="P102" s="133">
        <v>0</v>
      </c>
      <c r="Q102" s="11"/>
      <c r="S102" s="7"/>
      <c r="T102" s="8"/>
      <c r="U102" s="130"/>
      <c r="V102" s="129"/>
      <c r="W102" s="9"/>
      <c r="X102" s="9"/>
    </row>
    <row r="103" spans="2:24" ht="18" customHeight="1" thickBot="1" x14ac:dyDescent="0.3">
      <c r="B103" s="83"/>
      <c r="C103" s="106"/>
      <c r="D103" s="6"/>
      <c r="E103" s="39"/>
      <c r="F103" s="39"/>
      <c r="G103" s="112"/>
      <c r="H103" s="39"/>
      <c r="I103" s="39"/>
      <c r="J103" s="39"/>
      <c r="K103" s="112"/>
      <c r="L103" s="39"/>
      <c r="M103" s="42"/>
      <c r="N103" s="39"/>
      <c r="O103" s="111" t="str">
        <f>IF(O102="","",VLOOKUP(O102,LISTAS!$F$5:$G$204,2,0))</f>
        <v/>
      </c>
      <c r="P103" s="134"/>
      <c r="Q103" s="11"/>
      <c r="S103" s="7"/>
      <c r="T103" s="8"/>
      <c r="U103" s="130"/>
      <c r="V103" s="129"/>
      <c r="W103" s="9"/>
      <c r="X103" s="9"/>
    </row>
    <row r="104" spans="2:24" ht="18" customHeight="1" x14ac:dyDescent="0.25">
      <c r="B104" s="83">
        <v>3</v>
      </c>
      <c r="C104" s="110"/>
      <c r="D104" s="133">
        <v>0</v>
      </c>
      <c r="E104" s="39">
        <f>IF(D104&lt;&gt;"",D104,"")</f>
        <v>0</v>
      </c>
      <c r="F104" s="39" t="str">
        <f>IF(D104&lt;&gt;"",IF(C104="","",C104),"")</f>
        <v/>
      </c>
      <c r="G104" s="112">
        <f>IF(E104&lt;&gt;"",IF(E106&lt;&gt;"",SMALL(E104:F106,1),""),"")</f>
        <v>0</v>
      </c>
      <c r="H104" s="39"/>
      <c r="I104" s="39"/>
      <c r="J104" s="39"/>
      <c r="K104" s="112"/>
      <c r="L104" s="39"/>
      <c r="M104" s="42"/>
      <c r="N104" s="39"/>
      <c r="O104" s="112"/>
      <c r="P104" s="55"/>
      <c r="Q104" s="11"/>
      <c r="S104" s="7"/>
      <c r="T104" s="8"/>
      <c r="U104" s="130"/>
      <c r="V104" s="129"/>
      <c r="W104" s="9"/>
      <c r="X104" s="9"/>
    </row>
    <row r="105" spans="2:24" ht="18" customHeight="1" thickBot="1" x14ac:dyDescent="0.3">
      <c r="B105" s="83"/>
      <c r="C105" s="111" t="str">
        <f>IF(C104="","",VLOOKUP(C104,LISTAS!$F$5:$G$204,2,0))</f>
        <v/>
      </c>
      <c r="D105" s="134"/>
      <c r="E105" s="39"/>
      <c r="F105" s="39"/>
      <c r="G105" s="112"/>
      <c r="H105" s="39"/>
      <c r="I105" s="39"/>
      <c r="J105" s="39"/>
      <c r="K105" s="112"/>
      <c r="L105" s="39"/>
      <c r="M105" s="42"/>
      <c r="N105" s="39"/>
      <c r="O105" s="112"/>
      <c r="P105" s="55"/>
      <c r="Q105" s="11"/>
      <c r="S105" s="7"/>
      <c r="T105" s="8"/>
      <c r="U105" s="129"/>
      <c r="V105" s="129"/>
      <c r="W105" s="9"/>
      <c r="X105" s="9"/>
    </row>
    <row r="106" spans="2:24" ht="18" customHeight="1" x14ac:dyDescent="0.25">
      <c r="B106" s="83">
        <v>14</v>
      </c>
      <c r="C106" s="110"/>
      <c r="D106" s="133">
        <v>0</v>
      </c>
      <c r="E106" s="40">
        <f>IF(D106&lt;&gt;"",D106,"")</f>
        <v>0</v>
      </c>
      <c r="F106" s="39" t="str">
        <f>IF(D106&lt;&gt;"",IF(C106="","",C106),"")</f>
        <v/>
      </c>
      <c r="G106" s="112" t="str">
        <f>VLOOKUP(G104,E104:F106,2,0)</f>
        <v/>
      </c>
      <c r="H106" s="39"/>
      <c r="I106" s="39"/>
      <c r="J106" s="39"/>
      <c r="K106" s="112"/>
      <c r="L106" s="39"/>
      <c r="M106" s="42"/>
      <c r="N106" s="39"/>
      <c r="O106" s="112"/>
      <c r="P106" s="55"/>
      <c r="Q106" s="11"/>
      <c r="S106" s="7"/>
      <c r="T106" s="8"/>
      <c r="U106" s="129"/>
      <c r="V106" s="129" t="str">
        <f>IF(U106="","",VLOOKUP(U106,LISTAS!$F$5:$G$204,2,0))</f>
        <v/>
      </c>
      <c r="W106" s="9" t="str">
        <f t="shared" ref="W106:W132" si="12">IF(S106="","",IF(S106=1,180,IF(S106=2,170,IF(S106=3,150,IF(S106=4,140,IF(S106=5,135,IF(S106=6,130,IF(S106=7,120,IF(S106=8,110,IF(S106=9,105,IF(S106=10,105,IF(S106=11,105,IF(S106=12,105,IF(S106=13,105,IF(S106=14,105,IF(S106=15,105,IF(S106=16,105,IF(S106&gt;16,"",""))))))))))))))))))</f>
        <v/>
      </c>
      <c r="X106" s="9" t="str">
        <f t="shared" ref="X106:X132" si="13">IF(S106="","",IF($V$5="NÃO","",IF(S106=1,180,IF(S106=2,170,IF(S106=3,150,IF(S106=4,140,IF(S106=5,135,IF(S106=6,130,IF(S106=7,120,IF(S106=8,110,IF(S106=9,105,IF(S106=10,105,IF(S106=11,105,IF(S106=12,105,IF(S106=13,105,IF(S106=14,105,IF(S106=15,105,IF(S106=16,105,IF(S106&gt;16,"","")))))))))))))))))))</f>
        <v/>
      </c>
    </row>
    <row r="107" spans="2:24" ht="18" customHeight="1" thickBot="1" x14ac:dyDescent="0.3">
      <c r="B107" s="83"/>
      <c r="C107" s="111" t="str">
        <f>IF(C106="","",VLOOKUP(C106,LISTAS!$F$5:$G$204,2,0))</f>
        <v/>
      </c>
      <c r="D107" s="134"/>
      <c r="E107" s="39"/>
      <c r="F107" s="80"/>
      <c r="G107" s="112"/>
      <c r="H107" s="39"/>
      <c r="I107" s="39"/>
      <c r="J107" s="39"/>
      <c r="K107" s="112"/>
      <c r="L107" s="39"/>
      <c r="M107" s="42"/>
      <c r="N107" s="39"/>
      <c r="O107" s="112"/>
      <c r="P107" s="55"/>
      <c r="Q107" s="11"/>
      <c r="S107" s="7"/>
      <c r="T107" s="8"/>
      <c r="U107" s="129"/>
      <c r="V107" s="129"/>
      <c r="W107" s="9"/>
      <c r="X107" s="9"/>
    </row>
    <row r="108" spans="2:24" ht="18" customHeight="1" x14ac:dyDescent="0.25">
      <c r="B108" s="83"/>
      <c r="C108" s="106"/>
      <c r="D108" s="6"/>
      <c r="E108" s="39"/>
      <c r="F108" s="41"/>
      <c r="G108" s="110" t="str">
        <f>IF(D104&lt;&gt;"",IF(D106&lt;&gt;"",IF(D104=D106,"",IF(D104&gt;D106,C104,C106)),""),"")</f>
        <v/>
      </c>
      <c r="H108" s="133">
        <v>0</v>
      </c>
      <c r="I108" s="39">
        <f>IF(H108&lt;&gt;"",H108,"")</f>
        <v>0</v>
      </c>
      <c r="J108" s="39" t="str">
        <f>IF(H108&lt;&gt;"",IF(G108="","",G108),"")</f>
        <v/>
      </c>
      <c r="K108" s="112">
        <f>IF(I108&lt;&gt;"",IF(I110&lt;&gt;"",SMALL(I108:J110,1),""),"")</f>
        <v>0</v>
      </c>
      <c r="L108" s="39"/>
      <c r="M108" s="42"/>
      <c r="N108" s="39"/>
      <c r="O108" s="112"/>
      <c r="P108" s="55"/>
      <c r="Q108" s="11"/>
      <c r="S108" s="7"/>
      <c r="T108" s="8"/>
      <c r="U108" s="129"/>
      <c r="V108" s="129" t="str">
        <f>IF(U108="","",VLOOKUP(U108,LISTAS!$F$5:$G$204,2,0))</f>
        <v/>
      </c>
      <c r="W108" s="9" t="str">
        <f t="shared" si="12"/>
        <v/>
      </c>
      <c r="X108" s="9" t="str">
        <f t="shared" si="13"/>
        <v/>
      </c>
    </row>
    <row r="109" spans="2:24" ht="18" customHeight="1" thickBot="1" x14ac:dyDescent="0.3">
      <c r="B109" s="83"/>
      <c r="C109" s="106"/>
      <c r="D109" s="6"/>
      <c r="E109" s="39"/>
      <c r="F109" s="41"/>
      <c r="G109" s="111" t="str">
        <f>IF(G108="","",VLOOKUP(G108,LISTAS!$F$5:$G$204,2,0))</f>
        <v/>
      </c>
      <c r="H109" s="134"/>
      <c r="I109" s="39"/>
      <c r="J109" s="39"/>
      <c r="K109" s="112"/>
      <c r="L109" s="39"/>
      <c r="M109" s="42"/>
      <c r="N109" s="39"/>
      <c r="O109" s="112"/>
      <c r="P109" s="55"/>
      <c r="Q109" s="11"/>
      <c r="S109" s="7"/>
      <c r="T109" s="8"/>
      <c r="U109" s="129"/>
      <c r="V109" s="129"/>
      <c r="W109" s="9"/>
      <c r="X109" s="9"/>
    </row>
    <row r="110" spans="2:24" ht="18" customHeight="1" x14ac:dyDescent="0.25">
      <c r="B110" s="83"/>
      <c r="C110" s="106"/>
      <c r="D110" s="6"/>
      <c r="E110" s="42"/>
      <c r="F110" s="43"/>
      <c r="G110" s="110" t="str">
        <f>IF(D112&lt;&gt;"",IF(D114&lt;&gt;"",IF(D112=D114,"",IF(D112&gt;D114,C112,C114)),""),"")</f>
        <v/>
      </c>
      <c r="H110" s="133">
        <v>0</v>
      </c>
      <c r="I110" s="40">
        <f>IF(H110&lt;&gt;"",H110,"")</f>
        <v>0</v>
      </c>
      <c r="J110" s="39" t="str">
        <f>IF(H110&lt;&gt;"",IF(G110="","",G110),"")</f>
        <v/>
      </c>
      <c r="K110" s="112" t="str">
        <f>VLOOKUP(K108,I108:J110,2,0)</f>
        <v/>
      </c>
      <c r="L110" s="39"/>
      <c r="M110" s="42"/>
      <c r="N110" s="39"/>
      <c r="O110" s="112"/>
      <c r="P110" s="55"/>
      <c r="S110" s="7"/>
      <c r="T110" s="8"/>
      <c r="U110" s="129"/>
      <c r="V110" s="129" t="str">
        <f>IF(U110="","",VLOOKUP(U110,LISTAS!$F$5:$G$204,2,0))</f>
        <v/>
      </c>
      <c r="W110" s="9" t="str">
        <f t="shared" si="12"/>
        <v/>
      </c>
      <c r="X110" s="9" t="str">
        <f t="shared" si="13"/>
        <v/>
      </c>
    </row>
    <row r="111" spans="2:24" ht="18" customHeight="1" thickBot="1" x14ac:dyDescent="0.3">
      <c r="B111" s="83"/>
      <c r="C111" s="106"/>
      <c r="D111" s="6"/>
      <c r="E111" s="42"/>
      <c r="F111" s="39"/>
      <c r="G111" s="111" t="str">
        <f>IF(G110="","",VLOOKUP(G110,LISTAS!$F$5:$G$204,2,0))</f>
        <v/>
      </c>
      <c r="H111" s="134"/>
      <c r="I111" s="42"/>
      <c r="J111" s="39"/>
      <c r="K111" s="112"/>
      <c r="L111" s="39"/>
      <c r="M111" s="42"/>
      <c r="N111" s="39"/>
      <c r="O111" s="112"/>
      <c r="P111" s="55"/>
      <c r="S111" s="7"/>
      <c r="T111" s="8"/>
      <c r="U111" s="129"/>
      <c r="V111" s="129"/>
      <c r="W111" s="9"/>
      <c r="X111" s="9"/>
    </row>
    <row r="112" spans="2:24" ht="18" customHeight="1" x14ac:dyDescent="0.25">
      <c r="B112" s="83">
        <v>5</v>
      </c>
      <c r="C112" s="110"/>
      <c r="D112" s="133">
        <v>0</v>
      </c>
      <c r="E112" s="44">
        <f>IF(D112&lt;&gt;"",D112,"")</f>
        <v>0</v>
      </c>
      <c r="F112" s="39" t="str">
        <f>IF(D112&lt;&gt;"",IF(C112="","",C112),"")</f>
        <v/>
      </c>
      <c r="G112" s="112">
        <f>IF(E112&lt;&gt;"",IF(E114&lt;&gt;"",SMALL(E112:F114,1),""),"")</f>
        <v>0</v>
      </c>
      <c r="H112" s="39"/>
      <c r="I112" s="42"/>
      <c r="J112" s="39"/>
      <c r="K112" s="112"/>
      <c r="L112" s="39"/>
      <c r="M112" s="42"/>
      <c r="N112" s="39"/>
      <c r="O112" s="112"/>
      <c r="P112" s="55"/>
      <c r="S112" s="7"/>
      <c r="T112" s="8"/>
      <c r="U112" s="129"/>
      <c r="V112" s="129" t="str">
        <f>IF(U112="","",VLOOKUP(U112,LISTAS!$F$5:$G$204,2,0))</f>
        <v/>
      </c>
      <c r="W112" s="9" t="str">
        <f t="shared" si="12"/>
        <v/>
      </c>
      <c r="X112" s="9" t="str">
        <f t="shared" si="13"/>
        <v/>
      </c>
    </row>
    <row r="113" spans="2:24" ht="18" customHeight="1" thickBot="1" x14ac:dyDescent="0.3">
      <c r="B113" s="83"/>
      <c r="C113" s="111" t="str">
        <f>IF(C112="","",VLOOKUP(C112,LISTAS!$F$5:$G$204,2,0))</f>
        <v/>
      </c>
      <c r="D113" s="134"/>
      <c r="E113" s="45"/>
      <c r="F113" s="39"/>
      <c r="G113" s="112"/>
      <c r="H113" s="39"/>
      <c r="I113" s="42"/>
      <c r="J113" s="39"/>
      <c r="K113" s="112"/>
      <c r="L113" s="39"/>
      <c r="M113" s="42"/>
      <c r="N113" s="39"/>
      <c r="O113" s="112"/>
      <c r="P113" s="55"/>
      <c r="S113" s="7"/>
      <c r="T113" s="8"/>
      <c r="U113" s="129"/>
      <c r="V113" s="129"/>
      <c r="W113" s="9"/>
      <c r="X113" s="9"/>
    </row>
    <row r="114" spans="2:24" ht="18" customHeight="1" x14ac:dyDescent="0.25">
      <c r="B114" s="83">
        <v>12</v>
      </c>
      <c r="C114" s="110"/>
      <c r="D114" s="133">
        <v>0</v>
      </c>
      <c r="E114" s="45">
        <f>IF(D114&lt;&gt;"",D114,"")</f>
        <v>0</v>
      </c>
      <c r="F114" s="39" t="str">
        <f>IF(D114&lt;&gt;"",IF(C114="","",C114),"")</f>
        <v/>
      </c>
      <c r="G114" s="112" t="str">
        <f>VLOOKUP(G112,E112:F114,2,0)</f>
        <v/>
      </c>
      <c r="H114" s="39"/>
      <c r="I114" s="42"/>
      <c r="J114" s="39"/>
      <c r="K114" s="112"/>
      <c r="L114" s="39"/>
      <c r="M114" s="42"/>
      <c r="N114" s="39"/>
      <c r="O114" s="112"/>
      <c r="P114" s="55"/>
      <c r="S114" s="7"/>
      <c r="T114" s="8"/>
      <c r="U114" s="129"/>
      <c r="V114" s="129" t="str">
        <f>IF(U114="","",VLOOKUP(U114,LISTAS!$F$5:$G$204,2,0))</f>
        <v/>
      </c>
      <c r="W114" s="9" t="str">
        <f t="shared" si="12"/>
        <v/>
      </c>
      <c r="X114" s="9" t="str">
        <f t="shared" si="13"/>
        <v/>
      </c>
    </row>
    <row r="115" spans="2:24" ht="18" customHeight="1" thickBot="1" x14ac:dyDescent="0.3">
      <c r="B115" s="83"/>
      <c r="C115" s="111" t="str">
        <f>IF(C114="","",VLOOKUP(C114,LISTAS!$F$5:$G$204,2,0))</f>
        <v/>
      </c>
      <c r="D115" s="134"/>
      <c r="E115" s="39"/>
      <c r="F115" s="39"/>
      <c r="G115" s="112"/>
      <c r="H115" s="39"/>
      <c r="I115" s="42"/>
      <c r="J115" s="39"/>
      <c r="K115" s="112"/>
      <c r="L115" s="39"/>
      <c r="M115" s="42"/>
      <c r="N115" s="39"/>
      <c r="O115" s="112"/>
      <c r="P115" s="55"/>
      <c r="S115" s="7"/>
      <c r="T115" s="8"/>
      <c r="U115" s="129"/>
      <c r="V115" s="129"/>
      <c r="W115" s="9"/>
      <c r="X115" s="9"/>
    </row>
    <row r="116" spans="2:24" ht="18" customHeight="1" x14ac:dyDescent="0.25">
      <c r="B116" s="83"/>
      <c r="C116" s="106"/>
      <c r="D116" s="6"/>
      <c r="E116" s="39"/>
      <c r="F116" s="39"/>
      <c r="G116" s="112"/>
      <c r="H116" s="39"/>
      <c r="I116" s="42"/>
      <c r="J116" s="39"/>
      <c r="K116" s="110" t="str">
        <f>IF(H108&lt;&gt;"",IF(H110&lt;&gt;"",IF(H108=H110,"",IF(H108&gt;H110,G108,G110)),""),"")</f>
        <v/>
      </c>
      <c r="L116" s="133">
        <v>0</v>
      </c>
      <c r="M116" s="44">
        <f>IF(L116&lt;&gt;"",L116,"")</f>
        <v>0</v>
      </c>
      <c r="N116" s="39" t="str">
        <f>IF(L116&lt;&gt;"",IF(K116="","",K116),"")</f>
        <v/>
      </c>
      <c r="O116" s="112">
        <f>IF(M116&lt;&gt;"",IF(M118&lt;&gt;"",SMALL(M116:N118,1),""),"")</f>
        <v>0</v>
      </c>
      <c r="P116" s="55"/>
      <c r="S116" s="7"/>
      <c r="T116" s="8"/>
      <c r="U116" s="129"/>
      <c r="V116" s="129" t="str">
        <f>IF(U116="","",VLOOKUP(U116,LISTAS!$F$5:$G$204,2,0))</f>
        <v/>
      </c>
      <c r="W116" s="9" t="str">
        <f t="shared" si="12"/>
        <v/>
      </c>
      <c r="X116" s="9" t="str">
        <f t="shared" si="13"/>
        <v/>
      </c>
    </row>
    <row r="117" spans="2:24" ht="18" customHeight="1" thickBot="1" x14ac:dyDescent="0.3">
      <c r="B117" s="83"/>
      <c r="C117" s="106"/>
      <c r="D117" s="6"/>
      <c r="E117" s="39"/>
      <c r="F117" s="39"/>
      <c r="G117" s="112"/>
      <c r="H117" s="39"/>
      <c r="I117" s="42"/>
      <c r="J117" s="39"/>
      <c r="K117" s="111" t="str">
        <f>IF(K116="","",VLOOKUP(K116,LISTAS!$F$5:$G$204,2,0))</f>
        <v/>
      </c>
      <c r="L117" s="134"/>
      <c r="M117" s="45"/>
      <c r="N117" s="39"/>
      <c r="O117" s="112"/>
      <c r="P117" s="55"/>
      <c r="S117" s="7"/>
      <c r="T117" s="8"/>
      <c r="U117" s="129"/>
      <c r="V117" s="129"/>
      <c r="W117" s="9"/>
      <c r="X117" s="9"/>
    </row>
    <row r="118" spans="2:24" ht="18" customHeight="1" x14ac:dyDescent="0.25">
      <c r="B118" s="83"/>
      <c r="C118" s="106"/>
      <c r="D118" s="6"/>
      <c r="E118" s="39"/>
      <c r="F118" s="39"/>
      <c r="G118" s="112"/>
      <c r="H118" s="39"/>
      <c r="I118" s="42"/>
      <c r="J118" s="43"/>
      <c r="K118" s="110" t="str">
        <f>IF(H124&lt;&gt;"",IF(H126&lt;&gt;"",IF(H124=H126,"",IF(H124&gt;H126,G124,G126)),""),"")</f>
        <v/>
      </c>
      <c r="L118" s="133">
        <v>0</v>
      </c>
      <c r="M118" s="45">
        <f>IF(L118&lt;&gt;"",L118,"")</f>
        <v>0</v>
      </c>
      <c r="N118" s="39" t="str">
        <f>IF(L118&lt;&gt;"",IF(K118="","",K118),"")</f>
        <v/>
      </c>
      <c r="O118" s="112" t="str">
        <f>VLOOKUP(O116,M116:N118,2,0)</f>
        <v/>
      </c>
      <c r="P118" s="55"/>
      <c r="S118" s="7"/>
      <c r="T118" s="8"/>
      <c r="U118" s="129"/>
      <c r="V118" s="129" t="str">
        <f>IF(U118="","",VLOOKUP(U118,LISTAS!$F$5:$G$204,2,0))</f>
        <v/>
      </c>
      <c r="W118" s="9" t="str">
        <f t="shared" si="12"/>
        <v/>
      </c>
      <c r="X118" s="9" t="str">
        <f t="shared" si="13"/>
        <v/>
      </c>
    </row>
    <row r="119" spans="2:24" ht="18" customHeight="1" thickBot="1" x14ac:dyDescent="0.3">
      <c r="B119" s="83"/>
      <c r="C119" s="106"/>
      <c r="D119" s="6"/>
      <c r="E119" s="39"/>
      <c r="F119" s="39"/>
      <c r="G119" s="112"/>
      <c r="H119" s="39"/>
      <c r="I119" s="42"/>
      <c r="J119" s="39"/>
      <c r="K119" s="111" t="str">
        <f>IF(K118="","",VLOOKUP(K118,LISTAS!$F$5:$G$204,2,0))</f>
        <v/>
      </c>
      <c r="L119" s="134"/>
      <c r="M119" s="39"/>
      <c r="N119" s="39"/>
      <c r="O119" s="112"/>
      <c r="P119" s="55"/>
      <c r="S119" s="7"/>
      <c r="T119" s="8"/>
      <c r="U119" s="129"/>
      <c r="V119" s="129"/>
      <c r="W119" s="9"/>
      <c r="X119" s="9"/>
    </row>
    <row r="120" spans="2:24" ht="18" customHeight="1" x14ac:dyDescent="0.25">
      <c r="B120" s="83">
        <v>8</v>
      </c>
      <c r="C120" s="110"/>
      <c r="D120" s="133">
        <v>0</v>
      </c>
      <c r="E120" s="39">
        <f>IF(D120&lt;&gt;"",D120,"")</f>
        <v>0</v>
      </c>
      <c r="F120" s="39" t="str">
        <f>IF(D120&lt;&gt;"",IF(C120="","",C120),"")</f>
        <v/>
      </c>
      <c r="G120" s="112">
        <f>IF(E120&lt;&gt;"",IF(E122&lt;&gt;"",SMALL(E120:F122,1),""),"")</f>
        <v>0</v>
      </c>
      <c r="H120" s="39"/>
      <c r="I120" s="42"/>
      <c r="J120" s="39"/>
      <c r="K120" s="106"/>
      <c r="L120" s="6"/>
      <c r="M120" s="39"/>
      <c r="N120" s="39"/>
      <c r="O120" s="112"/>
      <c r="P120" s="55"/>
      <c r="S120" s="7"/>
      <c r="T120" s="8"/>
      <c r="U120" s="129"/>
      <c r="V120" s="129" t="str">
        <f>IF(U120="","",VLOOKUP(U120,LISTAS!$F$5:$G$204,2,0))</f>
        <v/>
      </c>
      <c r="W120" s="9" t="str">
        <f t="shared" si="12"/>
        <v/>
      </c>
      <c r="X120" s="9" t="str">
        <f t="shared" si="13"/>
        <v/>
      </c>
    </row>
    <row r="121" spans="2:24" ht="18" customHeight="1" thickBot="1" x14ac:dyDescent="0.3">
      <c r="B121" s="83"/>
      <c r="C121" s="111" t="str">
        <f>IF(C120="","",VLOOKUP(C120,LISTAS!$F$5:$G$204,2,0))</f>
        <v/>
      </c>
      <c r="D121" s="134"/>
      <c r="E121" s="39"/>
      <c r="F121" s="39"/>
      <c r="G121" s="112"/>
      <c r="H121" s="39"/>
      <c r="I121" s="42"/>
      <c r="J121" s="39"/>
      <c r="K121" s="106"/>
      <c r="L121" s="6"/>
      <c r="M121" s="39"/>
      <c r="N121" s="39"/>
      <c r="O121" s="112"/>
      <c r="P121" s="55"/>
      <c r="S121" s="7"/>
      <c r="T121" s="8"/>
      <c r="U121" s="129"/>
      <c r="V121" s="129"/>
      <c r="W121" s="9"/>
      <c r="X121" s="9"/>
    </row>
    <row r="122" spans="2:24" ht="18" customHeight="1" x14ac:dyDescent="0.25">
      <c r="B122" s="83">
        <v>10</v>
      </c>
      <c r="C122" s="110"/>
      <c r="D122" s="133">
        <v>0</v>
      </c>
      <c r="E122" s="40">
        <f>IF(D122&lt;&gt;"",D122,"")</f>
        <v>0</v>
      </c>
      <c r="F122" s="39" t="str">
        <f>IF(D122&lt;&gt;"",IF(C122="","",C122),"")</f>
        <v/>
      </c>
      <c r="G122" s="112" t="str">
        <f>VLOOKUP(G120,E120:F122,2,0)</f>
        <v/>
      </c>
      <c r="H122" s="39"/>
      <c r="I122" s="42"/>
      <c r="J122" s="39"/>
      <c r="K122" s="106"/>
      <c r="L122" s="6"/>
      <c r="M122" s="39"/>
      <c r="N122" s="39"/>
      <c r="O122" s="112"/>
      <c r="P122" s="55"/>
      <c r="S122" s="7"/>
      <c r="T122" s="8"/>
      <c r="U122" s="129"/>
      <c r="V122" s="129" t="str">
        <f>IF(U122="","",VLOOKUP(U122,LISTAS!$F$5:$G$204,2,0))</f>
        <v/>
      </c>
      <c r="W122" s="9" t="str">
        <f t="shared" si="12"/>
        <v/>
      </c>
      <c r="X122" s="9" t="str">
        <f t="shared" si="13"/>
        <v/>
      </c>
    </row>
    <row r="123" spans="2:24" ht="18" customHeight="1" thickBot="1" x14ac:dyDescent="0.3">
      <c r="B123" s="83"/>
      <c r="C123" s="111" t="str">
        <f>IF(C122="","",VLOOKUP(C122,LISTAS!$F$5:$G$204,2,0))</f>
        <v/>
      </c>
      <c r="D123" s="134"/>
      <c r="E123" s="39"/>
      <c r="F123" s="80"/>
      <c r="G123" s="112"/>
      <c r="H123" s="39"/>
      <c r="I123" s="42"/>
      <c r="J123" s="39"/>
      <c r="K123" s="106"/>
      <c r="L123" s="6"/>
      <c r="M123" s="39"/>
      <c r="N123" s="39"/>
      <c r="O123" s="112"/>
      <c r="P123" s="55"/>
      <c r="S123" s="7"/>
      <c r="T123" s="8"/>
      <c r="U123" s="129"/>
      <c r="V123" s="129"/>
      <c r="W123" s="9"/>
      <c r="X123" s="9"/>
    </row>
    <row r="124" spans="2:24" ht="18" customHeight="1" x14ac:dyDescent="0.25">
      <c r="B124" s="83"/>
      <c r="C124" s="106"/>
      <c r="D124" s="6"/>
      <c r="E124" s="39"/>
      <c r="F124" s="41"/>
      <c r="G124" s="110" t="str">
        <f>IF(D120&lt;&gt;"",IF(D122&lt;&gt;"",IF(D120=D122,"",IF(D120&gt;D122,C120,C122)),""),"")</f>
        <v/>
      </c>
      <c r="H124" s="133">
        <v>0</v>
      </c>
      <c r="I124" s="44">
        <f>IF(H124&lt;&gt;"",H124,"")</f>
        <v>0</v>
      </c>
      <c r="J124" s="39" t="str">
        <f>IF(H124&lt;&gt;"",IF(G124="","",G124),"")</f>
        <v/>
      </c>
      <c r="K124" s="112">
        <f>IF(I124&lt;&gt;"",IF(I126&lt;&gt;"",SMALL(I124:J126,1),""),"")</f>
        <v>0</v>
      </c>
      <c r="L124" s="6"/>
      <c r="M124" s="39"/>
      <c r="N124" s="39"/>
      <c r="O124" s="112"/>
      <c r="P124" s="55"/>
      <c r="S124" s="7"/>
      <c r="T124" s="8"/>
      <c r="U124" s="129"/>
      <c r="V124" s="129" t="str">
        <f>IF(U124="","",VLOOKUP(U124,LISTAS!$F$5:$G$204,2,0))</f>
        <v/>
      </c>
      <c r="W124" s="9" t="str">
        <f t="shared" si="12"/>
        <v/>
      </c>
      <c r="X124" s="9" t="str">
        <f t="shared" si="13"/>
        <v/>
      </c>
    </row>
    <row r="125" spans="2:24" ht="18" customHeight="1" thickBot="1" x14ac:dyDescent="0.3">
      <c r="B125" s="83"/>
      <c r="C125" s="106"/>
      <c r="D125" s="6"/>
      <c r="E125" s="39"/>
      <c r="F125" s="41"/>
      <c r="G125" s="111" t="str">
        <f>IF(G124="","",VLOOKUP(G124,LISTAS!$F$5:$G$204,2,0))</f>
        <v/>
      </c>
      <c r="H125" s="134"/>
      <c r="I125" s="45"/>
      <c r="J125" s="39"/>
      <c r="K125" s="112"/>
      <c r="L125" s="6"/>
      <c r="M125" s="39"/>
      <c r="N125" s="39"/>
      <c r="O125" s="112"/>
      <c r="P125" s="55"/>
      <c r="S125" s="7"/>
      <c r="T125" s="8"/>
      <c r="U125" s="129"/>
      <c r="V125" s="129"/>
      <c r="W125" s="9"/>
      <c r="X125" s="9"/>
    </row>
    <row r="126" spans="2:24" ht="18" customHeight="1" x14ac:dyDescent="0.25">
      <c r="B126" s="83"/>
      <c r="C126" s="106"/>
      <c r="D126" s="6"/>
      <c r="E126" s="42"/>
      <c r="F126" s="43"/>
      <c r="G126" s="110" t="str">
        <f>IF(D128&lt;&gt;"",IF(D130&lt;&gt;"",IF(D128=D130,"",IF(D128&gt;D130,C128,C130)),""),"")</f>
        <v/>
      </c>
      <c r="H126" s="133">
        <v>0</v>
      </c>
      <c r="I126" s="45">
        <f>IF(H126&lt;&gt;"",H126,"")</f>
        <v>0</v>
      </c>
      <c r="J126" s="39" t="str">
        <f>IF(H126&lt;&gt;"",IF(G126="","",G126),"")</f>
        <v/>
      </c>
      <c r="K126" s="112" t="str">
        <f>VLOOKUP(K124,I124:J126,2,0)</f>
        <v/>
      </c>
      <c r="L126" s="6"/>
      <c r="M126" s="39"/>
      <c r="N126" s="39"/>
      <c r="O126" s="112"/>
      <c r="P126" s="55"/>
      <c r="S126" s="7"/>
      <c r="T126" s="8"/>
      <c r="U126" s="129"/>
      <c r="V126" s="129" t="str">
        <f>IF(U126="","",VLOOKUP(U126,LISTAS!$F$5:$G$204,2,0))</f>
        <v/>
      </c>
      <c r="W126" s="9" t="str">
        <f t="shared" si="12"/>
        <v/>
      </c>
      <c r="X126" s="9" t="str">
        <f t="shared" si="13"/>
        <v/>
      </c>
    </row>
    <row r="127" spans="2:24" ht="18" customHeight="1" thickBot="1" x14ac:dyDescent="0.3">
      <c r="B127" s="83"/>
      <c r="C127" s="106"/>
      <c r="D127" s="6"/>
      <c r="E127" s="42"/>
      <c r="F127" s="39"/>
      <c r="G127" s="111" t="str">
        <f>IF(G126="","",VLOOKUP(G126,LISTAS!$F$5:$G$204,2,0))</f>
        <v/>
      </c>
      <c r="H127" s="134"/>
      <c r="I127" s="39"/>
      <c r="J127" s="39"/>
      <c r="K127" s="112"/>
      <c r="L127" s="6"/>
      <c r="M127" s="39"/>
      <c r="N127" s="39"/>
      <c r="O127" s="112"/>
      <c r="P127" s="55"/>
      <c r="S127" s="7"/>
      <c r="T127" s="8"/>
      <c r="U127" s="129"/>
      <c r="V127" s="129"/>
      <c r="W127" s="9"/>
      <c r="X127" s="9"/>
    </row>
    <row r="128" spans="2:24" ht="18" customHeight="1" x14ac:dyDescent="0.25">
      <c r="B128" s="83">
        <v>2</v>
      </c>
      <c r="C128" s="110"/>
      <c r="D128" s="133">
        <v>0</v>
      </c>
      <c r="E128" s="44">
        <f>IF(D128&lt;&gt;"",D128,"")</f>
        <v>0</v>
      </c>
      <c r="F128" s="39" t="str">
        <f>IF(D128&lt;&gt;"",IF(C128="","",C128),"")</f>
        <v/>
      </c>
      <c r="G128" s="112">
        <f>IF(E128&lt;&gt;"",IF(E130&lt;&gt;"",SMALL(E128:F130,1),""),"")</f>
        <v>0</v>
      </c>
      <c r="H128" s="39"/>
      <c r="I128" s="39"/>
      <c r="J128" s="39"/>
      <c r="K128" s="112"/>
      <c r="L128" s="39"/>
      <c r="M128" s="39"/>
      <c r="N128" s="39"/>
      <c r="O128" s="112"/>
      <c r="P128" s="55"/>
      <c r="S128" s="7"/>
      <c r="T128" s="8"/>
      <c r="U128" s="129"/>
      <c r="V128" s="129" t="str">
        <f>IF(U128="","",VLOOKUP(U128,LISTAS!$F$5:$G$204,2,0))</f>
        <v/>
      </c>
      <c r="W128" s="9" t="str">
        <f t="shared" si="12"/>
        <v/>
      </c>
      <c r="X128" s="9" t="str">
        <f t="shared" si="13"/>
        <v/>
      </c>
    </row>
    <row r="129" spans="2:25" ht="18" customHeight="1" thickBot="1" x14ac:dyDescent="0.3">
      <c r="B129" s="83"/>
      <c r="C129" s="111" t="str">
        <f>IF(C128="","",VLOOKUP(C128,LISTAS!$F$5:$G$204,2,0))</f>
        <v/>
      </c>
      <c r="D129" s="134"/>
      <c r="E129" s="45"/>
      <c r="F129" s="39"/>
      <c r="G129" s="112"/>
      <c r="H129" s="39"/>
      <c r="I129" s="39"/>
      <c r="J129" s="39"/>
      <c r="K129" s="112"/>
      <c r="L129" s="39"/>
      <c r="M129" s="39"/>
      <c r="N129" s="39"/>
      <c r="O129" s="112"/>
      <c r="P129" s="55"/>
      <c r="S129" s="7"/>
      <c r="T129" s="8"/>
      <c r="U129" s="129"/>
      <c r="V129" s="129"/>
      <c r="W129" s="9"/>
      <c r="X129" s="9"/>
    </row>
    <row r="130" spans="2:25" ht="18" customHeight="1" x14ac:dyDescent="0.25">
      <c r="B130" s="83">
        <v>15</v>
      </c>
      <c r="C130" s="110"/>
      <c r="D130" s="133">
        <v>0</v>
      </c>
      <c r="E130" s="45">
        <f>IF(D130&lt;&gt;"",D130,"")</f>
        <v>0</v>
      </c>
      <c r="F130" s="39" t="str">
        <f>IF(D130&lt;&gt;"",IF(C130="","",C130),"")</f>
        <v/>
      </c>
      <c r="G130" s="112" t="str">
        <f>VLOOKUP(G128,E128:F130,2,0)</f>
        <v/>
      </c>
      <c r="H130" s="39"/>
      <c r="I130" s="39"/>
      <c r="J130" s="39"/>
      <c r="K130" s="112"/>
      <c r="L130" s="39"/>
      <c r="M130" s="39"/>
      <c r="N130" s="39"/>
      <c r="O130" s="112"/>
      <c r="P130" s="55"/>
      <c r="S130" s="7"/>
      <c r="T130" s="8"/>
      <c r="U130" s="129"/>
      <c r="V130" s="129" t="str">
        <f>IF(U130="","",VLOOKUP(U130,LISTAS!$F$5:$G$204,2,0))</f>
        <v/>
      </c>
      <c r="W130" s="9" t="str">
        <f t="shared" si="12"/>
        <v/>
      </c>
      <c r="X130" s="9" t="str">
        <f t="shared" si="13"/>
        <v/>
      </c>
    </row>
    <row r="131" spans="2:25" ht="18" customHeight="1" thickBot="1" x14ac:dyDescent="0.3">
      <c r="B131" s="83"/>
      <c r="C131" s="111" t="str">
        <f>IF(C130="","",VLOOKUP(C130,LISTAS!$F$5:$G$204,2,0))</f>
        <v/>
      </c>
      <c r="D131" s="134"/>
      <c r="E131" s="39"/>
      <c r="F131" s="39"/>
      <c r="G131" s="112"/>
      <c r="H131" s="39"/>
      <c r="I131" s="39"/>
      <c r="J131" s="39"/>
      <c r="K131" s="112"/>
      <c r="L131" s="39"/>
      <c r="M131" s="39"/>
      <c r="N131" s="39"/>
      <c r="O131" s="112"/>
      <c r="P131" s="55"/>
      <c r="S131" s="7"/>
      <c r="T131" s="8"/>
      <c r="U131" s="129"/>
      <c r="V131" s="129"/>
      <c r="W131" s="9"/>
      <c r="X131" s="9"/>
    </row>
    <row r="132" spans="2:25" ht="18" customHeight="1" x14ac:dyDescent="0.25">
      <c r="B132" s="84"/>
      <c r="C132" s="107"/>
      <c r="D132" s="12"/>
      <c r="E132" s="54"/>
      <c r="F132" s="54"/>
      <c r="G132" s="115"/>
      <c r="H132" s="54"/>
      <c r="I132" s="54"/>
      <c r="J132" s="54"/>
      <c r="K132" s="115"/>
      <c r="L132" s="54"/>
      <c r="M132" s="54"/>
      <c r="N132" s="54"/>
      <c r="O132" s="115"/>
      <c r="P132" s="56"/>
      <c r="S132" s="7"/>
      <c r="T132" s="8"/>
      <c r="U132" s="129"/>
      <c r="V132" s="129" t="str">
        <f>IF(U132="","",VLOOKUP(U132,LISTAS!$F$5:$G$204,2,0))</f>
        <v/>
      </c>
      <c r="W132" s="9" t="str">
        <f t="shared" si="12"/>
        <v/>
      </c>
      <c r="X132" s="9" t="str">
        <f t="shared" si="13"/>
        <v/>
      </c>
    </row>
    <row r="133" spans="2:25" ht="18" customHeight="1" x14ac:dyDescent="0.25">
      <c r="B133" s="85"/>
      <c r="C133" s="108"/>
      <c r="D133" s="13"/>
      <c r="E133" s="13"/>
      <c r="F133" s="13"/>
      <c r="G133" s="108"/>
      <c r="H133" s="13"/>
      <c r="I133" s="13"/>
      <c r="J133" s="13"/>
      <c r="K133" s="108"/>
      <c r="L133" s="13"/>
      <c r="M133" s="13"/>
      <c r="N133" s="13"/>
      <c r="O133" s="108"/>
      <c r="P133" s="13"/>
    </row>
    <row r="134" spans="2:25" ht="18" customHeight="1" x14ac:dyDescent="0.25">
      <c r="B134" s="86"/>
      <c r="C134" s="113"/>
    </row>
    <row r="135" spans="2:25" ht="18" customHeight="1" x14ac:dyDescent="0.25">
      <c r="B135" s="86"/>
      <c r="C135" s="113"/>
    </row>
    <row r="136" spans="2:25" ht="18" customHeight="1" x14ac:dyDescent="0.25">
      <c r="B136" s="86"/>
      <c r="C136" s="113"/>
      <c r="Q136" s="2"/>
      <c r="R136" s="2"/>
      <c r="S136" s="2"/>
      <c r="T136" s="2"/>
      <c r="U136" s="102"/>
      <c r="V136" s="102"/>
      <c r="W136" s="2"/>
      <c r="X136" s="2"/>
      <c r="Y136" s="2"/>
    </row>
    <row r="137" spans="2:25" ht="18" customHeight="1" x14ac:dyDescent="0.25">
      <c r="B137" s="86"/>
      <c r="C137" s="113"/>
      <c r="Q137" s="2"/>
      <c r="R137" s="2"/>
      <c r="S137" s="2"/>
      <c r="T137" s="2"/>
      <c r="U137" s="102"/>
      <c r="V137" s="102"/>
      <c r="W137" s="2"/>
      <c r="X137" s="2"/>
      <c r="Y137" s="2"/>
    </row>
    <row r="138" spans="2:25" ht="18" customHeight="1" x14ac:dyDescent="0.25">
      <c r="B138" s="86"/>
      <c r="C138" s="113"/>
    </row>
    <row r="139" spans="2:25" ht="18" customHeight="1" x14ac:dyDescent="0.25">
      <c r="B139" s="86"/>
      <c r="C139" s="113"/>
    </row>
    <row r="140" spans="2:25" ht="18" customHeight="1" x14ac:dyDescent="0.25">
      <c r="B140" s="86"/>
      <c r="C140" s="113"/>
    </row>
    <row r="141" spans="2:25" ht="18" customHeight="1" x14ac:dyDescent="0.25">
      <c r="B141" s="86"/>
      <c r="C141" s="113"/>
    </row>
    <row r="142" spans="2:25" ht="18" customHeight="1" x14ac:dyDescent="0.25">
      <c r="B142" s="86"/>
      <c r="C142" s="113"/>
    </row>
    <row r="143" spans="2:25" ht="18" customHeight="1" x14ac:dyDescent="0.25">
      <c r="B143" s="86"/>
      <c r="C143" s="113"/>
    </row>
    <row r="144" spans="2:25" ht="18" customHeight="1" x14ac:dyDescent="0.25">
      <c r="B144" s="86"/>
      <c r="C144" s="113"/>
    </row>
    <row r="145" spans="2:16" ht="18" customHeight="1" x14ac:dyDescent="0.25">
      <c r="B145" s="86"/>
      <c r="C145" s="113"/>
    </row>
    <row r="146" spans="2:16" ht="18" customHeight="1" x14ac:dyDescent="0.25">
      <c r="B146" s="86"/>
      <c r="C146" s="113"/>
    </row>
    <row r="147" spans="2:16" ht="18" customHeight="1" x14ac:dyDescent="0.25">
      <c r="B147" s="86"/>
      <c r="C147" s="113"/>
    </row>
    <row r="148" spans="2:16" ht="18" customHeight="1" x14ac:dyDescent="0.25">
      <c r="B148" s="86"/>
      <c r="C148" s="113"/>
    </row>
    <row r="149" spans="2:16" ht="18" customHeight="1" x14ac:dyDescent="0.25">
      <c r="B149" s="86"/>
      <c r="C149" s="113"/>
    </row>
    <row r="150" spans="2:16" ht="18" customHeight="1" x14ac:dyDescent="0.25">
      <c r="B150" s="86"/>
      <c r="D150" s="2"/>
      <c r="E150" s="2"/>
      <c r="F150" s="2"/>
      <c r="G150" s="102"/>
      <c r="H150" s="2"/>
      <c r="I150" s="2"/>
      <c r="J150" s="2"/>
      <c r="K150" s="102"/>
      <c r="L150" s="2"/>
      <c r="M150" s="2"/>
      <c r="N150" s="2"/>
      <c r="O150" s="102"/>
      <c r="P150" s="2"/>
    </row>
    <row r="151" spans="2:16" ht="18" customHeight="1" x14ac:dyDescent="0.25">
      <c r="B151" s="86"/>
      <c r="D151" s="2"/>
      <c r="E151" s="2"/>
      <c r="F151" s="2"/>
      <c r="G151" s="102"/>
      <c r="H151" s="2"/>
      <c r="I151" s="2"/>
      <c r="J151" s="2"/>
      <c r="K151" s="102"/>
      <c r="L151" s="2"/>
      <c r="M151" s="2"/>
      <c r="N151" s="2"/>
      <c r="O151" s="102"/>
      <c r="P151" s="2"/>
    </row>
    <row r="152" spans="2:16" ht="18" customHeight="1" x14ac:dyDescent="0.25">
      <c r="B152" s="86"/>
      <c r="D152" s="2"/>
      <c r="E152" s="2"/>
      <c r="F152" s="2"/>
      <c r="G152" s="102"/>
      <c r="H152" s="2"/>
      <c r="I152" s="2"/>
      <c r="J152" s="2"/>
      <c r="K152" s="102"/>
      <c r="L152" s="2"/>
      <c r="M152" s="2"/>
      <c r="N152" s="2"/>
      <c r="O152" s="102"/>
      <c r="P152" s="2"/>
    </row>
    <row r="153" spans="2:16" ht="18" customHeight="1" x14ac:dyDescent="0.25">
      <c r="B153" s="86"/>
      <c r="D153" s="2"/>
      <c r="E153" s="2"/>
      <c r="F153" s="2"/>
      <c r="G153" s="102"/>
      <c r="H153" s="2"/>
      <c r="I153" s="2"/>
      <c r="J153" s="2"/>
      <c r="K153" s="102"/>
      <c r="L153" s="2"/>
      <c r="M153" s="2"/>
      <c r="N153" s="2"/>
      <c r="O153" s="102"/>
      <c r="P153" s="2"/>
    </row>
    <row r="154" spans="2:16" ht="18" customHeight="1" x14ac:dyDescent="0.25">
      <c r="B154" s="86"/>
      <c r="D154" s="2"/>
      <c r="E154" s="2"/>
      <c r="F154" s="2"/>
      <c r="G154" s="102"/>
      <c r="H154" s="2"/>
      <c r="I154" s="2"/>
      <c r="J154" s="2"/>
      <c r="K154" s="102"/>
      <c r="L154" s="2"/>
      <c r="M154" s="2"/>
      <c r="N154" s="2"/>
      <c r="O154" s="102"/>
      <c r="P154" s="2"/>
    </row>
    <row r="155" spans="2:16" ht="18" customHeight="1" x14ac:dyDescent="0.25">
      <c r="B155" s="86"/>
      <c r="D155" s="2"/>
      <c r="E155" s="2"/>
      <c r="F155" s="2"/>
      <c r="G155" s="102"/>
      <c r="H155" s="2"/>
      <c r="I155" s="2"/>
      <c r="J155" s="2"/>
      <c r="K155" s="102"/>
      <c r="L155" s="2"/>
      <c r="M155" s="2"/>
      <c r="N155" s="2"/>
      <c r="O155" s="102"/>
      <c r="P155" s="2"/>
    </row>
    <row r="156" spans="2:16" ht="18" customHeight="1" x14ac:dyDescent="0.25">
      <c r="B156" s="86"/>
      <c r="D156" s="2"/>
      <c r="E156" s="2"/>
      <c r="F156" s="2"/>
      <c r="G156" s="102"/>
      <c r="H156" s="2"/>
      <c r="I156" s="2"/>
      <c r="J156" s="2"/>
      <c r="K156" s="102"/>
      <c r="L156" s="2"/>
      <c r="M156" s="2"/>
      <c r="N156" s="2"/>
      <c r="O156" s="102"/>
      <c r="P156" s="2"/>
    </row>
    <row r="157" spans="2:16" ht="18" customHeight="1" x14ac:dyDescent="0.25">
      <c r="B157" s="86"/>
      <c r="D157" s="2"/>
      <c r="E157" s="2"/>
      <c r="F157" s="2"/>
      <c r="G157" s="102"/>
      <c r="H157" s="2"/>
      <c r="I157" s="2"/>
      <c r="J157" s="2"/>
      <c r="K157" s="102"/>
      <c r="L157" s="2"/>
      <c r="M157" s="2"/>
      <c r="N157" s="2"/>
      <c r="O157" s="102"/>
      <c r="P157" s="2"/>
    </row>
    <row r="158" spans="2:16" ht="18" customHeight="1" x14ac:dyDescent="0.25">
      <c r="B158" s="86"/>
      <c r="D158" s="2"/>
      <c r="E158" s="2"/>
      <c r="F158" s="2"/>
      <c r="G158" s="102"/>
      <c r="H158" s="2"/>
      <c r="I158" s="2"/>
      <c r="J158" s="2"/>
      <c r="K158" s="102"/>
      <c r="L158" s="2"/>
      <c r="M158" s="2"/>
      <c r="N158" s="2"/>
      <c r="O158" s="102"/>
      <c r="P158" s="2"/>
    </row>
    <row r="159" spans="2:16" ht="18" customHeight="1" x14ac:dyDescent="0.25">
      <c r="B159" s="86"/>
      <c r="D159" s="2"/>
      <c r="E159" s="2"/>
      <c r="F159" s="2"/>
      <c r="G159" s="102"/>
      <c r="H159" s="2"/>
      <c r="I159" s="2"/>
      <c r="J159" s="2"/>
      <c r="K159" s="102"/>
      <c r="L159" s="2"/>
      <c r="M159" s="2"/>
      <c r="N159" s="2"/>
      <c r="O159" s="102"/>
      <c r="P159" s="2"/>
    </row>
    <row r="160" spans="2:16" ht="18" customHeight="1" x14ac:dyDescent="0.25">
      <c r="B160" s="86"/>
      <c r="D160" s="2"/>
      <c r="E160" s="2"/>
      <c r="F160" s="2"/>
      <c r="G160" s="102"/>
      <c r="H160" s="2"/>
      <c r="I160" s="2"/>
      <c r="J160" s="2"/>
      <c r="K160" s="102"/>
      <c r="L160" s="2"/>
      <c r="M160" s="2"/>
      <c r="N160" s="2"/>
      <c r="O160" s="102"/>
      <c r="P160" s="2"/>
    </row>
    <row r="161" spans="2:16" ht="18" customHeight="1" x14ac:dyDescent="0.25">
      <c r="B161" s="86"/>
      <c r="D161" s="2"/>
      <c r="E161" s="2"/>
      <c r="F161" s="2"/>
      <c r="G161" s="102"/>
      <c r="H161" s="2"/>
      <c r="I161" s="2"/>
      <c r="J161" s="2"/>
      <c r="K161" s="102"/>
      <c r="L161" s="2"/>
      <c r="M161" s="2"/>
      <c r="N161" s="2"/>
      <c r="O161" s="102"/>
      <c r="P161" s="2"/>
    </row>
    <row r="162" spans="2:16" ht="18" customHeight="1" x14ac:dyDescent="0.25">
      <c r="B162" s="86"/>
      <c r="D162" s="2"/>
      <c r="E162" s="2"/>
      <c r="F162" s="2"/>
      <c r="G162" s="102"/>
      <c r="H162" s="2"/>
      <c r="I162" s="2"/>
      <c r="J162" s="2"/>
      <c r="K162" s="102"/>
      <c r="L162" s="2"/>
      <c r="M162" s="2"/>
      <c r="N162" s="2"/>
      <c r="O162" s="102"/>
      <c r="P162" s="2"/>
    </row>
    <row r="163" spans="2:16" ht="18" customHeight="1" x14ac:dyDescent="0.25">
      <c r="B163" s="86"/>
      <c r="D163" s="2"/>
      <c r="E163" s="2"/>
      <c r="F163" s="2"/>
      <c r="G163" s="102"/>
      <c r="H163" s="2"/>
      <c r="I163" s="2"/>
      <c r="J163" s="2"/>
      <c r="K163" s="102"/>
      <c r="L163" s="2"/>
      <c r="M163" s="2"/>
      <c r="N163" s="2"/>
      <c r="O163" s="102"/>
      <c r="P163" s="2"/>
    </row>
    <row r="164" spans="2:16" ht="18" customHeight="1" x14ac:dyDescent="0.25">
      <c r="B164" s="86"/>
      <c r="D164" s="2"/>
      <c r="E164" s="2"/>
      <c r="F164" s="2"/>
      <c r="G164" s="102"/>
      <c r="H164" s="2"/>
      <c r="I164" s="2"/>
      <c r="J164" s="2"/>
      <c r="K164" s="102"/>
      <c r="L164" s="2"/>
      <c r="M164" s="2"/>
      <c r="N164" s="2"/>
      <c r="O164" s="102"/>
      <c r="P164" s="2"/>
    </row>
    <row r="165" spans="2:16" ht="18" customHeight="1" x14ac:dyDescent="0.25">
      <c r="B165" s="86"/>
      <c r="D165" s="2"/>
      <c r="E165" s="2"/>
      <c r="F165" s="2"/>
      <c r="G165" s="102"/>
      <c r="H165" s="2"/>
      <c r="I165" s="2"/>
      <c r="J165" s="2"/>
      <c r="K165" s="102"/>
      <c r="L165" s="2"/>
      <c r="M165" s="2"/>
      <c r="N165" s="2"/>
      <c r="O165" s="102"/>
      <c r="P165" s="2"/>
    </row>
    <row r="166" spans="2:16" ht="18" customHeight="1" x14ac:dyDescent="0.25">
      <c r="B166" s="86"/>
      <c r="D166" s="2"/>
      <c r="E166" s="2"/>
      <c r="F166" s="2"/>
      <c r="G166" s="102"/>
      <c r="H166" s="2"/>
      <c r="I166" s="2"/>
      <c r="J166" s="2"/>
      <c r="K166" s="102"/>
      <c r="L166" s="2"/>
      <c r="M166" s="2"/>
      <c r="N166" s="2"/>
      <c r="O166" s="102"/>
      <c r="P166" s="2"/>
    </row>
    <row r="167" spans="2:16" ht="18" customHeight="1" x14ac:dyDescent="0.25"/>
    <row r="168" spans="2:16" ht="18" customHeight="1" x14ac:dyDescent="0.25"/>
    <row r="169" spans="2:16" ht="18" customHeight="1" x14ac:dyDescent="0.25"/>
    <row r="170" spans="2:16" ht="18" customHeight="1" x14ac:dyDescent="0.25"/>
    <row r="171" spans="2:16" ht="18" customHeight="1" x14ac:dyDescent="0.25"/>
    <row r="172" spans="2:16" ht="18" customHeight="1" x14ac:dyDescent="0.25"/>
    <row r="173" spans="2:16" ht="18" customHeight="1" x14ac:dyDescent="0.25"/>
    <row r="174" spans="2:16" ht="18" customHeight="1" x14ac:dyDescent="0.25"/>
    <row r="175" spans="2:16" ht="18" customHeight="1" x14ac:dyDescent="0.25"/>
    <row r="176" spans="2:1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mergeCells count="70">
    <mergeCell ref="H59:H60"/>
    <mergeCell ref="H61:H62"/>
    <mergeCell ref="D63:D64"/>
    <mergeCell ref="D65:D66"/>
    <mergeCell ref="D49:D50"/>
    <mergeCell ref="L51:L52"/>
    <mergeCell ref="L53:L54"/>
    <mergeCell ref="D55:D56"/>
    <mergeCell ref="D57:D58"/>
    <mergeCell ref="D39:D40"/>
    <mergeCell ref="D41:D42"/>
    <mergeCell ref="H43:H44"/>
    <mergeCell ref="H45:H46"/>
    <mergeCell ref="D47:D48"/>
    <mergeCell ref="H29:H30"/>
    <mergeCell ref="D31:D32"/>
    <mergeCell ref="D33:D34"/>
    <mergeCell ref="P35:P36"/>
    <mergeCell ref="P37:P38"/>
    <mergeCell ref="L20:L21"/>
    <mergeCell ref="L22:L23"/>
    <mergeCell ref="D23:D24"/>
    <mergeCell ref="D25:D26"/>
    <mergeCell ref="H27:H28"/>
    <mergeCell ref="S71:T71"/>
    <mergeCell ref="B5:D5"/>
    <mergeCell ref="B6:P6"/>
    <mergeCell ref="B2:P4"/>
    <mergeCell ref="S2:X3"/>
    <mergeCell ref="S5:T5"/>
    <mergeCell ref="S6:X6"/>
    <mergeCell ref="B70:P70"/>
    <mergeCell ref="S7:T7"/>
    <mergeCell ref="S70:X70"/>
    <mergeCell ref="D8:D9"/>
    <mergeCell ref="D10:D11"/>
    <mergeCell ref="H12:H13"/>
    <mergeCell ref="H14:H15"/>
    <mergeCell ref="D16:D17"/>
    <mergeCell ref="D18:D19"/>
    <mergeCell ref="D72:D73"/>
    <mergeCell ref="D74:D75"/>
    <mergeCell ref="H76:H77"/>
    <mergeCell ref="H78:H79"/>
    <mergeCell ref="D80:D81"/>
    <mergeCell ref="D82:D83"/>
    <mergeCell ref="L84:L85"/>
    <mergeCell ref="L86:L87"/>
    <mergeCell ref="D88:D89"/>
    <mergeCell ref="D90:D91"/>
    <mergeCell ref="H92:H93"/>
    <mergeCell ref="H94:H95"/>
    <mergeCell ref="D96:D97"/>
    <mergeCell ref="D98:D99"/>
    <mergeCell ref="P100:P101"/>
    <mergeCell ref="P102:P103"/>
    <mergeCell ref="D104:D105"/>
    <mergeCell ref="D106:D107"/>
    <mergeCell ref="H108:H109"/>
    <mergeCell ref="H110:H111"/>
    <mergeCell ref="D112:D113"/>
    <mergeCell ref="D114:D115"/>
    <mergeCell ref="L116:L117"/>
    <mergeCell ref="L118:L119"/>
    <mergeCell ref="D120:D121"/>
    <mergeCell ref="D122:D123"/>
    <mergeCell ref="H124:H125"/>
    <mergeCell ref="H126:H127"/>
    <mergeCell ref="D128:D129"/>
    <mergeCell ref="D130:D131"/>
  </mergeCells>
  <pageMargins left="0.51181102362204722" right="0.51181102362204722" top="0.78740157480314965" bottom="0.78740157480314965" header="0.31496062992125984" footer="0.31496062992125984"/>
  <pageSetup paperSize="9" scale="29" orientation="portrait" verticalDpi="300" r:id="rId1"/>
  <ignoredErrors>
    <ignoredError sqref="G61 G45 G29 G14 K22 O37 K53 G78 K86 G94 O102 G110 G126 K118"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LISTAS!$F$5:$F$204</xm:f>
          </x14:formula1>
          <xm:sqref>C63 C39 C49 C31 C41 C33 C23 C47 C10 C57 C68 C16 C18 C25 C55 C65 C8 C130 C72 C80 C88 C82 C74 C96 C98 C104 C106 C112 C114 C120 C122 C128</xm:sqref>
        </x14:dataValidation>
        <x14:dataValidation type="list" allowBlank="1" showInputMessage="1" showErrorMessage="1" xr:uid="{00000000-0002-0000-0000-000001000000}">
          <x14:formula1>
            <xm:f>LISTAS!$D$5:$D$6</xm:f>
          </x14:formula1>
          <xm:sqref>V5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BA94A"/>
  </sheetPr>
  <dimension ref="B1:X36"/>
  <sheetViews>
    <sheetView showGridLines="0" tabSelected="1" topLeftCell="B4" zoomScale="85" zoomScaleNormal="85" workbookViewId="0">
      <selection activeCell="B4" sqref="A1:XFD1048576"/>
    </sheetView>
  </sheetViews>
  <sheetFormatPr defaultRowHeight="16.5" x14ac:dyDescent="0.25"/>
  <cols>
    <col min="1" max="1" width="1.28515625" style="1" customWidth="1"/>
    <col min="2" max="2" width="24.5703125" style="37" customWidth="1"/>
    <col min="3" max="11" width="11" style="1" customWidth="1"/>
    <col min="12" max="12" width="2.140625" style="1" customWidth="1"/>
    <col min="13" max="13" width="9" style="1" hidden="1" customWidth="1"/>
    <col min="14" max="14" width="15.5703125" style="1" hidden="1" customWidth="1"/>
    <col min="15" max="15" width="11" style="1" customWidth="1"/>
    <col min="16" max="16" width="11" style="1" hidden="1" customWidth="1"/>
    <col min="17" max="17" width="3.5703125" style="1" hidden="1" customWidth="1"/>
    <col min="18" max="18" width="2.85546875" style="1" customWidth="1"/>
    <col min="19" max="20" width="10" style="1" bestFit="1" customWidth="1"/>
    <col min="21" max="21" width="29.28515625" style="1" customWidth="1"/>
    <col min="22" max="22" width="15.85546875" style="1" customWidth="1"/>
    <col min="23" max="16384" width="9.140625" style="1"/>
  </cols>
  <sheetData>
    <row r="1" spans="2:24" s="13" customFormat="1" ht="6.75" customHeight="1" x14ac:dyDescent="0.25">
      <c r="B1" s="13" t="str">
        <f>UPPER("")</f>
        <v/>
      </c>
      <c r="C1" s="32"/>
    </row>
    <row r="2" spans="2:24" s="13" customFormat="1" ht="65.25" customHeight="1" x14ac:dyDescent="0.25">
      <c r="B2" s="158"/>
      <c r="C2" s="158"/>
      <c r="D2" s="158"/>
      <c r="E2" s="158"/>
      <c r="F2" s="158"/>
      <c r="G2" s="158"/>
      <c r="H2" s="158"/>
      <c r="I2" s="158"/>
      <c r="J2" s="158"/>
      <c r="K2" s="158"/>
      <c r="L2" s="158"/>
      <c r="M2" s="158"/>
      <c r="N2" s="158"/>
      <c r="O2" s="158"/>
      <c r="P2" s="158"/>
      <c r="Q2" s="158"/>
      <c r="R2" s="158"/>
      <c r="S2" s="158"/>
      <c r="T2" s="158"/>
      <c r="U2" s="158"/>
      <c r="V2" s="158"/>
    </row>
    <row r="3" spans="2:24" s="13" customFormat="1" ht="65.25" customHeight="1" x14ac:dyDescent="0.25">
      <c r="B3" s="158"/>
      <c r="C3" s="158"/>
      <c r="D3" s="158"/>
      <c r="E3" s="158"/>
      <c r="F3" s="158"/>
      <c r="G3" s="158"/>
      <c r="H3" s="158"/>
      <c r="I3" s="158"/>
      <c r="J3" s="158"/>
      <c r="K3" s="158"/>
      <c r="L3" s="158"/>
      <c r="M3" s="158"/>
      <c r="N3" s="158"/>
      <c r="O3" s="158"/>
      <c r="P3" s="158"/>
      <c r="Q3" s="158"/>
      <c r="R3" s="158"/>
      <c r="S3" s="158"/>
      <c r="T3" s="158"/>
      <c r="U3" s="158"/>
      <c r="V3" s="158"/>
    </row>
    <row r="4" spans="2:24" s="33" customFormat="1" ht="40.5" customHeight="1" x14ac:dyDescent="0.25">
      <c r="B4" s="159" t="s">
        <v>0</v>
      </c>
      <c r="C4" s="159" t="s">
        <v>7</v>
      </c>
      <c r="D4" s="159"/>
      <c r="E4" s="159" t="s">
        <v>8</v>
      </c>
      <c r="F4" s="159"/>
      <c r="G4" s="159" t="s">
        <v>9</v>
      </c>
      <c r="H4" s="160"/>
      <c r="I4" s="159" t="s">
        <v>10</v>
      </c>
      <c r="J4" s="159"/>
      <c r="K4" s="159"/>
      <c r="L4" s="34"/>
      <c r="M4" s="34"/>
      <c r="N4" s="34"/>
      <c r="O4" s="159" t="s">
        <v>2</v>
      </c>
      <c r="P4" s="34"/>
      <c r="Q4" s="34"/>
      <c r="R4" s="34"/>
      <c r="S4" s="157" t="s">
        <v>23</v>
      </c>
      <c r="T4" s="157"/>
      <c r="U4" s="157"/>
      <c r="V4" s="157"/>
    </row>
    <row r="5" spans="2:24" s="33" customFormat="1" ht="22.5" customHeight="1" x14ac:dyDescent="0.25">
      <c r="B5" s="159"/>
      <c r="C5" s="18" t="s">
        <v>5</v>
      </c>
      <c r="D5" s="35" t="s">
        <v>6</v>
      </c>
      <c r="E5" s="18" t="s">
        <v>5</v>
      </c>
      <c r="F5" s="35" t="s">
        <v>6</v>
      </c>
      <c r="G5" s="18" t="s">
        <v>5</v>
      </c>
      <c r="H5" s="35" t="s">
        <v>6</v>
      </c>
      <c r="I5" s="61" t="s">
        <v>5</v>
      </c>
      <c r="J5" s="62" t="s">
        <v>6</v>
      </c>
      <c r="K5" s="61" t="s">
        <v>26</v>
      </c>
      <c r="L5" s="34"/>
      <c r="M5" s="34"/>
      <c r="N5" s="34"/>
      <c r="O5" s="159"/>
      <c r="P5" s="34"/>
      <c r="Q5" s="34"/>
      <c r="R5" s="34"/>
      <c r="S5" s="157"/>
      <c r="T5" s="157"/>
      <c r="U5" s="157"/>
      <c r="V5" s="157"/>
    </row>
    <row r="6" spans="2:24" s="33" customFormat="1" ht="6.75" customHeight="1" x14ac:dyDescent="0.25"/>
    <row r="7" spans="2:24" ht="24.75" customHeight="1" x14ac:dyDescent="0.25">
      <c r="B7" s="36" t="s">
        <v>38</v>
      </c>
      <c r="C7" s="63">
        <v>1040</v>
      </c>
      <c r="D7" s="63">
        <f>IF(B7="","",SUMIF('11F'!$V:$V,'EFICIÊNCIA 1º ETAPA'!$B7,'11F'!$X:$X))</f>
        <v>0</v>
      </c>
      <c r="E7" s="63">
        <f>IF(B7="","",SUMIF('13M'!$V:$V,'EFICIÊNCIA 1º ETAPA'!$B7,'13M'!$X:$X))</f>
        <v>960</v>
      </c>
      <c r="F7" s="63">
        <v>320</v>
      </c>
      <c r="G7" s="63">
        <v>580</v>
      </c>
      <c r="H7" s="63">
        <f>IF(B7="","",SUMIF('15F'!$V:$V,'EFICIÊNCIA 1º ETAPA'!$B7,'15F'!$X:$X))</f>
        <v>0</v>
      </c>
      <c r="I7" s="63">
        <f>IF(B7="","",SUMIF('17M'!$V:$V,'EFICIÊNCIA 1º ETAPA'!$B7,'17M'!$X:$X))</f>
        <v>0</v>
      </c>
      <c r="J7" s="63">
        <f>IF(B7="","",SUMIF('17F'!$V:$V,'EFICIÊNCIA 1º ETAPA'!$B7,'17F'!$X:$X))</f>
        <v>0</v>
      </c>
      <c r="K7" s="63">
        <f>IF(B7="","",SUMIF('17M (FED)'!$V:$V,'EFICIÊNCIA 1º ETAPA'!$B7,'17M (FED)'!$X:$X))</f>
        <v>0</v>
      </c>
      <c r="L7" s="64"/>
      <c r="M7" s="65">
        <f t="shared" ref="M7:M36" si="0">IF(O7="","",O7+(ROW(O7)/100))</f>
        <v>2900.07</v>
      </c>
      <c r="N7" s="65" t="str">
        <f t="shared" ref="N7:N36" si="1">IF(O7="","",B7)</f>
        <v>ARBOS S.A</v>
      </c>
      <c r="O7" s="66">
        <f>IF(B7="","",SUM(C7:K7))</f>
        <v>2900</v>
      </c>
      <c r="P7" s="65">
        <f>IF(O7="","",LARGE(M:M,Q7))</f>
        <v>3855.14</v>
      </c>
      <c r="Q7" s="65">
        <v>1</v>
      </c>
      <c r="R7" s="64"/>
      <c r="S7" s="67">
        <f>IF(B7&lt;&gt;"",_xlfn.RANK.EQ(V7,$V$7:$V$50,0),"")</f>
        <v>1</v>
      </c>
      <c r="T7" s="68" t="str">
        <f>IF(S7="","","LUGAR")</f>
        <v>LUGAR</v>
      </c>
      <c r="U7" s="69" t="str">
        <f t="shared" ref="U7:U36" si="2">IF(O7="","",VLOOKUP(P7,M:O,2,0))</f>
        <v>LICEU JARDIM - S.A</v>
      </c>
      <c r="V7" s="70">
        <f t="shared" ref="V7:V36" si="3">IF(O7="","",VLOOKUP(P7,M:O,3,0))</f>
        <v>3855</v>
      </c>
    </row>
    <row r="8" spans="2:24" ht="24.75" customHeight="1" x14ac:dyDescent="0.25">
      <c r="B8" s="36" t="s">
        <v>39</v>
      </c>
      <c r="C8" s="63">
        <v>455</v>
      </c>
      <c r="D8" s="63">
        <v>580</v>
      </c>
      <c r="E8" s="63">
        <v>250</v>
      </c>
      <c r="F8" s="63">
        <f>IF(B8="","",SUMIF('13F'!$V:$V,'EFICIÊNCIA 1º ETAPA'!$B8,'13F'!$X:$X))</f>
        <v>0</v>
      </c>
      <c r="G8" s="63">
        <v>270</v>
      </c>
      <c r="H8" s="63">
        <f>IF(B8="","",SUMIF('15F'!$V:$V,'EFICIÊNCIA 1º ETAPA'!$B8,'15F'!$X:$X))</f>
        <v>0</v>
      </c>
      <c r="I8" s="63">
        <f>IF(B8="","",SUMIF('17M'!$V:$V,'EFICIÊNCIA 1º ETAPA'!$B8,'17M'!$X:$X))</f>
        <v>300</v>
      </c>
      <c r="J8" s="63">
        <f>IF(B8="","",SUMIF('17F'!$V:$V,'EFICIÊNCIA 1º ETAPA'!$B8,'17F'!$X:$X))</f>
        <v>0</v>
      </c>
      <c r="K8" s="63">
        <v>200</v>
      </c>
      <c r="L8" s="64"/>
      <c r="M8" s="65">
        <f t="shared" si="0"/>
        <v>2055.08</v>
      </c>
      <c r="N8" s="65" t="str">
        <f t="shared" si="1"/>
        <v>ARBOS SBC</v>
      </c>
      <c r="O8" s="66">
        <f t="shared" ref="O8:O36" si="4">IF(B8="","",SUM(C8:K8))</f>
        <v>2055</v>
      </c>
      <c r="P8" s="65">
        <f t="shared" ref="P8:P36" si="5">IF(O8="","",LARGE(M:M,Q8))</f>
        <v>2900.07</v>
      </c>
      <c r="Q8" s="65">
        <v>2</v>
      </c>
      <c r="R8" s="64"/>
      <c r="S8" s="67">
        <f t="shared" ref="S8:S36" si="6">IF(B8&lt;&gt;"",_xlfn.RANK.EQ(V8,$V$7:$V$50,0),"")</f>
        <v>2</v>
      </c>
      <c r="T8" s="68" t="str">
        <f t="shared" ref="T8:T36" si="7">IF(S8="","","LUGAR")</f>
        <v>LUGAR</v>
      </c>
      <c r="U8" s="69" t="str">
        <f t="shared" si="2"/>
        <v>ARBOS S.A</v>
      </c>
      <c r="V8" s="70">
        <f t="shared" si="3"/>
        <v>2900</v>
      </c>
    </row>
    <row r="9" spans="2:24" ht="24.75" customHeight="1" x14ac:dyDescent="0.25">
      <c r="B9" s="36" t="s">
        <v>40</v>
      </c>
      <c r="C9" s="63">
        <f>IF(B9="","",SUMIF('11M'!$V:$V,'EFICIÊNCIA 1º ETAPA'!$B9,'11M'!$X:$X))</f>
        <v>0</v>
      </c>
      <c r="D9" s="63">
        <f>IF(B9="","",SUMIF('11F'!$V:$V,'EFICIÊNCIA 1º ETAPA'!$B9,'11F'!$X:$X))</f>
        <v>0</v>
      </c>
      <c r="E9" s="63">
        <v>430</v>
      </c>
      <c r="F9" s="63">
        <f>IF(B9="","",SUMIF('13F'!$V:$V,'EFICIÊNCIA 1º ETAPA'!$B9,'13F'!$X:$X))</f>
        <v>0</v>
      </c>
      <c r="G9" s="63">
        <v>320</v>
      </c>
      <c r="H9" s="63">
        <f>IF(B9="","",SUMIF('15F'!$V:$V,'EFICIÊNCIA 1º ETAPA'!$B9,'15F'!$X:$X))</f>
        <v>0</v>
      </c>
      <c r="I9" s="63">
        <f>IF(B9="","",SUMIF('17M'!$V:$V,'EFICIÊNCIA 1º ETAPA'!$B9,'17M'!$X:$X))</f>
        <v>340</v>
      </c>
      <c r="J9" s="63">
        <v>200</v>
      </c>
      <c r="K9" s="63">
        <f>IF(B9="","",SUMIF('17M (FED)'!$V:$V,'EFICIÊNCIA 1º ETAPA'!$B9,'17M (FED)'!$X:$X))</f>
        <v>0</v>
      </c>
      <c r="L9" s="64"/>
      <c r="M9" s="65">
        <f t="shared" si="0"/>
        <v>1290.0899999999999</v>
      </c>
      <c r="N9" s="65" t="str">
        <f t="shared" si="1"/>
        <v>ARBOS SCS</v>
      </c>
      <c r="O9" s="66">
        <f t="shared" si="4"/>
        <v>1290</v>
      </c>
      <c r="P9" s="65">
        <f t="shared" si="5"/>
        <v>2055.08</v>
      </c>
      <c r="Q9" s="65">
        <v>3</v>
      </c>
      <c r="R9" s="64"/>
      <c r="S9" s="67">
        <f t="shared" si="6"/>
        <v>3</v>
      </c>
      <c r="T9" s="68" t="str">
        <f t="shared" si="7"/>
        <v>LUGAR</v>
      </c>
      <c r="U9" s="69" t="str">
        <f t="shared" si="2"/>
        <v>ARBOS SBC</v>
      </c>
      <c r="V9" s="70">
        <f t="shared" si="3"/>
        <v>2055</v>
      </c>
    </row>
    <row r="10" spans="2:24" ht="24.75" customHeight="1" x14ac:dyDescent="0.25">
      <c r="B10" s="36" t="s">
        <v>41</v>
      </c>
      <c r="C10" s="63">
        <f>IF(B10="","",SUMIF('11M'!$V:$V,'EFICIÊNCIA 1º ETAPA'!$B10,'11M'!$X:$X))</f>
        <v>0</v>
      </c>
      <c r="D10" s="63">
        <f>IF(B10="","",SUMIF('11F'!$V:$V,'EFICIÊNCIA 1º ETAPA'!$B10,'11F'!$X:$X))</f>
        <v>0</v>
      </c>
      <c r="E10" s="63">
        <f>IF(B10="","",SUMIF('13M'!$V:$V,'EFICIÊNCIA 1º ETAPA'!$B10,'13M'!$X:$X))</f>
        <v>240</v>
      </c>
      <c r="F10" s="63">
        <v>180</v>
      </c>
      <c r="G10" s="63">
        <v>135</v>
      </c>
      <c r="H10" s="63">
        <f>IF(B10="","",SUMIF('15F'!$V:$V,'EFICIÊNCIA 1º ETAPA'!$B10,'15F'!$X:$X))</f>
        <v>0</v>
      </c>
      <c r="I10" s="63">
        <f>IF(B10="","",SUMIF('17M'!$V:$V,'EFICIÊNCIA 1º ETAPA'!$B10,'17M'!$X:$X))</f>
        <v>0</v>
      </c>
      <c r="J10" s="63">
        <f>IF(B10="","",SUMIF('17F'!$V:$V,'EFICIÊNCIA 1º ETAPA'!$B10,'17F'!$X:$X))</f>
        <v>0</v>
      </c>
      <c r="K10" s="63">
        <f>IF(B10="","",SUMIF('17M (FED)'!$V:$V,'EFICIÊNCIA 1º ETAPA'!$B10,'17M (FED)'!$X:$X))</f>
        <v>0</v>
      </c>
      <c r="L10" s="64"/>
      <c r="M10" s="65">
        <f t="shared" si="0"/>
        <v>555.1</v>
      </c>
      <c r="N10" s="65" t="str">
        <f t="shared" si="1"/>
        <v>STAGIUM - DIAD</v>
      </c>
      <c r="O10" s="66">
        <f t="shared" si="4"/>
        <v>555</v>
      </c>
      <c r="P10" s="65">
        <f t="shared" si="5"/>
        <v>1420.11</v>
      </c>
      <c r="Q10" s="65">
        <v>4</v>
      </c>
      <c r="R10" s="64"/>
      <c r="S10" s="67">
        <f t="shared" si="6"/>
        <v>4</v>
      </c>
      <c r="T10" s="68" t="str">
        <f t="shared" si="7"/>
        <v>LUGAR</v>
      </c>
      <c r="U10" s="69" t="str">
        <f t="shared" si="2"/>
        <v>SÃO JOSE - S.A</v>
      </c>
      <c r="V10" s="70">
        <f t="shared" si="3"/>
        <v>1420</v>
      </c>
    </row>
    <row r="11" spans="2:24" ht="24.75" customHeight="1" x14ac:dyDescent="0.25">
      <c r="B11" s="36" t="s">
        <v>45</v>
      </c>
      <c r="C11" s="63">
        <f>IF(B11="","",SUMIF('11M'!$V:$V,'EFICIÊNCIA 1º ETAPA'!$B11,'11M'!$X:$X))</f>
        <v>0</v>
      </c>
      <c r="D11" s="63">
        <v>740</v>
      </c>
      <c r="E11" s="63">
        <f>IF(B11="","",SUMIF('13M'!$V:$V,'EFICIÊNCIA 1º ETAPA'!$B11,'13M'!$X:$X))</f>
        <v>0</v>
      </c>
      <c r="F11" s="63">
        <v>280</v>
      </c>
      <c r="G11" s="63">
        <f>IF(B11="","",SUMIF('15M'!$V:$V,'EFICIÊNCIA 1º ETAPA'!$B11,'15M'!$X:$X))</f>
        <v>0</v>
      </c>
      <c r="H11" s="63">
        <v>400</v>
      </c>
      <c r="I11" s="63">
        <f>IF(B11="","",SUMIF('17M'!$V:$V,'EFICIÊNCIA 1º ETAPA'!$B11,'17M'!$X:$X))</f>
        <v>0</v>
      </c>
      <c r="J11" s="63">
        <f>IF(B11="","",SUMIF('17F'!$V:$V,'EFICIÊNCIA 1º ETAPA'!$B11,'17F'!$X:$X))</f>
        <v>0</v>
      </c>
      <c r="K11" s="63">
        <f>IF(B11="","",SUMIF('17M (FED)'!$V:$V,'EFICIÊNCIA 1º ETAPA'!$B11,'17M (FED)'!$X:$X))</f>
        <v>0</v>
      </c>
      <c r="L11" s="64"/>
      <c r="M11" s="65">
        <f t="shared" si="0"/>
        <v>1420.11</v>
      </c>
      <c r="N11" s="65" t="str">
        <f t="shared" si="1"/>
        <v>SÃO JOSE - S.A</v>
      </c>
      <c r="O11" s="66">
        <f t="shared" si="4"/>
        <v>1420</v>
      </c>
      <c r="P11" s="65">
        <f t="shared" si="5"/>
        <v>1290.0899999999999</v>
      </c>
      <c r="Q11" s="65">
        <v>5</v>
      </c>
      <c r="R11" s="64"/>
      <c r="S11" s="67">
        <f t="shared" si="6"/>
        <v>5</v>
      </c>
      <c r="T11" s="68" t="str">
        <f t="shared" si="7"/>
        <v>LUGAR</v>
      </c>
      <c r="U11" s="69" t="str">
        <f t="shared" si="2"/>
        <v>ARBOS SCS</v>
      </c>
      <c r="V11" s="70">
        <f t="shared" si="3"/>
        <v>1290</v>
      </c>
    </row>
    <row r="12" spans="2:24" ht="24.75" customHeight="1" x14ac:dyDescent="0.25">
      <c r="B12" s="36" t="s">
        <v>44</v>
      </c>
      <c r="C12" s="63">
        <f>IF(B12="","",SUMIF('11M'!$V:$V,'EFICIÊNCIA 1º ETAPA'!$B12,'11M'!$X:$X))</f>
        <v>0</v>
      </c>
      <c r="D12" s="63">
        <f>IF(B12="","",SUMIF('11F'!$V:$V,'EFICIÊNCIA 1º ETAPA'!$B12,'11F'!$X:$X))</f>
        <v>0</v>
      </c>
      <c r="E12" s="63">
        <f>IF(B12="","",SUMIF('13M'!$V:$V,'EFICIÊNCIA 1º ETAPA'!$B12,'13M'!$X:$X))</f>
        <v>180</v>
      </c>
      <c r="F12" s="63">
        <f>IF(B12="","",SUMIF('13F'!$V:$V,'EFICIÊNCIA 1º ETAPA'!$B12,'13F'!$X:$X))</f>
        <v>0</v>
      </c>
      <c r="G12" s="63">
        <f>IF(B12="","",SUMIF('15M'!$V:$V,'EFICIÊNCIA 1º ETAPA'!$B12,'15M'!$X:$X))</f>
        <v>0</v>
      </c>
      <c r="H12" s="63">
        <v>300</v>
      </c>
      <c r="I12" s="63">
        <f>IF(B12="","",SUMIF('17M'!$V:$V,'EFICIÊNCIA 1º ETAPA'!$B12,'17M'!$X:$X))</f>
        <v>0</v>
      </c>
      <c r="J12" s="63">
        <f>IF(B12="","",SUMIF('17F'!$V:$V,'EFICIÊNCIA 1º ETAPA'!$B12,'17F'!$X:$X))</f>
        <v>0</v>
      </c>
      <c r="K12" s="63">
        <v>200</v>
      </c>
      <c r="L12" s="64"/>
      <c r="M12" s="65">
        <f t="shared" si="0"/>
        <v>680.12</v>
      </c>
      <c r="N12" s="65" t="str">
        <f t="shared" si="1"/>
        <v>EDUCANDARIO - S.A</v>
      </c>
      <c r="O12" s="66">
        <f t="shared" si="4"/>
        <v>680</v>
      </c>
      <c r="P12" s="65">
        <f t="shared" si="5"/>
        <v>860.13</v>
      </c>
      <c r="Q12" s="65">
        <v>6</v>
      </c>
      <c r="R12" s="64"/>
      <c r="S12" s="67">
        <f t="shared" si="6"/>
        <v>6</v>
      </c>
      <c r="T12" s="68" t="str">
        <f t="shared" si="7"/>
        <v>LUGAR</v>
      </c>
      <c r="U12" s="69" t="str">
        <f t="shared" si="2"/>
        <v>VILLARE - SCS</v>
      </c>
      <c r="V12" s="70">
        <f t="shared" si="3"/>
        <v>860</v>
      </c>
    </row>
    <row r="13" spans="2:24" ht="24.75" customHeight="1" x14ac:dyDescent="0.25">
      <c r="B13" s="36" t="s">
        <v>43</v>
      </c>
      <c r="C13" s="63">
        <f>IF(B13="","",SUMIF('11M'!$V:$V,'EFICIÊNCIA 1º ETAPA'!$B13,'11M'!$X:$X))</f>
        <v>0</v>
      </c>
      <c r="D13" s="63">
        <f>IF(B13="","",SUMIF('11F'!$V:$V,'EFICIÊNCIA 1º ETAPA'!$B13,'11F'!$X:$X))</f>
        <v>0</v>
      </c>
      <c r="E13" s="63">
        <v>340</v>
      </c>
      <c r="F13" s="63">
        <v>400</v>
      </c>
      <c r="G13" s="63">
        <v>120</v>
      </c>
      <c r="H13" s="63">
        <f>IF(B13="","",SUMIF('15F'!$V:$V,'EFICIÊNCIA 1º ETAPA'!$B13,'15F'!$X:$X))</f>
        <v>0</v>
      </c>
      <c r="I13" s="63">
        <f>IF(B13="","",SUMIF('17M'!$V:$V,'EFICIÊNCIA 1º ETAPA'!$B13,'17M'!$X:$X))</f>
        <v>0</v>
      </c>
      <c r="J13" s="63">
        <f>IF(B13="","",SUMIF('17F'!$V:$V,'EFICIÊNCIA 1º ETAPA'!$B13,'17F'!$X:$X))</f>
        <v>0</v>
      </c>
      <c r="K13" s="63">
        <f>IF(B13="","",SUMIF('17M (FED)'!$V:$V,'EFICIÊNCIA 1º ETAPA'!$B13,'17M (FED)'!$X:$X))</f>
        <v>0</v>
      </c>
      <c r="L13" s="64"/>
      <c r="M13" s="65">
        <f t="shared" si="0"/>
        <v>860.13</v>
      </c>
      <c r="N13" s="65" t="str">
        <f t="shared" si="1"/>
        <v>VILLARE - SCS</v>
      </c>
      <c r="O13" s="66">
        <f t="shared" si="4"/>
        <v>860</v>
      </c>
      <c r="P13" s="65">
        <f t="shared" si="5"/>
        <v>680.12</v>
      </c>
      <c r="Q13" s="65">
        <v>7</v>
      </c>
      <c r="R13" s="64"/>
      <c r="S13" s="67">
        <f t="shared" si="6"/>
        <v>7</v>
      </c>
      <c r="T13" s="68" t="str">
        <f t="shared" si="7"/>
        <v>LUGAR</v>
      </c>
      <c r="U13" s="69" t="str">
        <f t="shared" si="2"/>
        <v>EDUCANDARIO - S.A</v>
      </c>
      <c r="V13" s="70">
        <f t="shared" si="3"/>
        <v>680</v>
      </c>
      <c r="X13" s="1">
        <v>2</v>
      </c>
    </row>
    <row r="14" spans="2:24" ht="24.75" customHeight="1" x14ac:dyDescent="0.25">
      <c r="B14" s="36" t="s">
        <v>46</v>
      </c>
      <c r="C14" s="63">
        <v>320</v>
      </c>
      <c r="D14" s="63">
        <v>270</v>
      </c>
      <c r="E14" s="63">
        <f>IF(B14="","",SUMIF('13M'!$V:$V,'EFICIÊNCIA 1º ETAPA'!$B14,'13M'!$X:$X))</f>
        <v>695</v>
      </c>
      <c r="F14" s="63">
        <v>640</v>
      </c>
      <c r="G14" s="63">
        <v>1190</v>
      </c>
      <c r="H14" s="63">
        <v>340</v>
      </c>
      <c r="I14" s="63">
        <f>IF(B14="","",SUMIF('17M'!$V:$V,'EFICIÊNCIA 1º ETAPA'!$B14,'17M'!$X:$X))</f>
        <v>400</v>
      </c>
      <c r="J14" s="63">
        <f>IF(B14="","",SUMIF('17F'!$V:$V,'EFICIÊNCIA 1º ETAPA'!$B14,'17F'!$X:$X))</f>
        <v>0</v>
      </c>
      <c r="K14" s="63">
        <f>IF(B14="","",SUMIF('17M (FED)'!$V:$V,'EFICIÊNCIA 1º ETAPA'!$B14,'17M (FED)'!$X:$X))</f>
        <v>0</v>
      </c>
      <c r="L14" s="64"/>
      <c r="M14" s="65">
        <f t="shared" si="0"/>
        <v>3855.14</v>
      </c>
      <c r="N14" s="65" t="str">
        <f t="shared" si="1"/>
        <v>LICEU JARDIM - S.A</v>
      </c>
      <c r="O14" s="66">
        <f t="shared" si="4"/>
        <v>3855</v>
      </c>
      <c r="P14" s="65">
        <f t="shared" si="5"/>
        <v>555.1</v>
      </c>
      <c r="Q14" s="65">
        <v>8</v>
      </c>
      <c r="R14" s="64"/>
      <c r="S14" s="67">
        <f t="shared" si="6"/>
        <v>8</v>
      </c>
      <c r="T14" s="68" t="str">
        <f t="shared" si="7"/>
        <v>LUGAR</v>
      </c>
      <c r="U14" s="69" t="str">
        <f t="shared" si="2"/>
        <v>STAGIUM - DIAD</v>
      </c>
      <c r="V14" s="70">
        <f t="shared" si="3"/>
        <v>555</v>
      </c>
    </row>
    <row r="15" spans="2:24" ht="24.75" customHeight="1" x14ac:dyDescent="0.25">
      <c r="B15" s="36" t="s">
        <v>42</v>
      </c>
      <c r="C15" s="63">
        <f>IF(B15="","",SUMIF('11M'!$V:$V,'EFICIÊNCIA 1º ETAPA'!$B15,'11M'!$X:$X))</f>
        <v>0</v>
      </c>
      <c r="D15" s="63">
        <f>IF(B15="","",SUMIF('11F'!$V:$V,'EFICIÊNCIA 1º ETAPA'!$B15,'11F'!$X:$X))</f>
        <v>0</v>
      </c>
      <c r="E15" s="63">
        <f>IF(B15="","",SUMIF('13M'!$V:$V,'EFICIÊNCIA 1º ETAPA'!$B15,'13M'!$X:$X))</f>
        <v>270</v>
      </c>
      <c r="F15" s="63">
        <f>IF(B15="","",SUMIF('13F'!$V:$V,'EFICIÊNCIA 1º ETAPA'!$B15,'13F'!$X:$X))</f>
        <v>0</v>
      </c>
      <c r="G15" s="63">
        <f>IF(B15="","",SUMIF('15M'!$V:$V,'EFICIÊNCIA 1º ETAPA'!$B15,'15M'!$X:$X))</f>
        <v>0</v>
      </c>
      <c r="H15" s="63">
        <f>IF(B15="","",SUMIF('15F'!$V:$V,'EFICIÊNCIA 1º ETAPA'!$B15,'15F'!$X:$X))</f>
        <v>0</v>
      </c>
      <c r="I15" s="63">
        <f>IF(B15="","",SUMIF('17M'!$V:$V,'EFICIÊNCIA 1º ETAPA'!$B15,'17M'!$X:$X))</f>
        <v>0</v>
      </c>
      <c r="J15" s="63">
        <f>IF(B15="","",SUMIF('17F'!$V:$V,'EFICIÊNCIA 1º ETAPA'!$B15,'17F'!$X:$X))</f>
        <v>0</v>
      </c>
      <c r="K15" s="63">
        <f>IF(B15="","",SUMIF('17M (FED)'!$V:$V,'EFICIÊNCIA 1º ETAPA'!$B15,'17M (FED)'!$X:$X))</f>
        <v>0</v>
      </c>
      <c r="L15" s="64"/>
      <c r="M15" s="65">
        <f t="shared" si="0"/>
        <v>270.14999999999998</v>
      </c>
      <c r="N15" s="65" t="str">
        <f t="shared" si="1"/>
        <v>PARAISO - SBC</v>
      </c>
      <c r="O15" s="66">
        <f t="shared" si="4"/>
        <v>270</v>
      </c>
      <c r="P15" s="65">
        <f t="shared" si="5"/>
        <v>270.14999999999998</v>
      </c>
      <c r="Q15" s="65">
        <v>9</v>
      </c>
      <c r="R15" s="64"/>
      <c r="S15" s="67">
        <f t="shared" si="6"/>
        <v>9</v>
      </c>
      <c r="T15" s="68" t="str">
        <f t="shared" si="7"/>
        <v>LUGAR</v>
      </c>
      <c r="U15" s="69" t="str">
        <f t="shared" si="2"/>
        <v>PARAISO - SBC</v>
      </c>
      <c r="V15" s="70">
        <f t="shared" si="3"/>
        <v>270</v>
      </c>
    </row>
    <row r="16" spans="2:24" ht="24.75" customHeight="1" x14ac:dyDescent="0.25">
      <c r="B16" s="36" t="s">
        <v>72</v>
      </c>
      <c r="C16" s="63">
        <f>IF(B16="","",SUMIF('11M'!$V:$V,'EFICIÊNCIA 1º ETAPA'!$B16,'11M'!$X:$X))</f>
        <v>0</v>
      </c>
      <c r="D16" s="63">
        <f>IF(B16="","",SUMIF('11F'!$V:$V,'EFICIÊNCIA 1º ETAPA'!$B16,'11F'!$X:$X))</f>
        <v>0</v>
      </c>
      <c r="E16" s="63">
        <f>IF(B16="","",SUMIF('13M'!$V:$V,'EFICIÊNCIA 1º ETAPA'!$B16,'13M'!$X:$X))</f>
        <v>0</v>
      </c>
      <c r="F16" s="63">
        <f>IF(B16="","",SUMIF('13F'!$V:$V,'EFICIÊNCIA 1º ETAPA'!$B16,'13F'!$X:$X))</f>
        <v>0</v>
      </c>
      <c r="G16" s="63">
        <f>IF(B16="","",SUMIF('15M'!$V:$V,'EFICIÊNCIA 1º ETAPA'!$B16,'15M'!$X:$X))</f>
        <v>0</v>
      </c>
      <c r="H16" s="63">
        <f>IF(B16="","",SUMIF('15F'!$V:$V,'EFICIÊNCIA 1º ETAPA'!$B16,'15F'!$X:$X))</f>
        <v>0</v>
      </c>
      <c r="I16" s="63">
        <f>IF(B16="","",SUMIF('17M'!$V:$V,'EFICIÊNCIA 1º ETAPA'!$B16,'17M'!$X:$X))</f>
        <v>0</v>
      </c>
      <c r="J16" s="63">
        <f>IF(B16="","",SUMIF('17F'!$V:$V,'EFICIÊNCIA 1º ETAPA'!$B16,'17F'!$X:$X))</f>
        <v>0</v>
      </c>
      <c r="K16" s="63">
        <f>IF(B16="","",SUMIF('17M (FED)'!$V:$V,'EFICIÊNCIA 1º ETAPA'!$B16,'17M (FED)'!$X:$X))</f>
        <v>0</v>
      </c>
      <c r="L16" s="64"/>
      <c r="M16" s="65">
        <f t="shared" si="0"/>
        <v>0.16</v>
      </c>
      <c r="N16" s="65" t="str">
        <f t="shared" si="1"/>
        <v>RIO BRANCO - SBC</v>
      </c>
      <c r="O16" s="66">
        <f t="shared" si="4"/>
        <v>0</v>
      </c>
      <c r="P16" s="65">
        <f t="shared" si="5"/>
        <v>0.16</v>
      </c>
      <c r="Q16" s="65">
        <v>10</v>
      </c>
      <c r="R16" s="64"/>
      <c r="S16" s="67">
        <f t="shared" si="6"/>
        <v>10</v>
      </c>
      <c r="T16" s="68" t="str">
        <f t="shared" si="7"/>
        <v>LUGAR</v>
      </c>
      <c r="U16" s="69" t="str">
        <f t="shared" si="2"/>
        <v>RIO BRANCO - SBC</v>
      </c>
      <c r="V16" s="70">
        <f t="shared" si="3"/>
        <v>0</v>
      </c>
    </row>
    <row r="17" spans="2:22" ht="24.75" customHeight="1" x14ac:dyDescent="0.25">
      <c r="B17" s="36"/>
      <c r="C17" s="63" t="str">
        <f>IF(B17="","",SUMIF('11M'!$V:$V,'EFICIÊNCIA 1º ETAPA'!$B17,'11M'!$X:$X))</f>
        <v/>
      </c>
      <c r="D17" s="63" t="str">
        <f>IF(B17="","",SUMIF('11F'!$V:$V,'EFICIÊNCIA 1º ETAPA'!$B17,'11F'!$X:$X))</f>
        <v/>
      </c>
      <c r="E17" s="63" t="str">
        <f>IF(B17="","",SUMIF('13M'!$V:$V,'EFICIÊNCIA 1º ETAPA'!$B17,'13M'!$X:$X))</f>
        <v/>
      </c>
      <c r="F17" s="63" t="str">
        <f>IF(B17="","",SUMIF('13F'!$V:$V,'EFICIÊNCIA 1º ETAPA'!$B17,'13F'!$X:$X))</f>
        <v/>
      </c>
      <c r="G17" s="63" t="str">
        <f>IF(B17="","",SUMIF('15M'!$V:$V,'EFICIÊNCIA 1º ETAPA'!$B17,'15M'!$X:$X))</f>
        <v/>
      </c>
      <c r="H17" s="63" t="str">
        <f>IF(B17="","",SUMIF('15F'!$V:$V,'EFICIÊNCIA 1º ETAPA'!$B17,'15F'!$X:$X))</f>
        <v/>
      </c>
      <c r="I17" s="63" t="str">
        <f>IF(B17="","",SUMIF('17M'!$V:$V,'EFICIÊNCIA 1º ETAPA'!$B17,'17M'!$X:$X))</f>
        <v/>
      </c>
      <c r="J17" s="63" t="str">
        <f>IF(B17="","",SUMIF('17F'!$V:$V,'EFICIÊNCIA 1º ETAPA'!$B17,'17F'!$X:$X))</f>
        <v/>
      </c>
      <c r="K17" s="63" t="str">
        <f>IF(B17="","",SUMIF('17M (FED)'!$V:$V,'EFICIÊNCIA 1º ETAPA'!$B17,'17M (FED)'!$X:$X))</f>
        <v/>
      </c>
      <c r="L17" s="64"/>
      <c r="M17" s="65" t="str">
        <f t="shared" si="0"/>
        <v/>
      </c>
      <c r="N17" s="65" t="str">
        <f t="shared" si="1"/>
        <v/>
      </c>
      <c r="O17" s="66" t="str">
        <f t="shared" si="4"/>
        <v/>
      </c>
      <c r="P17" s="65" t="str">
        <f t="shared" si="5"/>
        <v/>
      </c>
      <c r="Q17" s="65">
        <v>11</v>
      </c>
      <c r="R17" s="64"/>
      <c r="S17" s="67" t="str">
        <f t="shared" si="6"/>
        <v/>
      </c>
      <c r="T17" s="68" t="str">
        <f t="shared" si="7"/>
        <v/>
      </c>
      <c r="U17" s="69" t="str">
        <f t="shared" si="2"/>
        <v/>
      </c>
      <c r="V17" s="70" t="str">
        <f t="shared" si="3"/>
        <v/>
      </c>
    </row>
    <row r="18" spans="2:22" ht="24.75" customHeight="1" x14ac:dyDescent="0.25">
      <c r="B18" s="36"/>
      <c r="C18" s="63" t="str">
        <f>IF(B18="","",SUMIF('11M'!$V:$V,'EFICIÊNCIA 1º ETAPA'!$B18,'11M'!$X:$X))</f>
        <v/>
      </c>
      <c r="D18" s="63" t="str">
        <f>IF(B18="","",SUMIF('11F'!$V:$V,'EFICIÊNCIA 1º ETAPA'!$B18,'11F'!$X:$X))</f>
        <v/>
      </c>
      <c r="E18" s="63" t="str">
        <f>IF(B18="","",SUMIF('13M'!$V:$V,'EFICIÊNCIA 1º ETAPA'!$B18,'13M'!$X:$X))</f>
        <v/>
      </c>
      <c r="F18" s="63" t="str">
        <f>IF(B18="","",SUMIF('13F'!$V:$V,'EFICIÊNCIA 1º ETAPA'!$B18,'13F'!$X:$X))</f>
        <v/>
      </c>
      <c r="G18" s="63" t="str">
        <f>IF(B18="","",SUMIF('15M'!$V:$V,'EFICIÊNCIA 1º ETAPA'!$B18,'15M'!$X:$X))</f>
        <v/>
      </c>
      <c r="H18" s="63" t="str">
        <f>IF(B18="","",SUMIF('15F'!$V:$V,'EFICIÊNCIA 1º ETAPA'!$B18,'15F'!$X:$X))</f>
        <v/>
      </c>
      <c r="I18" s="63" t="str">
        <f>IF(B18="","",SUMIF('17M'!$V:$V,'EFICIÊNCIA 1º ETAPA'!$B18,'17M'!$X:$X))</f>
        <v/>
      </c>
      <c r="J18" s="63" t="str">
        <f>IF(B18="","",SUMIF('17F'!$V:$V,'EFICIÊNCIA 1º ETAPA'!$B18,'17F'!$X:$X))</f>
        <v/>
      </c>
      <c r="K18" s="63" t="str">
        <f>IF(B18="","",SUMIF('17M (FED)'!$V:$V,'EFICIÊNCIA 1º ETAPA'!$B18,'17M (FED)'!$X:$X))</f>
        <v/>
      </c>
      <c r="L18" s="64"/>
      <c r="M18" s="65" t="str">
        <f t="shared" si="0"/>
        <v/>
      </c>
      <c r="N18" s="65" t="str">
        <f t="shared" si="1"/>
        <v/>
      </c>
      <c r="O18" s="66" t="str">
        <f t="shared" si="4"/>
        <v/>
      </c>
      <c r="P18" s="65" t="str">
        <f t="shared" si="5"/>
        <v/>
      </c>
      <c r="Q18" s="65">
        <v>12</v>
      </c>
      <c r="R18" s="64"/>
      <c r="S18" s="67" t="str">
        <f t="shared" si="6"/>
        <v/>
      </c>
      <c r="T18" s="68" t="str">
        <f t="shared" si="7"/>
        <v/>
      </c>
      <c r="U18" s="69" t="str">
        <f t="shared" si="2"/>
        <v/>
      </c>
      <c r="V18" s="70" t="str">
        <f t="shared" si="3"/>
        <v/>
      </c>
    </row>
    <row r="19" spans="2:22" ht="24.75" customHeight="1" x14ac:dyDescent="0.25">
      <c r="B19" s="36"/>
      <c r="C19" s="63" t="str">
        <f>IF(B19="","",SUMIF('11M'!$V:$V,'EFICIÊNCIA 1º ETAPA'!$B19,'11M'!$X:$X))</f>
        <v/>
      </c>
      <c r="D19" s="63" t="str">
        <f>IF(B19="","",SUMIF('11F'!$V:$V,'EFICIÊNCIA 1º ETAPA'!$B19,'11F'!$X:$X))</f>
        <v/>
      </c>
      <c r="E19" s="63" t="str">
        <f>IF(B19="","",SUMIF('13M'!$V:$V,'EFICIÊNCIA 1º ETAPA'!$B19,'13M'!$X:$X))</f>
        <v/>
      </c>
      <c r="F19" s="63" t="str">
        <f>IF(B19="","",SUMIF('13F'!$V:$V,'EFICIÊNCIA 1º ETAPA'!$B19,'13F'!$X:$X))</f>
        <v/>
      </c>
      <c r="G19" s="63" t="str">
        <f>IF(B19="","",SUMIF('15M'!$V:$V,'EFICIÊNCIA 1º ETAPA'!$B19,'15M'!$X:$X))</f>
        <v/>
      </c>
      <c r="H19" s="63" t="str">
        <f>IF(B19="","",SUMIF('15F'!$V:$V,'EFICIÊNCIA 1º ETAPA'!$B19,'15F'!$X:$X))</f>
        <v/>
      </c>
      <c r="I19" s="63" t="str">
        <f>IF(B19="","",SUMIF('17M'!$V:$V,'EFICIÊNCIA 1º ETAPA'!$B19,'17M'!$X:$X))</f>
        <v/>
      </c>
      <c r="J19" s="63" t="str">
        <f>IF(B19="","",SUMIF('17F'!$V:$V,'EFICIÊNCIA 1º ETAPA'!$B19,'17F'!$X:$X))</f>
        <v/>
      </c>
      <c r="K19" s="63" t="str">
        <f>IF(B19="","",SUMIF('17M (FED)'!$V:$V,'EFICIÊNCIA 1º ETAPA'!$B19,'17M (FED)'!$X:$X))</f>
        <v/>
      </c>
      <c r="L19" s="64"/>
      <c r="M19" s="65" t="str">
        <f t="shared" si="0"/>
        <v/>
      </c>
      <c r="N19" s="65" t="str">
        <f t="shared" si="1"/>
        <v/>
      </c>
      <c r="O19" s="66" t="str">
        <f t="shared" si="4"/>
        <v/>
      </c>
      <c r="P19" s="65" t="str">
        <f t="shared" si="5"/>
        <v/>
      </c>
      <c r="Q19" s="65">
        <v>13</v>
      </c>
      <c r="R19" s="64"/>
      <c r="S19" s="67" t="str">
        <f t="shared" si="6"/>
        <v/>
      </c>
      <c r="T19" s="68" t="str">
        <f t="shared" si="7"/>
        <v/>
      </c>
      <c r="U19" s="69" t="str">
        <f t="shared" si="2"/>
        <v/>
      </c>
      <c r="V19" s="70" t="str">
        <f t="shared" si="3"/>
        <v/>
      </c>
    </row>
    <row r="20" spans="2:22" ht="24.75" customHeight="1" x14ac:dyDescent="0.25">
      <c r="B20" s="36"/>
      <c r="C20" s="63" t="str">
        <f>IF(B20="","",SUMIF('11M'!$V:$V,'EFICIÊNCIA 1º ETAPA'!$B20,'11M'!$X:$X))</f>
        <v/>
      </c>
      <c r="D20" s="63" t="str">
        <f>IF(B20="","",SUMIF('11F'!$V:$V,'EFICIÊNCIA 1º ETAPA'!$B20,'11F'!$X:$X))</f>
        <v/>
      </c>
      <c r="E20" s="63" t="str">
        <f>IF(B20="","",SUMIF('13M'!$V:$V,'EFICIÊNCIA 1º ETAPA'!$B20,'13M'!$X:$X))</f>
        <v/>
      </c>
      <c r="F20" s="63" t="str">
        <f>IF(B20="","",SUMIF('13F'!$V:$V,'EFICIÊNCIA 1º ETAPA'!$B20,'13F'!$X:$X))</f>
        <v/>
      </c>
      <c r="G20" s="63" t="str">
        <f>IF(B20="","",SUMIF('15M'!$V:$V,'EFICIÊNCIA 1º ETAPA'!$B20,'15M'!$X:$X))</f>
        <v/>
      </c>
      <c r="H20" s="63" t="str">
        <f>IF(B20="","",SUMIF('15F'!$V:$V,'EFICIÊNCIA 1º ETAPA'!$B20,'15F'!$X:$X))</f>
        <v/>
      </c>
      <c r="I20" s="63" t="str">
        <f>IF(B20="","",SUMIF('17M'!$V:$V,'EFICIÊNCIA 1º ETAPA'!$B20,'17M'!$X:$X))</f>
        <v/>
      </c>
      <c r="J20" s="63" t="str">
        <f>IF(B20="","",SUMIF('17F'!$V:$V,'EFICIÊNCIA 1º ETAPA'!$B20,'17F'!$X:$X))</f>
        <v/>
      </c>
      <c r="K20" s="63" t="str">
        <f>IF(B20="","",SUMIF('17M (FED)'!$V:$V,'EFICIÊNCIA 1º ETAPA'!$B20,'17M (FED)'!$X:$X))</f>
        <v/>
      </c>
      <c r="L20" s="64"/>
      <c r="M20" s="65" t="str">
        <f t="shared" si="0"/>
        <v/>
      </c>
      <c r="N20" s="65" t="str">
        <f t="shared" si="1"/>
        <v/>
      </c>
      <c r="O20" s="66" t="str">
        <f t="shared" si="4"/>
        <v/>
      </c>
      <c r="P20" s="65" t="str">
        <f t="shared" si="5"/>
        <v/>
      </c>
      <c r="Q20" s="65">
        <v>14</v>
      </c>
      <c r="R20" s="64"/>
      <c r="S20" s="67" t="str">
        <f t="shared" si="6"/>
        <v/>
      </c>
      <c r="T20" s="68" t="str">
        <f t="shared" si="7"/>
        <v/>
      </c>
      <c r="U20" s="69" t="str">
        <f t="shared" si="2"/>
        <v/>
      </c>
      <c r="V20" s="70" t="str">
        <f t="shared" si="3"/>
        <v/>
      </c>
    </row>
    <row r="21" spans="2:22" ht="24.75" customHeight="1" x14ac:dyDescent="0.25">
      <c r="B21" s="36"/>
      <c r="C21" s="63" t="str">
        <f>IF(B21="","",SUMIF('11M'!$V:$V,'EFICIÊNCIA 1º ETAPA'!$B21,'11M'!$X:$X))</f>
        <v/>
      </c>
      <c r="D21" s="63" t="str">
        <f>IF(B21="","",SUMIF('11F'!$V:$V,'EFICIÊNCIA 1º ETAPA'!$B21,'11F'!$X:$X))</f>
        <v/>
      </c>
      <c r="E21" s="63" t="str">
        <f>IF(B21="","",SUMIF('13M'!$V:$V,'EFICIÊNCIA 1º ETAPA'!$B21,'13M'!$X:$X))</f>
        <v/>
      </c>
      <c r="F21" s="63" t="str">
        <f>IF(B21="","",SUMIF('13F'!$V:$V,'EFICIÊNCIA 1º ETAPA'!$B21,'13F'!$X:$X))</f>
        <v/>
      </c>
      <c r="G21" s="63" t="str">
        <f>IF(B21="","",SUMIF('15M'!$V:$V,'EFICIÊNCIA 1º ETAPA'!$B21,'15M'!$X:$X))</f>
        <v/>
      </c>
      <c r="H21" s="63" t="str">
        <f>IF(B21="","",SUMIF('15F'!$V:$V,'EFICIÊNCIA 1º ETAPA'!$B21,'15F'!$X:$X))</f>
        <v/>
      </c>
      <c r="I21" s="63" t="str">
        <f>IF(B21="","",SUMIF('17M'!$V:$V,'EFICIÊNCIA 1º ETAPA'!$B21,'17M'!$X:$X))</f>
        <v/>
      </c>
      <c r="J21" s="63" t="str">
        <f>IF(B21="","",SUMIF('17F'!$V:$V,'EFICIÊNCIA 1º ETAPA'!$B21,'17F'!$X:$X))</f>
        <v/>
      </c>
      <c r="K21" s="63" t="str">
        <f>IF(B21="","",SUMIF('17M (FED)'!$V:$V,'EFICIÊNCIA 1º ETAPA'!$B21,'17M (FED)'!$X:$X))</f>
        <v/>
      </c>
      <c r="L21" s="64"/>
      <c r="M21" s="65" t="str">
        <f t="shared" si="0"/>
        <v/>
      </c>
      <c r="N21" s="65" t="str">
        <f t="shared" si="1"/>
        <v/>
      </c>
      <c r="O21" s="66" t="str">
        <f t="shared" si="4"/>
        <v/>
      </c>
      <c r="P21" s="65" t="str">
        <f t="shared" si="5"/>
        <v/>
      </c>
      <c r="Q21" s="65">
        <v>15</v>
      </c>
      <c r="R21" s="64"/>
      <c r="S21" s="67" t="str">
        <f t="shared" si="6"/>
        <v/>
      </c>
      <c r="T21" s="68" t="str">
        <f t="shared" si="7"/>
        <v/>
      </c>
      <c r="U21" s="69" t="str">
        <f t="shared" si="2"/>
        <v/>
      </c>
      <c r="V21" s="70" t="str">
        <f t="shared" si="3"/>
        <v/>
      </c>
    </row>
    <row r="22" spans="2:22" ht="24.75" customHeight="1" x14ac:dyDescent="0.25">
      <c r="B22" s="36"/>
      <c r="C22" s="63" t="str">
        <f>IF(B22="","",SUMIF('11M'!$V:$V,'EFICIÊNCIA 1º ETAPA'!$B22,'11M'!$X:$X))</f>
        <v/>
      </c>
      <c r="D22" s="63" t="str">
        <f>IF(B22="","",SUMIF('11F'!$V:$V,'EFICIÊNCIA 1º ETAPA'!$B22,'11F'!$X:$X))</f>
        <v/>
      </c>
      <c r="E22" s="63" t="str">
        <f>IF(B22="","",SUMIF('13M'!$V:$V,'EFICIÊNCIA 1º ETAPA'!$B22,'13M'!$X:$X))</f>
        <v/>
      </c>
      <c r="F22" s="63" t="str">
        <f>IF(B22="","",SUMIF('13F'!$V:$V,'EFICIÊNCIA 1º ETAPA'!$B22,'13F'!$X:$X))</f>
        <v/>
      </c>
      <c r="G22" s="63" t="str">
        <f>IF(B22="","",SUMIF('15M'!$V:$V,'EFICIÊNCIA 1º ETAPA'!$B22,'15M'!$X:$X))</f>
        <v/>
      </c>
      <c r="H22" s="63" t="str">
        <f>IF(B22="","",SUMIF('15F'!$V:$V,'EFICIÊNCIA 1º ETAPA'!$B22,'15F'!$X:$X))</f>
        <v/>
      </c>
      <c r="I22" s="63" t="str">
        <f>IF(B22="","",SUMIF('17M'!$V:$V,'EFICIÊNCIA 1º ETAPA'!$B22,'17M'!$X:$X))</f>
        <v/>
      </c>
      <c r="J22" s="63" t="str">
        <f>IF(B22="","",SUMIF('17F'!$V:$V,'EFICIÊNCIA 1º ETAPA'!$B22,'17F'!$X:$X))</f>
        <v/>
      </c>
      <c r="K22" s="63" t="str">
        <f>IF(B22="","",SUMIF('17M (FED)'!$V:$V,'EFICIÊNCIA 1º ETAPA'!$B22,'17M (FED)'!$X:$X))</f>
        <v/>
      </c>
      <c r="L22" s="64"/>
      <c r="M22" s="65" t="str">
        <f t="shared" si="0"/>
        <v/>
      </c>
      <c r="N22" s="65" t="str">
        <f t="shared" si="1"/>
        <v/>
      </c>
      <c r="O22" s="66" t="str">
        <f t="shared" si="4"/>
        <v/>
      </c>
      <c r="P22" s="65" t="str">
        <f t="shared" si="5"/>
        <v/>
      </c>
      <c r="Q22" s="65">
        <v>16</v>
      </c>
      <c r="R22" s="64"/>
      <c r="S22" s="67" t="str">
        <f t="shared" si="6"/>
        <v/>
      </c>
      <c r="T22" s="68" t="str">
        <f t="shared" si="7"/>
        <v/>
      </c>
      <c r="U22" s="69" t="str">
        <f t="shared" si="2"/>
        <v/>
      </c>
      <c r="V22" s="70" t="str">
        <f t="shared" si="3"/>
        <v/>
      </c>
    </row>
    <row r="23" spans="2:22" ht="24.75" customHeight="1" x14ac:dyDescent="0.25">
      <c r="B23" s="36"/>
      <c r="C23" s="63" t="str">
        <f>IF(B23="","",SUMIF('11M'!$V:$V,'EFICIÊNCIA 1º ETAPA'!$B23,'11M'!$X:$X))</f>
        <v/>
      </c>
      <c r="D23" s="63" t="str">
        <f>IF(B23="","",SUMIF('11F'!$V:$V,'EFICIÊNCIA 1º ETAPA'!$B23,'11F'!$X:$X))</f>
        <v/>
      </c>
      <c r="E23" s="63" t="str">
        <f>IF(B23="","",SUMIF('13M'!$V:$V,'EFICIÊNCIA 1º ETAPA'!$B23,'13M'!$X:$X))</f>
        <v/>
      </c>
      <c r="F23" s="63" t="str">
        <f>IF(B23="","",SUMIF('13F'!$V:$V,'EFICIÊNCIA 1º ETAPA'!$B23,'13F'!$X:$X))</f>
        <v/>
      </c>
      <c r="G23" s="63" t="str">
        <f>IF(B23="","",SUMIF('15M'!$V:$V,'EFICIÊNCIA 1º ETAPA'!$B23,'15M'!$X:$X))</f>
        <v/>
      </c>
      <c r="H23" s="63" t="str">
        <f>IF(B23="","",SUMIF('15F'!$V:$V,'EFICIÊNCIA 1º ETAPA'!$B23,'15F'!$X:$X))</f>
        <v/>
      </c>
      <c r="I23" s="63" t="str">
        <f>IF(B23="","",SUMIF('17M'!$V:$V,'EFICIÊNCIA 1º ETAPA'!$B23,'17M'!$X:$X))</f>
        <v/>
      </c>
      <c r="J23" s="63" t="str">
        <f>IF(B23="","",SUMIF('17F'!$V:$V,'EFICIÊNCIA 1º ETAPA'!$B23,'17F'!$X:$X))</f>
        <v/>
      </c>
      <c r="K23" s="63" t="str">
        <f>IF(B23="","",SUMIF('17M (FED)'!$V:$V,'EFICIÊNCIA 1º ETAPA'!$B23,'17M (FED)'!$X:$X))</f>
        <v/>
      </c>
      <c r="L23" s="64"/>
      <c r="M23" s="65" t="str">
        <f t="shared" si="0"/>
        <v/>
      </c>
      <c r="N23" s="65" t="str">
        <f t="shared" si="1"/>
        <v/>
      </c>
      <c r="O23" s="66" t="str">
        <f t="shared" si="4"/>
        <v/>
      </c>
      <c r="P23" s="65" t="str">
        <f t="shared" si="5"/>
        <v/>
      </c>
      <c r="Q23" s="65">
        <v>17</v>
      </c>
      <c r="R23" s="64"/>
      <c r="S23" s="67" t="str">
        <f t="shared" si="6"/>
        <v/>
      </c>
      <c r="T23" s="68" t="str">
        <f t="shared" si="7"/>
        <v/>
      </c>
      <c r="U23" s="69" t="str">
        <f t="shared" si="2"/>
        <v/>
      </c>
      <c r="V23" s="70" t="str">
        <f t="shared" si="3"/>
        <v/>
      </c>
    </row>
    <row r="24" spans="2:22" ht="24.75" customHeight="1" x14ac:dyDescent="0.25">
      <c r="B24" s="36"/>
      <c r="C24" s="63" t="str">
        <f>IF(B24="","",SUMIF('11M'!$V:$V,'EFICIÊNCIA 1º ETAPA'!$B24,'11M'!$X:$X))</f>
        <v/>
      </c>
      <c r="D24" s="63" t="str">
        <f>IF(B24="","",SUMIF('11F'!$V:$V,'EFICIÊNCIA 1º ETAPA'!$B24,'11F'!$X:$X))</f>
        <v/>
      </c>
      <c r="E24" s="63" t="str">
        <f>IF(B24="","",SUMIF('13M'!$V:$V,'EFICIÊNCIA 1º ETAPA'!$B24,'13M'!$X:$X))</f>
        <v/>
      </c>
      <c r="F24" s="63" t="str">
        <f>IF(B24="","",SUMIF('13F'!$V:$V,'EFICIÊNCIA 1º ETAPA'!$B24,'13F'!$X:$X))</f>
        <v/>
      </c>
      <c r="G24" s="63" t="str">
        <f>IF(B24="","",SUMIF('15M'!$V:$V,'EFICIÊNCIA 1º ETAPA'!$B24,'15M'!$X:$X))</f>
        <v/>
      </c>
      <c r="H24" s="63" t="str">
        <f>IF(B24="","",SUMIF('15F'!$V:$V,'EFICIÊNCIA 1º ETAPA'!$B24,'15F'!$X:$X))</f>
        <v/>
      </c>
      <c r="I24" s="63" t="str">
        <f>IF(B24="","",SUMIF('17M'!$V:$V,'EFICIÊNCIA 1º ETAPA'!$B24,'17M'!$X:$X))</f>
        <v/>
      </c>
      <c r="J24" s="63" t="str">
        <f>IF(B24="","",SUMIF('17F'!$V:$V,'EFICIÊNCIA 1º ETAPA'!$B24,'17F'!$X:$X))</f>
        <v/>
      </c>
      <c r="K24" s="63" t="str">
        <f>IF(B24="","",SUMIF('17M (FED)'!$V:$V,'EFICIÊNCIA 1º ETAPA'!$B24,'17M (FED)'!$X:$X))</f>
        <v/>
      </c>
      <c r="L24" s="64"/>
      <c r="M24" s="65" t="str">
        <f t="shared" si="0"/>
        <v/>
      </c>
      <c r="N24" s="65" t="str">
        <f t="shared" si="1"/>
        <v/>
      </c>
      <c r="O24" s="66" t="str">
        <f t="shared" si="4"/>
        <v/>
      </c>
      <c r="P24" s="65" t="str">
        <f t="shared" si="5"/>
        <v/>
      </c>
      <c r="Q24" s="65">
        <v>18</v>
      </c>
      <c r="R24" s="64"/>
      <c r="S24" s="67" t="str">
        <f t="shared" si="6"/>
        <v/>
      </c>
      <c r="T24" s="68" t="str">
        <f t="shared" si="7"/>
        <v/>
      </c>
      <c r="U24" s="69" t="str">
        <f t="shared" si="2"/>
        <v/>
      </c>
      <c r="V24" s="70" t="str">
        <f t="shared" si="3"/>
        <v/>
      </c>
    </row>
    <row r="25" spans="2:22" ht="24.75" customHeight="1" x14ac:dyDescent="0.25">
      <c r="B25" s="36"/>
      <c r="C25" s="63" t="str">
        <f>IF(B25="","",SUMIF('11M'!$V:$V,'EFICIÊNCIA 1º ETAPA'!$B25,'11M'!$X:$X))</f>
        <v/>
      </c>
      <c r="D25" s="63" t="str">
        <f>IF(B25="","",SUMIF('11F'!$V:$V,'EFICIÊNCIA 1º ETAPA'!$B25,'11F'!$X:$X))</f>
        <v/>
      </c>
      <c r="E25" s="63" t="str">
        <f>IF(B25="","",SUMIF('13M'!$V:$V,'EFICIÊNCIA 1º ETAPA'!$B25,'13M'!$X:$X))</f>
        <v/>
      </c>
      <c r="F25" s="63" t="str">
        <f>IF(B25="","",SUMIF('13F'!$V:$V,'EFICIÊNCIA 1º ETAPA'!$B25,'13F'!$X:$X))</f>
        <v/>
      </c>
      <c r="G25" s="63" t="str">
        <f>IF(B25="","",SUMIF('15M'!$V:$V,'EFICIÊNCIA 1º ETAPA'!$B25,'15M'!$X:$X))</f>
        <v/>
      </c>
      <c r="H25" s="63" t="str">
        <f>IF(B25="","",SUMIF('15F'!$V:$V,'EFICIÊNCIA 1º ETAPA'!$B25,'15F'!$X:$X))</f>
        <v/>
      </c>
      <c r="I25" s="63" t="str">
        <f>IF(B25="","",SUMIF('17M'!$V:$V,'EFICIÊNCIA 1º ETAPA'!$B25,'17M'!$X:$X))</f>
        <v/>
      </c>
      <c r="J25" s="63" t="str">
        <f>IF(B25="","",SUMIF('17F'!$V:$V,'EFICIÊNCIA 1º ETAPA'!$B25,'17F'!$X:$X))</f>
        <v/>
      </c>
      <c r="K25" s="63" t="str">
        <f>IF(B25="","",SUMIF('17M (FED)'!$V:$V,'EFICIÊNCIA 1º ETAPA'!$B25,'17M (FED)'!$X:$X))</f>
        <v/>
      </c>
      <c r="L25" s="64"/>
      <c r="M25" s="65" t="str">
        <f t="shared" si="0"/>
        <v/>
      </c>
      <c r="N25" s="65" t="str">
        <f t="shared" si="1"/>
        <v/>
      </c>
      <c r="O25" s="66" t="str">
        <f t="shared" si="4"/>
        <v/>
      </c>
      <c r="P25" s="65" t="str">
        <f t="shared" si="5"/>
        <v/>
      </c>
      <c r="Q25" s="65">
        <v>19</v>
      </c>
      <c r="R25" s="64"/>
      <c r="S25" s="67" t="str">
        <f t="shared" si="6"/>
        <v/>
      </c>
      <c r="T25" s="68" t="str">
        <f t="shared" si="7"/>
        <v/>
      </c>
      <c r="U25" s="69" t="str">
        <f t="shared" si="2"/>
        <v/>
      </c>
      <c r="V25" s="70" t="str">
        <f t="shared" si="3"/>
        <v/>
      </c>
    </row>
    <row r="26" spans="2:22" ht="24.75" customHeight="1" x14ac:dyDescent="0.25">
      <c r="B26" s="36"/>
      <c r="C26" s="63" t="str">
        <f>IF(B26="","",SUMIF('11M'!$V:$V,'EFICIÊNCIA 1º ETAPA'!$B26,'11M'!$X:$X))</f>
        <v/>
      </c>
      <c r="D26" s="63" t="str">
        <f>IF(B26="","",SUMIF('11F'!$V:$V,'EFICIÊNCIA 1º ETAPA'!$B26,'11F'!$X:$X))</f>
        <v/>
      </c>
      <c r="E26" s="63" t="str">
        <f>IF(B26="","",SUMIF('13M'!$V:$V,'EFICIÊNCIA 1º ETAPA'!$B26,'13M'!$X:$X))</f>
        <v/>
      </c>
      <c r="F26" s="63" t="str">
        <f>IF(B26="","",SUMIF('13F'!$V:$V,'EFICIÊNCIA 1º ETAPA'!$B26,'13F'!$X:$X))</f>
        <v/>
      </c>
      <c r="G26" s="63" t="str">
        <f>IF(B26="","",SUMIF('15M'!$V:$V,'EFICIÊNCIA 1º ETAPA'!$B26,'15M'!$X:$X))</f>
        <v/>
      </c>
      <c r="H26" s="63" t="str">
        <f>IF(B26="","",SUMIF('15F'!$V:$V,'EFICIÊNCIA 1º ETAPA'!$B26,'15F'!$X:$X))</f>
        <v/>
      </c>
      <c r="I26" s="63" t="str">
        <f>IF(B26="","",SUMIF('17M'!$V:$V,'EFICIÊNCIA 1º ETAPA'!$B26,'17M'!$X:$X))</f>
        <v/>
      </c>
      <c r="J26" s="63" t="str">
        <f>IF(B26="","",SUMIF('17F'!$V:$V,'EFICIÊNCIA 1º ETAPA'!$B26,'17F'!$X:$X))</f>
        <v/>
      </c>
      <c r="K26" s="63" t="str">
        <f>IF(B26="","",SUMIF('17M (FED)'!$V:$V,'EFICIÊNCIA 1º ETAPA'!$B26,'17M (FED)'!$X:$X))</f>
        <v/>
      </c>
      <c r="L26" s="64"/>
      <c r="M26" s="65" t="str">
        <f t="shared" si="0"/>
        <v/>
      </c>
      <c r="N26" s="65" t="str">
        <f t="shared" si="1"/>
        <v/>
      </c>
      <c r="O26" s="66" t="str">
        <f t="shared" si="4"/>
        <v/>
      </c>
      <c r="P26" s="65" t="str">
        <f t="shared" si="5"/>
        <v/>
      </c>
      <c r="Q26" s="65">
        <v>20</v>
      </c>
      <c r="R26" s="64"/>
      <c r="S26" s="67" t="str">
        <f t="shared" si="6"/>
        <v/>
      </c>
      <c r="T26" s="68" t="str">
        <f t="shared" si="7"/>
        <v/>
      </c>
      <c r="U26" s="69" t="str">
        <f t="shared" si="2"/>
        <v/>
      </c>
      <c r="V26" s="70" t="str">
        <f t="shared" si="3"/>
        <v/>
      </c>
    </row>
    <row r="27" spans="2:22" ht="24.75" customHeight="1" x14ac:dyDescent="0.25">
      <c r="B27" s="36"/>
      <c r="C27" s="63" t="str">
        <f>IF(B27="","",SUMIF('11M'!$V:$V,'EFICIÊNCIA 1º ETAPA'!$B27,'11M'!$X:$X))</f>
        <v/>
      </c>
      <c r="D27" s="63" t="str">
        <f>IF(B27="","",SUMIF('11F'!$V:$V,'EFICIÊNCIA 1º ETAPA'!$B27,'11F'!$X:$X))</f>
        <v/>
      </c>
      <c r="E27" s="63" t="str">
        <f>IF(B27="","",SUMIF('13M'!$V:$V,'EFICIÊNCIA 1º ETAPA'!$B27,'13M'!$X:$X))</f>
        <v/>
      </c>
      <c r="F27" s="63" t="str">
        <f>IF(B27="","",SUMIF('13F'!$V:$V,'EFICIÊNCIA 1º ETAPA'!$B27,'13F'!$X:$X))</f>
        <v/>
      </c>
      <c r="G27" s="63" t="str">
        <f>IF(B27="","",SUMIF('15M'!$V:$V,'EFICIÊNCIA 1º ETAPA'!$B27,'15M'!$X:$X))</f>
        <v/>
      </c>
      <c r="H27" s="63" t="str">
        <f>IF(B27="","",SUMIF('15F'!$V:$V,'EFICIÊNCIA 1º ETAPA'!$B27,'15F'!$X:$X))</f>
        <v/>
      </c>
      <c r="I27" s="63" t="str">
        <f>IF(B27="","",SUMIF('17M'!$V:$V,'EFICIÊNCIA 1º ETAPA'!$B27,'17M'!$X:$X))</f>
        <v/>
      </c>
      <c r="J27" s="63" t="str">
        <f>IF(B27="","",SUMIF('17F'!$V:$V,'EFICIÊNCIA 1º ETAPA'!$B27,'17F'!$X:$X))</f>
        <v/>
      </c>
      <c r="K27" s="63" t="str">
        <f>IF(B27="","",SUMIF('17M (FED)'!$V:$V,'EFICIÊNCIA 1º ETAPA'!$B27,'17M (FED)'!$X:$X))</f>
        <v/>
      </c>
      <c r="L27" s="64"/>
      <c r="M27" s="65" t="str">
        <f t="shared" si="0"/>
        <v/>
      </c>
      <c r="N27" s="65" t="str">
        <f t="shared" si="1"/>
        <v/>
      </c>
      <c r="O27" s="66" t="str">
        <f t="shared" si="4"/>
        <v/>
      </c>
      <c r="P27" s="65" t="str">
        <f t="shared" si="5"/>
        <v/>
      </c>
      <c r="Q27" s="65">
        <v>21</v>
      </c>
      <c r="R27" s="64"/>
      <c r="S27" s="67" t="str">
        <f t="shared" si="6"/>
        <v/>
      </c>
      <c r="T27" s="68" t="str">
        <f t="shared" si="7"/>
        <v/>
      </c>
      <c r="U27" s="69" t="str">
        <f t="shared" si="2"/>
        <v/>
      </c>
      <c r="V27" s="70" t="str">
        <f t="shared" si="3"/>
        <v/>
      </c>
    </row>
    <row r="28" spans="2:22" ht="24.75" customHeight="1" x14ac:dyDescent="0.25">
      <c r="B28" s="36"/>
      <c r="C28" s="63" t="str">
        <f>IF(B28="","",SUMIF('11M'!$V:$V,'EFICIÊNCIA 1º ETAPA'!$B28,'11M'!$X:$X))</f>
        <v/>
      </c>
      <c r="D28" s="63" t="str">
        <f>IF(B28="","",SUMIF('11F'!$V:$V,'EFICIÊNCIA 1º ETAPA'!$B28,'11F'!$X:$X))</f>
        <v/>
      </c>
      <c r="E28" s="63" t="str">
        <f>IF(B28="","",SUMIF('13M'!$V:$V,'EFICIÊNCIA 1º ETAPA'!$B28,'13M'!$X:$X))</f>
        <v/>
      </c>
      <c r="F28" s="63" t="str">
        <f>IF(B28="","",SUMIF('13F'!$V:$V,'EFICIÊNCIA 1º ETAPA'!$B28,'13F'!$X:$X))</f>
        <v/>
      </c>
      <c r="G28" s="63" t="str">
        <f>IF(B28="","",SUMIF('15M'!$V:$V,'EFICIÊNCIA 1º ETAPA'!$B28,'15M'!$X:$X))</f>
        <v/>
      </c>
      <c r="H28" s="63" t="str">
        <f>IF(B28="","",SUMIF('15F'!$V:$V,'EFICIÊNCIA 1º ETAPA'!$B28,'15F'!$X:$X))</f>
        <v/>
      </c>
      <c r="I28" s="63" t="str">
        <f>IF(B28="","",SUMIF('17M'!$V:$V,'EFICIÊNCIA 1º ETAPA'!$B28,'17M'!$X:$X))</f>
        <v/>
      </c>
      <c r="J28" s="63" t="str">
        <f>IF(B28="","",SUMIF('17F'!$V:$V,'EFICIÊNCIA 1º ETAPA'!$B28,'17F'!$X:$X))</f>
        <v/>
      </c>
      <c r="K28" s="63" t="str">
        <f>IF(B28="","",SUMIF('17M (FED)'!$V:$V,'EFICIÊNCIA 1º ETAPA'!$B28,'17M (FED)'!$X:$X))</f>
        <v/>
      </c>
      <c r="L28" s="64"/>
      <c r="M28" s="65" t="str">
        <f t="shared" si="0"/>
        <v/>
      </c>
      <c r="N28" s="65" t="str">
        <f t="shared" si="1"/>
        <v/>
      </c>
      <c r="O28" s="66" t="str">
        <f t="shared" si="4"/>
        <v/>
      </c>
      <c r="P28" s="65" t="str">
        <f t="shared" si="5"/>
        <v/>
      </c>
      <c r="Q28" s="65">
        <v>22</v>
      </c>
      <c r="R28" s="64"/>
      <c r="S28" s="67" t="str">
        <f t="shared" si="6"/>
        <v/>
      </c>
      <c r="T28" s="68" t="str">
        <f t="shared" si="7"/>
        <v/>
      </c>
      <c r="U28" s="69" t="str">
        <f t="shared" si="2"/>
        <v/>
      </c>
      <c r="V28" s="70" t="str">
        <f t="shared" si="3"/>
        <v/>
      </c>
    </row>
    <row r="29" spans="2:22" ht="24.75" customHeight="1" x14ac:dyDescent="0.25">
      <c r="B29" s="36"/>
      <c r="C29" s="63" t="str">
        <f>IF(B29="","",SUMIF('11M'!$V:$V,'EFICIÊNCIA 1º ETAPA'!$B29,'11M'!$X:$X))</f>
        <v/>
      </c>
      <c r="D29" s="63" t="str">
        <f>IF(B29="","",SUMIF('11F'!$V:$V,'EFICIÊNCIA 1º ETAPA'!$B29,'11F'!$X:$X))</f>
        <v/>
      </c>
      <c r="E29" s="63" t="str">
        <f>IF(B29="","",SUMIF('13M'!$V:$V,'EFICIÊNCIA 1º ETAPA'!$B29,'13M'!$X:$X))</f>
        <v/>
      </c>
      <c r="F29" s="63" t="str">
        <f>IF(B29="","",SUMIF('13F'!$V:$V,'EFICIÊNCIA 1º ETAPA'!$B29,'13F'!$X:$X))</f>
        <v/>
      </c>
      <c r="G29" s="63" t="str">
        <f>IF(B29="","",SUMIF('15M'!$V:$V,'EFICIÊNCIA 1º ETAPA'!$B29,'15M'!$X:$X))</f>
        <v/>
      </c>
      <c r="H29" s="63" t="str">
        <f>IF(B29="","",SUMIF('15F'!$V:$V,'EFICIÊNCIA 1º ETAPA'!$B29,'15F'!$X:$X))</f>
        <v/>
      </c>
      <c r="I29" s="63" t="str">
        <f>IF(B29="","",SUMIF('17M'!$V:$V,'EFICIÊNCIA 1º ETAPA'!$B29,'17M'!$X:$X))</f>
        <v/>
      </c>
      <c r="J29" s="63" t="str">
        <f>IF(B29="","",SUMIF('17F'!$V:$V,'EFICIÊNCIA 1º ETAPA'!$B29,'17F'!$X:$X))</f>
        <v/>
      </c>
      <c r="K29" s="63" t="str">
        <f>IF(B29="","",SUMIF('17M (FED)'!$V:$V,'EFICIÊNCIA 1º ETAPA'!$B29,'17M (FED)'!$X:$X))</f>
        <v/>
      </c>
      <c r="L29" s="64"/>
      <c r="M29" s="65" t="str">
        <f t="shared" si="0"/>
        <v/>
      </c>
      <c r="N29" s="65" t="str">
        <f t="shared" si="1"/>
        <v/>
      </c>
      <c r="O29" s="66" t="str">
        <f t="shared" si="4"/>
        <v/>
      </c>
      <c r="P29" s="65" t="str">
        <f t="shared" si="5"/>
        <v/>
      </c>
      <c r="Q29" s="65">
        <v>23</v>
      </c>
      <c r="R29" s="64"/>
      <c r="S29" s="67" t="str">
        <f t="shared" si="6"/>
        <v/>
      </c>
      <c r="T29" s="68" t="str">
        <f t="shared" si="7"/>
        <v/>
      </c>
      <c r="U29" s="69" t="str">
        <f t="shared" si="2"/>
        <v/>
      </c>
      <c r="V29" s="70" t="str">
        <f t="shared" si="3"/>
        <v/>
      </c>
    </row>
    <row r="30" spans="2:22" ht="24.75" customHeight="1" x14ac:dyDescent="0.25">
      <c r="B30" s="36"/>
      <c r="C30" s="63" t="str">
        <f>IF(B30="","",SUMIF('11M'!$V:$V,'EFICIÊNCIA 1º ETAPA'!$B30,'11M'!$X:$X))</f>
        <v/>
      </c>
      <c r="D30" s="63" t="str">
        <f>IF(B30="","",SUMIF('11F'!$V:$V,'EFICIÊNCIA 1º ETAPA'!$B30,'11F'!$X:$X))</f>
        <v/>
      </c>
      <c r="E30" s="63" t="str">
        <f>IF(B30="","",SUMIF('13M'!$V:$V,'EFICIÊNCIA 1º ETAPA'!$B30,'13M'!$X:$X))</f>
        <v/>
      </c>
      <c r="F30" s="63" t="str">
        <f>IF(B30="","",SUMIF('13F'!$V:$V,'EFICIÊNCIA 1º ETAPA'!$B30,'13F'!$X:$X))</f>
        <v/>
      </c>
      <c r="G30" s="63" t="str">
        <f>IF(B30="","",SUMIF('15M'!$V:$V,'EFICIÊNCIA 1º ETAPA'!$B30,'15M'!$X:$X))</f>
        <v/>
      </c>
      <c r="H30" s="63" t="str">
        <f>IF(B30="","",SUMIF('15F'!$V:$V,'EFICIÊNCIA 1º ETAPA'!$B30,'15F'!$X:$X))</f>
        <v/>
      </c>
      <c r="I30" s="63" t="str">
        <f>IF(B30="","",SUMIF('17M'!$V:$V,'EFICIÊNCIA 1º ETAPA'!$B30,'17M'!$X:$X))</f>
        <v/>
      </c>
      <c r="J30" s="63" t="str">
        <f>IF(B30="","",SUMIF('17F'!$V:$V,'EFICIÊNCIA 1º ETAPA'!$B30,'17F'!$X:$X))</f>
        <v/>
      </c>
      <c r="K30" s="63" t="str">
        <f>IF(B30="","",SUMIF('17M (FED)'!$V:$V,'EFICIÊNCIA 1º ETAPA'!$B30,'17M (FED)'!$X:$X))</f>
        <v/>
      </c>
      <c r="L30" s="64"/>
      <c r="M30" s="65" t="str">
        <f t="shared" si="0"/>
        <v/>
      </c>
      <c r="N30" s="65" t="str">
        <f t="shared" si="1"/>
        <v/>
      </c>
      <c r="O30" s="66" t="str">
        <f t="shared" si="4"/>
        <v/>
      </c>
      <c r="P30" s="65" t="str">
        <f t="shared" si="5"/>
        <v/>
      </c>
      <c r="Q30" s="65">
        <v>24</v>
      </c>
      <c r="R30" s="64"/>
      <c r="S30" s="67" t="str">
        <f t="shared" si="6"/>
        <v/>
      </c>
      <c r="T30" s="68" t="str">
        <f t="shared" si="7"/>
        <v/>
      </c>
      <c r="U30" s="69" t="str">
        <f t="shared" si="2"/>
        <v/>
      </c>
      <c r="V30" s="70" t="str">
        <f t="shared" si="3"/>
        <v/>
      </c>
    </row>
    <row r="31" spans="2:22" ht="24.75" customHeight="1" x14ac:dyDescent="0.25">
      <c r="B31" s="36"/>
      <c r="C31" s="63" t="str">
        <f>IF(B31="","",SUMIF('11M'!$V:$V,'EFICIÊNCIA 1º ETAPA'!$B31,'11M'!$X:$X))</f>
        <v/>
      </c>
      <c r="D31" s="63" t="str">
        <f>IF(B31="","",SUMIF('11F'!$V:$V,'EFICIÊNCIA 1º ETAPA'!$B31,'11F'!$X:$X))</f>
        <v/>
      </c>
      <c r="E31" s="63" t="str">
        <f>IF(B31="","",SUMIF('13M'!$V:$V,'EFICIÊNCIA 1º ETAPA'!$B31,'13M'!$X:$X))</f>
        <v/>
      </c>
      <c r="F31" s="63" t="str">
        <f>IF(B31="","",SUMIF('13F'!$V:$V,'EFICIÊNCIA 1º ETAPA'!$B31,'13F'!$X:$X))</f>
        <v/>
      </c>
      <c r="G31" s="63" t="str">
        <f>IF(B31="","",SUMIF('15M'!$V:$V,'EFICIÊNCIA 1º ETAPA'!$B31,'15M'!$X:$X))</f>
        <v/>
      </c>
      <c r="H31" s="63" t="str">
        <f>IF(B31="","",SUMIF('15F'!$V:$V,'EFICIÊNCIA 1º ETAPA'!$B31,'15F'!$X:$X))</f>
        <v/>
      </c>
      <c r="I31" s="63" t="str">
        <f>IF(B31="","",SUMIF('17M'!$V:$V,'EFICIÊNCIA 1º ETAPA'!$B31,'17M'!$X:$X))</f>
        <v/>
      </c>
      <c r="J31" s="63" t="str">
        <f>IF(B31="","",SUMIF('17F'!$V:$V,'EFICIÊNCIA 1º ETAPA'!$B31,'17F'!$X:$X))</f>
        <v/>
      </c>
      <c r="K31" s="63" t="str">
        <f>IF(B31="","",SUMIF('17M (FED)'!$V:$V,'EFICIÊNCIA 1º ETAPA'!$B31,'17M (FED)'!$X:$X))</f>
        <v/>
      </c>
      <c r="L31" s="64"/>
      <c r="M31" s="65" t="str">
        <f t="shared" si="0"/>
        <v/>
      </c>
      <c r="N31" s="65" t="str">
        <f t="shared" si="1"/>
        <v/>
      </c>
      <c r="O31" s="66" t="str">
        <f t="shared" si="4"/>
        <v/>
      </c>
      <c r="P31" s="65" t="str">
        <f t="shared" si="5"/>
        <v/>
      </c>
      <c r="Q31" s="65">
        <v>25</v>
      </c>
      <c r="R31" s="64"/>
      <c r="S31" s="67" t="str">
        <f t="shared" si="6"/>
        <v/>
      </c>
      <c r="T31" s="68" t="str">
        <f t="shared" si="7"/>
        <v/>
      </c>
      <c r="U31" s="69" t="str">
        <f t="shared" si="2"/>
        <v/>
      </c>
      <c r="V31" s="70" t="str">
        <f t="shared" si="3"/>
        <v/>
      </c>
    </row>
    <row r="32" spans="2:22" ht="24.75" customHeight="1" x14ac:dyDescent="0.25">
      <c r="B32" s="36"/>
      <c r="C32" s="63" t="str">
        <f>IF(B32="","",SUMIF('11M'!$V:$V,'EFICIÊNCIA 1º ETAPA'!$B32,'11M'!$X:$X))</f>
        <v/>
      </c>
      <c r="D32" s="63" t="str">
        <f>IF(B32="","",SUMIF('11F'!$V:$V,'EFICIÊNCIA 1º ETAPA'!$B32,'11F'!$X:$X))</f>
        <v/>
      </c>
      <c r="E32" s="63" t="str">
        <f>IF(B32="","",SUMIF('13M'!$V:$V,'EFICIÊNCIA 1º ETAPA'!$B32,'13M'!$X:$X))</f>
        <v/>
      </c>
      <c r="F32" s="63" t="str">
        <f>IF(B32="","",SUMIF('13F'!$V:$V,'EFICIÊNCIA 1º ETAPA'!$B32,'13F'!$X:$X))</f>
        <v/>
      </c>
      <c r="G32" s="63" t="str">
        <f>IF(B32="","",SUMIF('15M'!$V:$V,'EFICIÊNCIA 1º ETAPA'!$B32,'15M'!$X:$X))</f>
        <v/>
      </c>
      <c r="H32" s="63" t="str">
        <f>IF(B32="","",SUMIF('15F'!$V:$V,'EFICIÊNCIA 1º ETAPA'!$B32,'15F'!$X:$X))</f>
        <v/>
      </c>
      <c r="I32" s="63" t="str">
        <f>IF(B32="","",SUMIF('17M'!$V:$V,'EFICIÊNCIA 1º ETAPA'!$B32,'17M'!$X:$X))</f>
        <v/>
      </c>
      <c r="J32" s="63" t="str">
        <f>IF(B32="","",SUMIF('17F'!$V:$V,'EFICIÊNCIA 1º ETAPA'!$B32,'17F'!$X:$X))</f>
        <v/>
      </c>
      <c r="K32" s="63" t="str">
        <f>IF(B32="","",SUMIF('17M (FED)'!$V:$V,'EFICIÊNCIA 1º ETAPA'!$B32,'17M (FED)'!$X:$X))</f>
        <v/>
      </c>
      <c r="L32" s="64"/>
      <c r="M32" s="65" t="str">
        <f t="shared" si="0"/>
        <v/>
      </c>
      <c r="N32" s="65" t="str">
        <f t="shared" si="1"/>
        <v/>
      </c>
      <c r="O32" s="66" t="str">
        <f t="shared" si="4"/>
        <v/>
      </c>
      <c r="P32" s="65" t="str">
        <f t="shared" si="5"/>
        <v/>
      </c>
      <c r="Q32" s="65">
        <v>26</v>
      </c>
      <c r="R32" s="64"/>
      <c r="S32" s="67" t="str">
        <f t="shared" si="6"/>
        <v/>
      </c>
      <c r="T32" s="68" t="str">
        <f t="shared" si="7"/>
        <v/>
      </c>
      <c r="U32" s="69" t="str">
        <f t="shared" si="2"/>
        <v/>
      </c>
      <c r="V32" s="70" t="str">
        <f t="shared" si="3"/>
        <v/>
      </c>
    </row>
    <row r="33" spans="2:22" ht="24.75" customHeight="1" x14ac:dyDescent="0.25">
      <c r="B33" s="36"/>
      <c r="C33" s="63" t="str">
        <f>IF(B33="","",SUMIF('11M'!$V:$V,'EFICIÊNCIA 1º ETAPA'!$B33,'11M'!$X:$X))</f>
        <v/>
      </c>
      <c r="D33" s="63" t="str">
        <f>IF(B33="","",SUMIF('11F'!$V:$V,'EFICIÊNCIA 1º ETAPA'!$B33,'11F'!$X:$X))</f>
        <v/>
      </c>
      <c r="E33" s="63" t="str">
        <f>IF(B33="","",SUMIF('13M'!$V:$V,'EFICIÊNCIA 1º ETAPA'!$B33,'13M'!$X:$X))</f>
        <v/>
      </c>
      <c r="F33" s="63" t="str">
        <f>IF(B33="","",SUMIF('13F'!$V:$V,'EFICIÊNCIA 1º ETAPA'!$B33,'13F'!$X:$X))</f>
        <v/>
      </c>
      <c r="G33" s="63" t="str">
        <f>IF(B33="","",SUMIF('15M'!$V:$V,'EFICIÊNCIA 1º ETAPA'!$B33,'15M'!$X:$X))</f>
        <v/>
      </c>
      <c r="H33" s="63" t="str">
        <f>IF(B33="","",SUMIF('15F'!$V:$V,'EFICIÊNCIA 1º ETAPA'!$B33,'15F'!$X:$X))</f>
        <v/>
      </c>
      <c r="I33" s="63" t="str">
        <f>IF(B33="","",SUMIF('17M'!$V:$V,'EFICIÊNCIA 1º ETAPA'!$B33,'17M'!$X:$X))</f>
        <v/>
      </c>
      <c r="J33" s="63" t="str">
        <f>IF(B33="","",SUMIF('17F'!$V:$V,'EFICIÊNCIA 1º ETAPA'!$B33,'17F'!$X:$X))</f>
        <v/>
      </c>
      <c r="K33" s="63" t="str">
        <f>IF(B33="","",SUMIF('17M (FED)'!$V:$V,'EFICIÊNCIA 1º ETAPA'!$B33,'17M (FED)'!$X:$X))</f>
        <v/>
      </c>
      <c r="L33" s="64"/>
      <c r="M33" s="65" t="str">
        <f t="shared" si="0"/>
        <v/>
      </c>
      <c r="N33" s="65" t="str">
        <f t="shared" si="1"/>
        <v/>
      </c>
      <c r="O33" s="66" t="str">
        <f t="shared" si="4"/>
        <v/>
      </c>
      <c r="P33" s="65" t="str">
        <f t="shared" si="5"/>
        <v/>
      </c>
      <c r="Q33" s="65">
        <v>27</v>
      </c>
      <c r="R33" s="64"/>
      <c r="S33" s="67" t="str">
        <f t="shared" si="6"/>
        <v/>
      </c>
      <c r="T33" s="68" t="str">
        <f t="shared" si="7"/>
        <v/>
      </c>
      <c r="U33" s="69" t="str">
        <f t="shared" si="2"/>
        <v/>
      </c>
      <c r="V33" s="70" t="str">
        <f t="shared" si="3"/>
        <v/>
      </c>
    </row>
    <row r="34" spans="2:22" ht="24.75" customHeight="1" x14ac:dyDescent="0.25">
      <c r="B34" s="36"/>
      <c r="C34" s="63" t="str">
        <f>IF(B34="","",SUMIF('11M'!$V:$V,'EFICIÊNCIA 1º ETAPA'!$B34,'11M'!$X:$X))</f>
        <v/>
      </c>
      <c r="D34" s="63" t="str">
        <f>IF(B34="","",SUMIF('11F'!$V:$V,'EFICIÊNCIA 1º ETAPA'!$B34,'11F'!$X:$X))</f>
        <v/>
      </c>
      <c r="E34" s="63" t="str">
        <f>IF(B34="","",SUMIF('13M'!$V:$V,'EFICIÊNCIA 1º ETAPA'!$B34,'13M'!$X:$X))</f>
        <v/>
      </c>
      <c r="F34" s="63" t="str">
        <f>IF(B34="","",SUMIF('13F'!$V:$V,'EFICIÊNCIA 1º ETAPA'!$B34,'13F'!$X:$X))</f>
        <v/>
      </c>
      <c r="G34" s="63" t="str">
        <f>IF(B34="","",SUMIF('15M'!$V:$V,'EFICIÊNCIA 1º ETAPA'!$B34,'15M'!$X:$X))</f>
        <v/>
      </c>
      <c r="H34" s="63" t="str">
        <f>IF(B34="","",SUMIF('15F'!$V:$V,'EFICIÊNCIA 1º ETAPA'!$B34,'15F'!$X:$X))</f>
        <v/>
      </c>
      <c r="I34" s="63" t="str">
        <f>IF(B34="","",SUMIF('17M'!$V:$V,'EFICIÊNCIA 1º ETAPA'!$B34,'17M'!$X:$X))</f>
        <v/>
      </c>
      <c r="J34" s="63" t="str">
        <f>IF(B34="","",SUMIF('17F'!$V:$V,'EFICIÊNCIA 1º ETAPA'!$B34,'17F'!$X:$X))</f>
        <v/>
      </c>
      <c r="K34" s="63" t="str">
        <f>IF(B34="","",SUMIF('17M (FED)'!$V:$V,'EFICIÊNCIA 1º ETAPA'!$B34,'17M (FED)'!$X:$X))</f>
        <v/>
      </c>
      <c r="L34" s="64"/>
      <c r="M34" s="65" t="str">
        <f t="shared" si="0"/>
        <v/>
      </c>
      <c r="N34" s="65" t="str">
        <f t="shared" si="1"/>
        <v/>
      </c>
      <c r="O34" s="66" t="str">
        <f t="shared" si="4"/>
        <v/>
      </c>
      <c r="P34" s="65" t="str">
        <f t="shared" si="5"/>
        <v/>
      </c>
      <c r="Q34" s="65">
        <v>28</v>
      </c>
      <c r="R34" s="64"/>
      <c r="S34" s="67" t="str">
        <f t="shared" si="6"/>
        <v/>
      </c>
      <c r="T34" s="68" t="str">
        <f t="shared" si="7"/>
        <v/>
      </c>
      <c r="U34" s="69" t="str">
        <f t="shared" si="2"/>
        <v/>
      </c>
      <c r="V34" s="70" t="str">
        <f t="shared" si="3"/>
        <v/>
      </c>
    </row>
    <row r="35" spans="2:22" ht="24.75" customHeight="1" x14ac:dyDescent="0.25">
      <c r="B35" s="36"/>
      <c r="C35" s="63" t="str">
        <f>IF(B35="","",SUMIF('11M'!$V:$V,'EFICIÊNCIA 1º ETAPA'!$B35,'11M'!$X:$X))</f>
        <v/>
      </c>
      <c r="D35" s="63" t="str">
        <f>IF(B35="","",SUMIF('11F'!$V:$V,'EFICIÊNCIA 1º ETAPA'!$B35,'11F'!$X:$X))</f>
        <v/>
      </c>
      <c r="E35" s="63" t="str">
        <f>IF(B35="","",SUMIF('13M'!$V:$V,'EFICIÊNCIA 1º ETAPA'!$B35,'13M'!$X:$X))</f>
        <v/>
      </c>
      <c r="F35" s="63" t="str">
        <f>IF(B35="","",SUMIF('13F'!$V:$V,'EFICIÊNCIA 1º ETAPA'!$B35,'13F'!$X:$X))</f>
        <v/>
      </c>
      <c r="G35" s="63" t="str">
        <f>IF(B35="","",SUMIF('15M'!$V:$V,'EFICIÊNCIA 1º ETAPA'!$B35,'15M'!$X:$X))</f>
        <v/>
      </c>
      <c r="H35" s="63" t="str">
        <f>IF(B35="","",SUMIF('15F'!$V:$V,'EFICIÊNCIA 1º ETAPA'!$B35,'15F'!$X:$X))</f>
        <v/>
      </c>
      <c r="I35" s="63" t="str">
        <f>IF(B35="","",SUMIF('17M'!$V:$V,'EFICIÊNCIA 1º ETAPA'!$B35,'17M'!$X:$X))</f>
        <v/>
      </c>
      <c r="J35" s="63" t="str">
        <f>IF(B35="","",SUMIF('17F'!$V:$V,'EFICIÊNCIA 1º ETAPA'!$B35,'17F'!$X:$X))</f>
        <v/>
      </c>
      <c r="K35" s="63" t="str">
        <f>IF(B35="","",SUMIF('17M (FED)'!$V:$V,'EFICIÊNCIA 1º ETAPA'!$B35,'17M (FED)'!$X:$X))</f>
        <v/>
      </c>
      <c r="L35" s="64"/>
      <c r="M35" s="65" t="str">
        <f t="shared" si="0"/>
        <v/>
      </c>
      <c r="N35" s="65" t="str">
        <f t="shared" si="1"/>
        <v/>
      </c>
      <c r="O35" s="66" t="str">
        <f t="shared" si="4"/>
        <v/>
      </c>
      <c r="P35" s="65" t="str">
        <f t="shared" si="5"/>
        <v/>
      </c>
      <c r="Q35" s="65">
        <v>29</v>
      </c>
      <c r="R35" s="64"/>
      <c r="S35" s="67" t="str">
        <f t="shared" si="6"/>
        <v/>
      </c>
      <c r="T35" s="68" t="str">
        <f t="shared" si="7"/>
        <v/>
      </c>
      <c r="U35" s="69" t="str">
        <f t="shared" si="2"/>
        <v/>
      </c>
      <c r="V35" s="70" t="str">
        <f t="shared" si="3"/>
        <v/>
      </c>
    </row>
    <row r="36" spans="2:22" ht="24.75" customHeight="1" x14ac:dyDescent="0.25">
      <c r="B36" s="36"/>
      <c r="C36" s="63" t="str">
        <f>IF(B36="","",SUMIF('11M'!$V:$V,'EFICIÊNCIA 1º ETAPA'!$B36,'11M'!$X:$X))</f>
        <v/>
      </c>
      <c r="D36" s="63" t="str">
        <f>IF(B36="","",SUMIF('11F'!$V:$V,'EFICIÊNCIA 1º ETAPA'!$B36,'11F'!$X:$X))</f>
        <v/>
      </c>
      <c r="E36" s="63" t="str">
        <f>IF(B36="","",SUMIF('13M'!$V:$V,'EFICIÊNCIA 1º ETAPA'!$B36,'13M'!$X:$X))</f>
        <v/>
      </c>
      <c r="F36" s="63" t="str">
        <f>IF(B36="","",SUMIF('13F'!$V:$V,'EFICIÊNCIA 1º ETAPA'!$B36,'13F'!$X:$X))</f>
        <v/>
      </c>
      <c r="G36" s="63" t="str">
        <f>IF(B36="","",SUMIF('15M'!$V:$V,'EFICIÊNCIA 1º ETAPA'!$B36,'15M'!$X:$X))</f>
        <v/>
      </c>
      <c r="H36" s="63" t="str">
        <f>IF(B36="","",SUMIF('15F'!$V:$V,'EFICIÊNCIA 1º ETAPA'!$B36,'15F'!$X:$X))</f>
        <v/>
      </c>
      <c r="I36" s="63" t="str">
        <f>IF(B36="","",SUMIF('17M'!$V:$V,'EFICIÊNCIA 1º ETAPA'!$B36,'17M'!$X:$X))</f>
        <v/>
      </c>
      <c r="J36" s="63" t="str">
        <f>IF(B36="","",SUMIF('17F'!$V:$V,'EFICIÊNCIA 1º ETAPA'!$B36,'17F'!$X:$X))</f>
        <v/>
      </c>
      <c r="K36" s="63" t="str">
        <f>IF(B36="","",SUMIF('17M (FED)'!$V:$V,'EFICIÊNCIA 1º ETAPA'!$B36,'17M (FED)'!$X:$X))</f>
        <v/>
      </c>
      <c r="L36" s="64"/>
      <c r="M36" s="65" t="str">
        <f t="shared" si="0"/>
        <v/>
      </c>
      <c r="N36" s="65" t="str">
        <f t="shared" si="1"/>
        <v/>
      </c>
      <c r="O36" s="66" t="str">
        <f t="shared" si="4"/>
        <v/>
      </c>
      <c r="P36" s="65" t="str">
        <f t="shared" si="5"/>
        <v/>
      </c>
      <c r="Q36" s="65">
        <v>30</v>
      </c>
      <c r="R36" s="64"/>
      <c r="S36" s="67" t="str">
        <f t="shared" si="6"/>
        <v/>
      </c>
      <c r="T36" s="68" t="str">
        <f t="shared" si="7"/>
        <v/>
      </c>
      <c r="U36" s="69" t="str">
        <f t="shared" si="2"/>
        <v/>
      </c>
      <c r="V36" s="70" t="str">
        <f t="shared" si="3"/>
        <v/>
      </c>
    </row>
  </sheetData>
  <sheetProtection algorithmName="SHA-512" hashValue="P8ePdVonHFLiw61eMTzYNGi0YOBEaIZgDSPKDIE+SmamUMmCcb0H0gCV74nHWUmWnyrA93kF4oQH+jPUY+b5ag==" saltValue="xRq9vaYn3JooOIxppVeZ8Q==" spinCount="100000" sheet="1" objects="1" scenarios="1"/>
  <sortState xmlns:xlrd2="http://schemas.microsoft.com/office/spreadsheetml/2017/richdata2" ref="B6:N13">
    <sortCondition descending="1" ref="N6:N13"/>
  </sortState>
  <mergeCells count="8">
    <mergeCell ref="S4:V5"/>
    <mergeCell ref="B2:V3"/>
    <mergeCell ref="B4:B5"/>
    <mergeCell ref="C4:D4"/>
    <mergeCell ref="E4:F4"/>
    <mergeCell ref="G4:H4"/>
    <mergeCell ref="O4:O5"/>
    <mergeCell ref="I4:K4"/>
  </mergeCells>
  <phoneticPr fontId="2" type="noConversion"/>
  <pageMargins left="0.51181102362204722" right="0.51181102362204722" top="0.78740157480314965" bottom="0.78740157480314965" header="0.31496062992125984" footer="0.31496062992125984"/>
  <pageSetup paperSize="9" scale="6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LISTAS!$B$5:$B$34</xm:f>
          </x14:formula1>
          <xm:sqref>B7:B36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1:K204"/>
  <sheetViews>
    <sheetView showGridLines="0" workbookViewId="0">
      <selection activeCell="F17" sqref="F17"/>
    </sheetView>
  </sheetViews>
  <sheetFormatPr defaultRowHeight="15" x14ac:dyDescent="0.25"/>
  <cols>
    <col min="1" max="1" width="2.5703125" customWidth="1"/>
    <col min="2" max="2" width="30.5703125" style="31" customWidth="1"/>
    <col min="3" max="3" width="2.7109375" customWidth="1"/>
    <col min="4" max="4" width="26.85546875" bestFit="1" customWidth="1"/>
    <col min="5" max="5" width="2.7109375" customWidth="1"/>
    <col min="6" max="6" width="48.85546875" style="31" bestFit="1" customWidth="1"/>
    <col min="7" max="7" width="36.7109375" customWidth="1"/>
    <col min="8" max="8" width="2.7109375" customWidth="1"/>
    <col min="9" max="9" width="6.5703125" customWidth="1"/>
    <col min="10" max="10" width="2.7109375" customWidth="1"/>
    <col min="11" max="11" width="37.7109375" customWidth="1"/>
  </cols>
  <sheetData>
    <row r="1" spans="1:11" x14ac:dyDescent="0.25">
      <c r="F1" s="163" t="s">
        <v>19</v>
      </c>
      <c r="G1" s="164"/>
    </row>
    <row r="2" spans="1:11" ht="8.25" customHeight="1" x14ac:dyDescent="0.25">
      <c r="F2" s="165"/>
      <c r="G2" s="166"/>
    </row>
    <row r="3" spans="1:11" x14ac:dyDescent="0.25">
      <c r="A3" s="91">
        <v>1</v>
      </c>
      <c r="B3" s="161" t="s">
        <v>18</v>
      </c>
      <c r="C3" s="92">
        <v>2</v>
      </c>
      <c r="D3" s="162" t="s">
        <v>1</v>
      </c>
      <c r="E3" s="91">
        <v>3</v>
      </c>
      <c r="F3" s="161" t="s">
        <v>24</v>
      </c>
      <c r="G3" s="167" t="s">
        <v>0</v>
      </c>
      <c r="H3" s="96">
        <v>4</v>
      </c>
      <c r="J3" s="97"/>
      <c r="K3" s="98" t="s">
        <v>28</v>
      </c>
    </row>
    <row r="4" spans="1:11" x14ac:dyDescent="0.25">
      <c r="B4" s="161"/>
      <c r="D4" s="162"/>
      <c r="F4" s="161"/>
      <c r="G4" s="167"/>
      <c r="J4" s="91">
        <v>1</v>
      </c>
      <c r="K4" s="99" t="s">
        <v>29</v>
      </c>
    </row>
    <row r="5" spans="1:11" x14ac:dyDescent="0.25">
      <c r="B5" s="93" t="s">
        <v>38</v>
      </c>
      <c r="D5" s="94" t="s">
        <v>12</v>
      </c>
      <c r="F5" s="93" t="s">
        <v>84</v>
      </c>
      <c r="G5" s="95" t="s">
        <v>45</v>
      </c>
      <c r="J5" s="92">
        <v>2</v>
      </c>
      <c r="K5" s="100" t="s">
        <v>30</v>
      </c>
    </row>
    <row r="6" spans="1:11" ht="15" customHeight="1" x14ac:dyDescent="0.25">
      <c r="B6" s="93" t="s">
        <v>39</v>
      </c>
      <c r="D6" s="94" t="s">
        <v>20</v>
      </c>
      <c r="F6" s="93" t="s">
        <v>75</v>
      </c>
      <c r="G6" s="95" t="s">
        <v>44</v>
      </c>
      <c r="J6" s="91">
        <v>3</v>
      </c>
      <c r="K6" s="99" t="s">
        <v>29</v>
      </c>
    </row>
    <row r="7" spans="1:11" ht="15" customHeight="1" x14ac:dyDescent="0.25">
      <c r="B7" s="93" t="s">
        <v>40</v>
      </c>
      <c r="F7" s="93" t="s">
        <v>82</v>
      </c>
      <c r="G7" s="95" t="s">
        <v>43</v>
      </c>
      <c r="J7" s="96">
        <v>4</v>
      </c>
      <c r="K7" s="101" t="s">
        <v>31</v>
      </c>
    </row>
    <row r="8" spans="1:11" x14ac:dyDescent="0.25">
      <c r="B8" s="93" t="s">
        <v>41</v>
      </c>
      <c r="F8" s="93" t="s">
        <v>92</v>
      </c>
      <c r="G8" s="95" t="s">
        <v>46</v>
      </c>
    </row>
    <row r="9" spans="1:11" x14ac:dyDescent="0.25">
      <c r="B9" s="93" t="s">
        <v>45</v>
      </c>
      <c r="F9" s="93" t="s">
        <v>60</v>
      </c>
      <c r="G9" s="95" t="s">
        <v>38</v>
      </c>
    </row>
    <row r="10" spans="1:11" ht="15" customHeight="1" x14ac:dyDescent="0.25">
      <c r="B10" s="93" t="s">
        <v>44</v>
      </c>
      <c r="F10" s="93" t="s">
        <v>80</v>
      </c>
      <c r="G10" s="95" t="s">
        <v>43</v>
      </c>
    </row>
    <row r="11" spans="1:11" x14ac:dyDescent="0.25">
      <c r="B11" s="93" t="s">
        <v>43</v>
      </c>
      <c r="F11" s="93" t="s">
        <v>55</v>
      </c>
      <c r="G11" s="95" t="s">
        <v>39</v>
      </c>
    </row>
    <row r="12" spans="1:11" x14ac:dyDescent="0.25">
      <c r="B12" s="93" t="s">
        <v>46</v>
      </c>
      <c r="F12" s="93" t="s">
        <v>76</v>
      </c>
      <c r="G12" s="95" t="s">
        <v>44</v>
      </c>
    </row>
    <row r="13" spans="1:11" ht="15" customHeight="1" x14ac:dyDescent="0.25">
      <c r="B13" s="93" t="s">
        <v>42</v>
      </c>
      <c r="F13" s="93" t="s">
        <v>59</v>
      </c>
      <c r="G13" s="95" t="s">
        <v>38</v>
      </c>
    </row>
    <row r="14" spans="1:11" x14ac:dyDescent="0.25">
      <c r="B14" s="93" t="s">
        <v>72</v>
      </c>
      <c r="F14" s="93" t="s">
        <v>56</v>
      </c>
      <c r="G14" s="95" t="s">
        <v>38</v>
      </c>
    </row>
    <row r="15" spans="1:11" x14ac:dyDescent="0.25">
      <c r="B15" s="93"/>
      <c r="F15" s="93" t="s">
        <v>85</v>
      </c>
      <c r="G15" s="95" t="s">
        <v>45</v>
      </c>
    </row>
    <row r="16" spans="1:11" ht="15" customHeight="1" x14ac:dyDescent="0.25">
      <c r="B16" s="93"/>
      <c r="F16" s="93" t="s">
        <v>106</v>
      </c>
      <c r="G16" s="95" t="s">
        <v>43</v>
      </c>
    </row>
    <row r="17" spans="2:7" ht="15" customHeight="1" x14ac:dyDescent="0.25">
      <c r="B17" s="93"/>
      <c r="F17" s="93" t="s">
        <v>61</v>
      </c>
      <c r="G17" s="95" t="s">
        <v>38</v>
      </c>
    </row>
    <row r="18" spans="2:7" ht="16.5" customHeight="1" x14ac:dyDescent="0.25">
      <c r="B18" s="93"/>
      <c r="F18" s="93" t="s">
        <v>65</v>
      </c>
      <c r="G18" s="95" t="s">
        <v>40</v>
      </c>
    </row>
    <row r="19" spans="2:7" x14ac:dyDescent="0.25">
      <c r="B19" s="93"/>
      <c r="F19" s="93" t="s">
        <v>58</v>
      </c>
      <c r="G19" s="95" t="s">
        <v>38</v>
      </c>
    </row>
    <row r="20" spans="2:7" ht="16.5" customHeight="1" x14ac:dyDescent="0.25">
      <c r="B20" s="93"/>
      <c r="F20" s="93" t="s">
        <v>78</v>
      </c>
      <c r="G20" s="95" t="s">
        <v>41</v>
      </c>
    </row>
    <row r="21" spans="2:7" ht="16.5" customHeight="1" x14ac:dyDescent="0.25">
      <c r="B21" s="93"/>
      <c r="F21" s="93" t="s">
        <v>54</v>
      </c>
      <c r="G21" s="95" t="s">
        <v>39</v>
      </c>
    </row>
    <row r="22" spans="2:7" ht="16.5" customHeight="1" x14ac:dyDescent="0.25">
      <c r="B22" s="93"/>
      <c r="F22" s="93" t="s">
        <v>62</v>
      </c>
      <c r="G22" s="95" t="s">
        <v>40</v>
      </c>
    </row>
    <row r="23" spans="2:7" ht="16.5" customHeight="1" x14ac:dyDescent="0.25">
      <c r="B23" s="93"/>
      <c r="F23" s="93" t="s">
        <v>102</v>
      </c>
      <c r="G23" s="95" t="s">
        <v>45</v>
      </c>
    </row>
    <row r="24" spans="2:7" x14ac:dyDescent="0.25">
      <c r="B24" s="93"/>
      <c r="F24" s="93" t="s">
        <v>81</v>
      </c>
      <c r="G24" s="95" t="s">
        <v>43</v>
      </c>
    </row>
    <row r="25" spans="2:7" x14ac:dyDescent="0.25">
      <c r="B25" s="93"/>
      <c r="F25" s="93" t="s">
        <v>51</v>
      </c>
      <c r="G25" s="95" t="s">
        <v>39</v>
      </c>
    </row>
    <row r="26" spans="2:7" x14ac:dyDescent="0.25">
      <c r="B26" s="93"/>
      <c r="F26" s="93" t="s">
        <v>49</v>
      </c>
      <c r="G26" s="95" t="s">
        <v>39</v>
      </c>
    </row>
    <row r="27" spans="2:7" x14ac:dyDescent="0.25">
      <c r="B27" s="93"/>
      <c r="F27" s="93" t="s">
        <v>69</v>
      </c>
      <c r="G27" s="95" t="s">
        <v>38</v>
      </c>
    </row>
    <row r="28" spans="2:7" x14ac:dyDescent="0.25">
      <c r="B28" s="93"/>
      <c r="F28" s="93" t="s">
        <v>79</v>
      </c>
      <c r="G28" s="95" t="s">
        <v>41</v>
      </c>
    </row>
    <row r="29" spans="2:7" x14ac:dyDescent="0.25">
      <c r="B29" s="93"/>
      <c r="F29" s="93" t="s">
        <v>73</v>
      </c>
      <c r="G29" s="95" t="s">
        <v>42</v>
      </c>
    </row>
    <row r="30" spans="2:7" x14ac:dyDescent="0.25">
      <c r="B30" s="93"/>
      <c r="F30" s="93" t="s">
        <v>99</v>
      </c>
      <c r="G30" s="95" t="s">
        <v>46</v>
      </c>
    </row>
    <row r="31" spans="2:7" x14ac:dyDescent="0.25">
      <c r="B31" s="93"/>
      <c r="F31" s="93" t="s">
        <v>63</v>
      </c>
      <c r="G31" s="95" t="s">
        <v>40</v>
      </c>
    </row>
    <row r="32" spans="2:7" x14ac:dyDescent="0.25">
      <c r="B32" s="93"/>
      <c r="F32" s="93" t="s">
        <v>66</v>
      </c>
      <c r="G32" s="95" t="s">
        <v>40</v>
      </c>
    </row>
    <row r="33" spans="2:7" x14ac:dyDescent="0.25">
      <c r="B33" s="93"/>
      <c r="F33" s="93" t="s">
        <v>90</v>
      </c>
      <c r="G33" s="95" t="s">
        <v>46</v>
      </c>
    </row>
    <row r="34" spans="2:7" x14ac:dyDescent="0.25">
      <c r="B34" s="93"/>
      <c r="F34" s="93" t="s">
        <v>87</v>
      </c>
      <c r="G34" s="95" t="s">
        <v>46</v>
      </c>
    </row>
    <row r="35" spans="2:7" x14ac:dyDescent="0.25">
      <c r="F35" s="93" t="s">
        <v>70</v>
      </c>
      <c r="G35" s="95" t="s">
        <v>38</v>
      </c>
    </row>
    <row r="36" spans="2:7" x14ac:dyDescent="0.25">
      <c r="F36" s="93" t="s">
        <v>64</v>
      </c>
      <c r="G36" s="95" t="s">
        <v>40</v>
      </c>
    </row>
    <row r="37" spans="2:7" x14ac:dyDescent="0.25">
      <c r="F37" s="93" t="s">
        <v>68</v>
      </c>
      <c r="G37" s="95" t="s">
        <v>38</v>
      </c>
    </row>
    <row r="38" spans="2:7" x14ac:dyDescent="0.25">
      <c r="F38" s="93" t="s">
        <v>86</v>
      </c>
      <c r="G38" s="95" t="s">
        <v>46</v>
      </c>
    </row>
    <row r="39" spans="2:7" x14ac:dyDescent="0.25">
      <c r="F39" s="93" t="s">
        <v>67</v>
      </c>
      <c r="G39" s="95" t="s">
        <v>40</v>
      </c>
    </row>
    <row r="40" spans="2:7" x14ac:dyDescent="0.25">
      <c r="F40" s="93" t="s">
        <v>94</v>
      </c>
      <c r="G40" s="95" t="s">
        <v>46</v>
      </c>
    </row>
    <row r="41" spans="2:7" x14ac:dyDescent="0.25">
      <c r="F41" s="93" t="s">
        <v>95</v>
      </c>
      <c r="G41" s="95" t="s">
        <v>46</v>
      </c>
    </row>
    <row r="42" spans="2:7" x14ac:dyDescent="0.25">
      <c r="F42" s="93" t="s">
        <v>71</v>
      </c>
      <c r="G42" s="95" t="s">
        <v>38</v>
      </c>
    </row>
    <row r="43" spans="2:7" x14ac:dyDescent="0.25">
      <c r="F43" s="93" t="s">
        <v>89</v>
      </c>
      <c r="G43" s="95" t="s">
        <v>46</v>
      </c>
    </row>
    <row r="44" spans="2:7" x14ac:dyDescent="0.25">
      <c r="F44" s="93" t="s">
        <v>97</v>
      </c>
      <c r="G44" s="95" t="s">
        <v>46</v>
      </c>
    </row>
    <row r="45" spans="2:7" x14ac:dyDescent="0.25">
      <c r="F45" s="93" t="s">
        <v>105</v>
      </c>
      <c r="G45" s="95" t="s">
        <v>39</v>
      </c>
    </row>
    <row r="46" spans="2:7" x14ac:dyDescent="0.25">
      <c r="F46" s="93" t="s">
        <v>57</v>
      </c>
      <c r="G46" s="95" t="s">
        <v>38</v>
      </c>
    </row>
    <row r="47" spans="2:7" x14ac:dyDescent="0.25">
      <c r="F47" s="93" t="s">
        <v>48</v>
      </c>
      <c r="G47" s="95" t="s">
        <v>39</v>
      </c>
    </row>
    <row r="48" spans="2:7" x14ac:dyDescent="0.25">
      <c r="F48" s="93" t="s">
        <v>98</v>
      </c>
      <c r="G48" s="95" t="s">
        <v>46</v>
      </c>
    </row>
    <row r="49" spans="6:7" x14ac:dyDescent="0.25">
      <c r="F49" s="93" t="s">
        <v>77</v>
      </c>
      <c r="G49" s="95" t="s">
        <v>41</v>
      </c>
    </row>
    <row r="50" spans="6:7" x14ac:dyDescent="0.25">
      <c r="F50" s="93" t="s">
        <v>47</v>
      </c>
      <c r="G50" s="95" t="s">
        <v>39</v>
      </c>
    </row>
    <row r="51" spans="6:7" x14ac:dyDescent="0.25">
      <c r="F51" s="93" t="s">
        <v>83</v>
      </c>
      <c r="G51" s="95" t="s">
        <v>45</v>
      </c>
    </row>
    <row r="52" spans="6:7" x14ac:dyDescent="0.25">
      <c r="F52" s="93" t="s">
        <v>88</v>
      </c>
      <c r="G52" s="95" t="s">
        <v>46</v>
      </c>
    </row>
    <row r="53" spans="6:7" x14ac:dyDescent="0.25">
      <c r="F53" s="93" t="s">
        <v>93</v>
      </c>
      <c r="G53" s="95" t="s">
        <v>46</v>
      </c>
    </row>
    <row r="54" spans="6:7" x14ac:dyDescent="0.25">
      <c r="F54" s="93" t="s">
        <v>100</v>
      </c>
      <c r="G54" s="95" t="s">
        <v>46</v>
      </c>
    </row>
    <row r="55" spans="6:7" x14ac:dyDescent="0.25">
      <c r="F55" s="93" t="s">
        <v>103</v>
      </c>
      <c r="G55" s="95" t="s">
        <v>39</v>
      </c>
    </row>
    <row r="56" spans="6:7" x14ac:dyDescent="0.25">
      <c r="F56" s="93" t="s">
        <v>52</v>
      </c>
      <c r="G56" s="95" t="s">
        <v>39</v>
      </c>
    </row>
    <row r="57" spans="6:7" x14ac:dyDescent="0.25">
      <c r="F57" s="93" t="s">
        <v>74</v>
      </c>
      <c r="G57" s="95" t="s">
        <v>44</v>
      </c>
    </row>
    <row r="58" spans="6:7" x14ac:dyDescent="0.25">
      <c r="F58" s="93" t="s">
        <v>50</v>
      </c>
      <c r="G58" s="95" t="s">
        <v>39</v>
      </c>
    </row>
    <row r="59" spans="6:7" x14ac:dyDescent="0.25">
      <c r="F59" s="93" t="s">
        <v>96</v>
      </c>
      <c r="G59" s="95" t="s">
        <v>46</v>
      </c>
    </row>
    <row r="60" spans="6:7" x14ac:dyDescent="0.25">
      <c r="F60" s="93" t="s">
        <v>104</v>
      </c>
      <c r="G60" s="95" t="s">
        <v>39</v>
      </c>
    </row>
    <row r="61" spans="6:7" x14ac:dyDescent="0.25">
      <c r="F61" s="93" t="s">
        <v>101</v>
      </c>
      <c r="G61" s="95" t="s">
        <v>46</v>
      </c>
    </row>
    <row r="62" spans="6:7" x14ac:dyDescent="0.25">
      <c r="F62" s="93" t="s">
        <v>91</v>
      </c>
      <c r="G62" s="95" t="s">
        <v>46</v>
      </c>
    </row>
    <row r="63" spans="6:7" x14ac:dyDescent="0.25">
      <c r="F63" s="93" t="s">
        <v>53</v>
      </c>
      <c r="G63" s="95" t="s">
        <v>39</v>
      </c>
    </row>
    <row r="64" spans="6:7" x14ac:dyDescent="0.25">
      <c r="F64" s="93"/>
      <c r="G64" s="95"/>
    </row>
    <row r="65" spans="6:7" x14ac:dyDescent="0.25">
      <c r="F65" s="93"/>
      <c r="G65" s="95"/>
    </row>
    <row r="66" spans="6:7" x14ac:dyDescent="0.25">
      <c r="F66" s="93"/>
      <c r="G66" s="95"/>
    </row>
    <row r="67" spans="6:7" x14ac:dyDescent="0.25">
      <c r="F67" s="93"/>
      <c r="G67" s="95"/>
    </row>
    <row r="68" spans="6:7" x14ac:dyDescent="0.25">
      <c r="F68" s="93"/>
      <c r="G68" s="95"/>
    </row>
    <row r="69" spans="6:7" x14ac:dyDescent="0.25">
      <c r="F69" s="93"/>
      <c r="G69" s="95"/>
    </row>
    <row r="70" spans="6:7" x14ac:dyDescent="0.25">
      <c r="F70" s="93"/>
      <c r="G70" s="95"/>
    </row>
    <row r="71" spans="6:7" x14ac:dyDescent="0.25">
      <c r="F71" s="93"/>
      <c r="G71" s="95"/>
    </row>
    <row r="72" spans="6:7" x14ac:dyDescent="0.25">
      <c r="F72" s="93"/>
      <c r="G72" s="95"/>
    </row>
    <row r="73" spans="6:7" x14ac:dyDescent="0.25">
      <c r="F73" s="93"/>
      <c r="G73" s="95"/>
    </row>
    <row r="74" spans="6:7" x14ac:dyDescent="0.25">
      <c r="F74" s="93"/>
      <c r="G74" s="95"/>
    </row>
    <row r="75" spans="6:7" x14ac:dyDescent="0.25">
      <c r="F75" s="93"/>
      <c r="G75" s="95"/>
    </row>
    <row r="76" spans="6:7" x14ac:dyDescent="0.25">
      <c r="F76" s="93"/>
      <c r="G76" s="95"/>
    </row>
    <row r="77" spans="6:7" x14ac:dyDescent="0.25">
      <c r="F77" s="93"/>
      <c r="G77" s="95"/>
    </row>
    <row r="78" spans="6:7" x14ac:dyDescent="0.25">
      <c r="F78" s="93"/>
      <c r="G78" s="95"/>
    </row>
    <row r="79" spans="6:7" x14ac:dyDescent="0.25">
      <c r="F79" s="93"/>
      <c r="G79" s="95"/>
    </row>
    <row r="80" spans="6:7" x14ac:dyDescent="0.25">
      <c r="F80" s="93"/>
      <c r="G80" s="95"/>
    </row>
    <row r="81" spans="6:7" x14ac:dyDescent="0.25">
      <c r="F81" s="93"/>
      <c r="G81" s="95"/>
    </row>
    <row r="82" spans="6:7" x14ac:dyDescent="0.25">
      <c r="F82" s="93"/>
      <c r="G82" s="95"/>
    </row>
    <row r="83" spans="6:7" x14ac:dyDescent="0.25">
      <c r="F83" s="93"/>
      <c r="G83" s="95"/>
    </row>
    <row r="84" spans="6:7" x14ac:dyDescent="0.25">
      <c r="F84" s="93"/>
      <c r="G84" s="95"/>
    </row>
    <row r="85" spans="6:7" x14ac:dyDescent="0.25">
      <c r="F85" s="93"/>
      <c r="G85" s="95"/>
    </row>
    <row r="86" spans="6:7" x14ac:dyDescent="0.25">
      <c r="F86" s="93"/>
      <c r="G86" s="95"/>
    </row>
    <row r="87" spans="6:7" x14ac:dyDescent="0.25">
      <c r="F87" s="93"/>
      <c r="G87" s="95"/>
    </row>
    <row r="88" spans="6:7" x14ac:dyDescent="0.25">
      <c r="F88" s="93"/>
      <c r="G88" s="95"/>
    </row>
    <row r="89" spans="6:7" x14ac:dyDescent="0.25">
      <c r="F89" s="93"/>
      <c r="G89" s="95"/>
    </row>
    <row r="90" spans="6:7" x14ac:dyDescent="0.25">
      <c r="F90" s="93"/>
      <c r="G90" s="95"/>
    </row>
    <row r="91" spans="6:7" x14ac:dyDescent="0.25">
      <c r="F91" s="93"/>
      <c r="G91" s="95"/>
    </row>
    <row r="92" spans="6:7" x14ac:dyDescent="0.25">
      <c r="F92" s="93"/>
      <c r="G92" s="95"/>
    </row>
    <row r="93" spans="6:7" x14ac:dyDescent="0.25">
      <c r="F93" s="93"/>
      <c r="G93" s="95"/>
    </row>
    <row r="94" spans="6:7" x14ac:dyDescent="0.25">
      <c r="F94" s="93"/>
      <c r="G94" s="95"/>
    </row>
    <row r="95" spans="6:7" x14ac:dyDescent="0.25">
      <c r="F95" s="93"/>
      <c r="G95" s="95"/>
    </row>
    <row r="96" spans="6:7" x14ac:dyDescent="0.25">
      <c r="F96" s="93"/>
      <c r="G96" s="95"/>
    </row>
    <row r="97" spans="6:7" x14ac:dyDescent="0.25">
      <c r="F97" s="93"/>
      <c r="G97" s="95"/>
    </row>
    <row r="98" spans="6:7" x14ac:dyDescent="0.25">
      <c r="F98" s="93"/>
      <c r="G98" s="95"/>
    </row>
    <row r="99" spans="6:7" x14ac:dyDescent="0.25">
      <c r="F99" s="93"/>
      <c r="G99" s="95"/>
    </row>
    <row r="100" spans="6:7" x14ac:dyDescent="0.25">
      <c r="F100" s="93"/>
      <c r="G100" s="95"/>
    </row>
    <row r="101" spans="6:7" x14ac:dyDescent="0.25">
      <c r="F101" s="93"/>
      <c r="G101" s="95"/>
    </row>
    <row r="102" spans="6:7" x14ac:dyDescent="0.25">
      <c r="F102" s="93"/>
      <c r="G102" s="95"/>
    </row>
    <row r="103" spans="6:7" x14ac:dyDescent="0.25">
      <c r="F103" s="93"/>
      <c r="G103" s="95"/>
    </row>
    <row r="104" spans="6:7" x14ac:dyDescent="0.25">
      <c r="F104" s="93"/>
      <c r="G104" s="95"/>
    </row>
    <row r="105" spans="6:7" x14ac:dyDescent="0.25">
      <c r="F105" s="93"/>
      <c r="G105" s="95"/>
    </row>
    <row r="106" spans="6:7" x14ac:dyDescent="0.25">
      <c r="F106" s="93"/>
      <c r="G106" s="95"/>
    </row>
    <row r="107" spans="6:7" x14ac:dyDescent="0.25">
      <c r="F107" s="93"/>
      <c r="G107" s="95"/>
    </row>
    <row r="108" spans="6:7" x14ac:dyDescent="0.25">
      <c r="F108" s="93"/>
      <c r="G108" s="95"/>
    </row>
    <row r="109" spans="6:7" x14ac:dyDescent="0.25">
      <c r="F109" s="93"/>
      <c r="G109" s="95"/>
    </row>
    <row r="110" spans="6:7" x14ac:dyDescent="0.25">
      <c r="F110" s="93"/>
      <c r="G110" s="95"/>
    </row>
    <row r="111" spans="6:7" x14ac:dyDescent="0.25">
      <c r="F111" s="93"/>
      <c r="G111" s="95"/>
    </row>
    <row r="112" spans="6:7" x14ac:dyDescent="0.25">
      <c r="F112" s="93"/>
      <c r="G112" s="95"/>
    </row>
    <row r="113" spans="6:7" x14ac:dyDescent="0.25">
      <c r="F113" s="93"/>
      <c r="G113" s="95"/>
    </row>
    <row r="114" spans="6:7" x14ac:dyDescent="0.25">
      <c r="F114" s="93"/>
      <c r="G114" s="95"/>
    </row>
    <row r="115" spans="6:7" x14ac:dyDescent="0.25">
      <c r="F115" s="93"/>
      <c r="G115" s="95"/>
    </row>
    <row r="116" spans="6:7" x14ac:dyDescent="0.25">
      <c r="F116" s="93"/>
      <c r="G116" s="95"/>
    </row>
    <row r="117" spans="6:7" x14ac:dyDescent="0.25">
      <c r="F117" s="93"/>
      <c r="G117" s="95"/>
    </row>
    <row r="118" spans="6:7" x14ac:dyDescent="0.25">
      <c r="F118" s="93"/>
      <c r="G118" s="95"/>
    </row>
    <row r="119" spans="6:7" x14ac:dyDescent="0.25">
      <c r="F119" s="93"/>
      <c r="G119" s="95"/>
    </row>
    <row r="120" spans="6:7" x14ac:dyDescent="0.25">
      <c r="F120" s="93"/>
      <c r="G120" s="95"/>
    </row>
    <row r="121" spans="6:7" x14ac:dyDescent="0.25">
      <c r="F121" s="93"/>
      <c r="G121" s="95"/>
    </row>
    <row r="122" spans="6:7" x14ac:dyDescent="0.25">
      <c r="F122" s="93"/>
      <c r="G122" s="95"/>
    </row>
    <row r="123" spans="6:7" x14ac:dyDescent="0.25">
      <c r="F123" s="93"/>
      <c r="G123" s="95"/>
    </row>
    <row r="124" spans="6:7" x14ac:dyDescent="0.25">
      <c r="F124" s="93"/>
      <c r="G124" s="95"/>
    </row>
    <row r="125" spans="6:7" x14ac:dyDescent="0.25">
      <c r="F125" s="93"/>
      <c r="G125" s="95"/>
    </row>
    <row r="126" spans="6:7" x14ac:dyDescent="0.25">
      <c r="F126" s="93"/>
      <c r="G126" s="95"/>
    </row>
    <row r="127" spans="6:7" x14ac:dyDescent="0.25">
      <c r="F127" s="93"/>
      <c r="G127" s="95"/>
    </row>
    <row r="128" spans="6:7" x14ac:dyDescent="0.25">
      <c r="F128" s="93"/>
      <c r="G128" s="95"/>
    </row>
    <row r="129" spans="6:7" x14ac:dyDescent="0.25">
      <c r="F129" s="93"/>
      <c r="G129" s="95"/>
    </row>
    <row r="130" spans="6:7" x14ac:dyDescent="0.25">
      <c r="F130" s="93"/>
      <c r="G130" s="95"/>
    </row>
    <row r="131" spans="6:7" x14ac:dyDescent="0.25">
      <c r="F131" s="93"/>
      <c r="G131" s="95"/>
    </row>
    <row r="132" spans="6:7" x14ac:dyDescent="0.25">
      <c r="F132" s="93"/>
      <c r="G132" s="95"/>
    </row>
    <row r="133" spans="6:7" x14ac:dyDescent="0.25">
      <c r="F133" s="93"/>
      <c r="G133" s="95"/>
    </row>
    <row r="134" spans="6:7" x14ac:dyDescent="0.25">
      <c r="F134" s="93"/>
      <c r="G134" s="95"/>
    </row>
    <row r="135" spans="6:7" x14ac:dyDescent="0.25">
      <c r="F135" s="93"/>
      <c r="G135" s="95"/>
    </row>
    <row r="136" spans="6:7" x14ac:dyDescent="0.25">
      <c r="F136" s="93"/>
      <c r="G136" s="95"/>
    </row>
    <row r="137" spans="6:7" x14ac:dyDescent="0.25">
      <c r="F137" s="93"/>
      <c r="G137" s="95"/>
    </row>
    <row r="138" spans="6:7" x14ac:dyDescent="0.25">
      <c r="F138" s="93"/>
      <c r="G138" s="95"/>
    </row>
    <row r="139" spans="6:7" x14ac:dyDescent="0.25">
      <c r="F139" s="93"/>
      <c r="G139" s="95"/>
    </row>
    <row r="140" spans="6:7" x14ac:dyDescent="0.25">
      <c r="F140" s="93"/>
      <c r="G140" s="95"/>
    </row>
    <row r="141" spans="6:7" x14ac:dyDescent="0.25">
      <c r="F141" s="93"/>
      <c r="G141" s="95"/>
    </row>
    <row r="142" spans="6:7" x14ac:dyDescent="0.25">
      <c r="F142" s="93"/>
      <c r="G142" s="95"/>
    </row>
    <row r="143" spans="6:7" x14ac:dyDescent="0.25">
      <c r="F143" s="93"/>
      <c r="G143" s="95"/>
    </row>
    <row r="144" spans="6:7" x14ac:dyDescent="0.25">
      <c r="F144" s="93"/>
      <c r="G144" s="95"/>
    </row>
    <row r="145" spans="6:7" x14ac:dyDescent="0.25">
      <c r="F145" s="93"/>
      <c r="G145" s="95"/>
    </row>
    <row r="146" spans="6:7" x14ac:dyDescent="0.25">
      <c r="F146" s="93"/>
      <c r="G146" s="95"/>
    </row>
    <row r="147" spans="6:7" x14ac:dyDescent="0.25">
      <c r="F147" s="93"/>
      <c r="G147" s="95"/>
    </row>
    <row r="148" spans="6:7" x14ac:dyDescent="0.25">
      <c r="F148" s="93"/>
      <c r="G148" s="95"/>
    </row>
    <row r="149" spans="6:7" x14ac:dyDescent="0.25">
      <c r="F149" s="93"/>
      <c r="G149" s="95"/>
    </row>
    <row r="150" spans="6:7" x14ac:dyDescent="0.25">
      <c r="F150" s="93"/>
      <c r="G150" s="95"/>
    </row>
    <row r="151" spans="6:7" x14ac:dyDescent="0.25">
      <c r="F151" s="93"/>
      <c r="G151" s="95"/>
    </row>
    <row r="152" spans="6:7" x14ac:dyDescent="0.25">
      <c r="F152" s="93"/>
      <c r="G152" s="95"/>
    </row>
    <row r="153" spans="6:7" x14ac:dyDescent="0.25">
      <c r="F153" s="93"/>
      <c r="G153" s="95"/>
    </row>
    <row r="154" spans="6:7" x14ac:dyDescent="0.25">
      <c r="F154" s="93"/>
      <c r="G154" s="95"/>
    </row>
    <row r="155" spans="6:7" x14ac:dyDescent="0.25">
      <c r="F155" s="93"/>
      <c r="G155" s="95"/>
    </row>
    <row r="156" spans="6:7" x14ac:dyDescent="0.25">
      <c r="F156" s="93"/>
      <c r="G156" s="95"/>
    </row>
    <row r="157" spans="6:7" x14ac:dyDescent="0.25">
      <c r="F157" s="93"/>
      <c r="G157" s="95"/>
    </row>
    <row r="158" spans="6:7" x14ac:dyDescent="0.25">
      <c r="F158" s="93"/>
      <c r="G158" s="95"/>
    </row>
    <row r="159" spans="6:7" x14ac:dyDescent="0.25">
      <c r="F159" s="93"/>
      <c r="G159" s="95"/>
    </row>
    <row r="160" spans="6:7" x14ac:dyDescent="0.25">
      <c r="F160" s="93"/>
      <c r="G160" s="95"/>
    </row>
    <row r="161" spans="6:7" x14ac:dyDescent="0.25">
      <c r="F161" s="93"/>
      <c r="G161" s="95"/>
    </row>
    <row r="162" spans="6:7" x14ac:dyDescent="0.25">
      <c r="F162" s="93"/>
      <c r="G162" s="95"/>
    </row>
    <row r="163" spans="6:7" x14ac:dyDescent="0.25">
      <c r="F163" s="93"/>
      <c r="G163" s="95"/>
    </row>
    <row r="164" spans="6:7" x14ac:dyDescent="0.25">
      <c r="F164" s="93"/>
      <c r="G164" s="95"/>
    </row>
    <row r="165" spans="6:7" x14ac:dyDescent="0.25">
      <c r="F165" s="93"/>
      <c r="G165" s="95"/>
    </row>
    <row r="166" spans="6:7" x14ac:dyDescent="0.25">
      <c r="F166" s="93"/>
      <c r="G166" s="95"/>
    </row>
    <row r="167" spans="6:7" x14ac:dyDescent="0.25">
      <c r="F167" s="93"/>
      <c r="G167" s="95"/>
    </row>
    <row r="168" spans="6:7" x14ac:dyDescent="0.25">
      <c r="F168" s="93"/>
      <c r="G168" s="95"/>
    </row>
    <row r="169" spans="6:7" x14ac:dyDescent="0.25">
      <c r="F169" s="93"/>
      <c r="G169" s="95"/>
    </row>
    <row r="170" spans="6:7" x14ac:dyDescent="0.25">
      <c r="F170" s="93"/>
      <c r="G170" s="95"/>
    </row>
    <row r="171" spans="6:7" x14ac:dyDescent="0.25">
      <c r="F171" s="93"/>
      <c r="G171" s="95"/>
    </row>
    <row r="172" spans="6:7" x14ac:dyDescent="0.25">
      <c r="F172" s="93"/>
      <c r="G172" s="95"/>
    </row>
    <row r="173" spans="6:7" x14ac:dyDescent="0.25">
      <c r="F173" s="93"/>
      <c r="G173" s="95"/>
    </row>
    <row r="174" spans="6:7" x14ac:dyDescent="0.25">
      <c r="F174" s="93"/>
      <c r="G174" s="95"/>
    </row>
    <row r="175" spans="6:7" x14ac:dyDescent="0.25">
      <c r="F175" s="93"/>
      <c r="G175" s="95"/>
    </row>
    <row r="176" spans="6:7" x14ac:dyDescent="0.25">
      <c r="F176" s="93"/>
      <c r="G176" s="95"/>
    </row>
    <row r="177" spans="6:7" x14ac:dyDescent="0.25">
      <c r="F177" s="93"/>
      <c r="G177" s="95"/>
    </row>
    <row r="178" spans="6:7" x14ac:dyDescent="0.25">
      <c r="F178" s="93"/>
      <c r="G178" s="95"/>
    </row>
    <row r="179" spans="6:7" x14ac:dyDescent="0.25">
      <c r="F179" s="93"/>
      <c r="G179" s="95"/>
    </row>
    <row r="180" spans="6:7" x14ac:dyDescent="0.25">
      <c r="F180" s="93"/>
      <c r="G180" s="95"/>
    </row>
    <row r="181" spans="6:7" x14ac:dyDescent="0.25">
      <c r="F181" s="93"/>
      <c r="G181" s="95"/>
    </row>
    <row r="182" spans="6:7" x14ac:dyDescent="0.25">
      <c r="F182" s="93"/>
      <c r="G182" s="95"/>
    </row>
    <row r="183" spans="6:7" x14ac:dyDescent="0.25">
      <c r="F183" s="93"/>
      <c r="G183" s="95"/>
    </row>
    <row r="184" spans="6:7" x14ac:dyDescent="0.25">
      <c r="F184" s="93"/>
      <c r="G184" s="95"/>
    </row>
    <row r="185" spans="6:7" x14ac:dyDescent="0.25">
      <c r="F185" s="93"/>
      <c r="G185" s="95"/>
    </row>
    <row r="186" spans="6:7" x14ac:dyDescent="0.25">
      <c r="F186" s="93"/>
      <c r="G186" s="95"/>
    </row>
    <row r="187" spans="6:7" x14ac:dyDescent="0.25">
      <c r="F187" s="93"/>
      <c r="G187" s="95"/>
    </row>
    <row r="188" spans="6:7" x14ac:dyDescent="0.25">
      <c r="F188" s="93"/>
      <c r="G188" s="95"/>
    </row>
    <row r="189" spans="6:7" x14ac:dyDescent="0.25">
      <c r="F189" s="93"/>
      <c r="G189" s="95"/>
    </row>
    <row r="190" spans="6:7" x14ac:dyDescent="0.25">
      <c r="F190" s="93"/>
      <c r="G190" s="95"/>
    </row>
    <row r="191" spans="6:7" x14ac:dyDescent="0.25">
      <c r="F191" s="93"/>
      <c r="G191" s="95"/>
    </row>
    <row r="192" spans="6:7" x14ac:dyDescent="0.25">
      <c r="F192" s="93"/>
      <c r="G192" s="95"/>
    </row>
    <row r="193" spans="6:7" x14ac:dyDescent="0.25">
      <c r="F193" s="93"/>
      <c r="G193" s="95"/>
    </row>
    <row r="194" spans="6:7" x14ac:dyDescent="0.25">
      <c r="F194" s="93"/>
      <c r="G194" s="95"/>
    </row>
    <row r="195" spans="6:7" x14ac:dyDescent="0.25">
      <c r="F195" s="93"/>
      <c r="G195" s="95"/>
    </row>
    <row r="196" spans="6:7" x14ac:dyDescent="0.25">
      <c r="F196" s="93"/>
      <c r="G196" s="95"/>
    </row>
    <row r="197" spans="6:7" x14ac:dyDescent="0.25">
      <c r="F197" s="93"/>
      <c r="G197" s="95"/>
    </row>
    <row r="198" spans="6:7" x14ac:dyDescent="0.25">
      <c r="F198" s="93"/>
      <c r="G198" s="95"/>
    </row>
    <row r="199" spans="6:7" x14ac:dyDescent="0.25">
      <c r="F199" s="93"/>
      <c r="G199" s="95"/>
    </row>
    <row r="200" spans="6:7" x14ac:dyDescent="0.25">
      <c r="F200" s="93"/>
      <c r="G200" s="95"/>
    </row>
    <row r="201" spans="6:7" x14ac:dyDescent="0.25">
      <c r="F201" s="93"/>
      <c r="G201" s="95"/>
    </row>
    <row r="202" spans="6:7" x14ac:dyDescent="0.25">
      <c r="F202" s="93"/>
      <c r="G202" s="95"/>
    </row>
    <row r="203" spans="6:7" x14ac:dyDescent="0.25">
      <c r="F203" s="93"/>
      <c r="G203" s="95"/>
    </row>
    <row r="204" spans="6:7" x14ac:dyDescent="0.25">
      <c r="F204" s="93"/>
      <c r="G204" s="95"/>
    </row>
  </sheetData>
  <autoFilter ref="F3:G63" xr:uid="{00000000-0009-0000-0000-00000A000000}">
    <sortState xmlns:xlrd2="http://schemas.microsoft.com/office/spreadsheetml/2017/richdata2" ref="F6:G63">
      <sortCondition ref="F3:F63"/>
    </sortState>
  </autoFilter>
  <mergeCells count="5">
    <mergeCell ref="B3:B4"/>
    <mergeCell ref="D3:D4"/>
    <mergeCell ref="F3:F4"/>
    <mergeCell ref="F1:G2"/>
    <mergeCell ref="G3:G4"/>
  </mergeCells>
  <dataValidations count="1">
    <dataValidation type="list" allowBlank="1" showInputMessage="1" showErrorMessage="1" sqref="G5:G204" xr:uid="{00000000-0002-0000-0A00-000000000000}">
      <formula1>$B$5:$B$34</formula1>
    </dataValidation>
  </dataValidations>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B1:Z155"/>
  <sheetViews>
    <sheetView showGridLines="0" topLeftCell="I31" zoomScale="85" zoomScaleNormal="85" workbookViewId="0">
      <selection activeCell="D60" sqref="D60"/>
    </sheetView>
  </sheetViews>
  <sheetFormatPr defaultColWidth="25.28515625" defaultRowHeight="16.5" x14ac:dyDescent="0.25"/>
  <cols>
    <col min="1" max="1" width="1.42578125" style="1" customWidth="1"/>
    <col min="2" max="2" width="3.140625" style="14" bestFit="1" customWidth="1"/>
    <col min="3" max="3" width="36.42578125" style="102" bestFit="1" customWidth="1"/>
    <col min="4" max="4" width="7.7109375" style="1" customWidth="1"/>
    <col min="5" max="6" width="3.7109375" style="1" customWidth="1"/>
    <col min="7" max="7" width="36.42578125" style="113" bestFit="1" customWidth="1"/>
    <col min="8" max="8" width="7.7109375" style="1" customWidth="1"/>
    <col min="9" max="10" width="3.7109375" style="1" customWidth="1"/>
    <col min="11" max="11" width="36.42578125" style="113" bestFit="1" customWidth="1"/>
    <col min="12" max="12" width="7.7109375" style="1" customWidth="1"/>
    <col min="13" max="14" width="3.7109375" style="1" customWidth="1"/>
    <col min="15" max="15" width="20.85546875" style="113" customWidth="1"/>
    <col min="16" max="16" width="7.7109375" style="1" customWidth="1"/>
    <col min="17" max="17" width="2.28515625" style="11"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49" t="s">
        <v>33</v>
      </c>
      <c r="C5" s="150"/>
      <c r="D5" s="151"/>
      <c r="E5" s="5"/>
      <c r="G5" s="114"/>
      <c r="H5" s="4"/>
      <c r="K5" s="116"/>
      <c r="O5" s="116"/>
      <c r="Q5" s="15"/>
      <c r="R5" s="15"/>
      <c r="S5" s="152" t="s">
        <v>33</v>
      </c>
      <c r="T5" s="152"/>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39" t="s">
        <v>17</v>
      </c>
      <c r="T6" s="139"/>
      <c r="U6" s="139"/>
      <c r="V6" s="139"/>
      <c r="W6" s="139"/>
      <c r="X6" s="139"/>
    </row>
    <row r="7" spans="2:26" ht="28.5" customHeight="1" thickBot="1" x14ac:dyDescent="0.3">
      <c r="B7" s="87"/>
      <c r="C7" s="121"/>
      <c r="D7" s="16"/>
      <c r="E7" s="16"/>
      <c r="F7" s="16"/>
      <c r="G7" s="124"/>
      <c r="H7" s="16"/>
      <c r="I7" s="16"/>
      <c r="J7" s="16"/>
      <c r="K7" s="124"/>
      <c r="L7" s="16"/>
      <c r="M7" s="16"/>
      <c r="N7" s="16"/>
      <c r="O7" s="124"/>
      <c r="P7" s="17"/>
      <c r="S7" s="148" t="s">
        <v>3</v>
      </c>
      <c r="T7" s="148"/>
      <c r="U7" s="18" t="s">
        <v>13</v>
      </c>
      <c r="V7" s="18" t="s">
        <v>0</v>
      </c>
      <c r="W7" s="18" t="s">
        <v>14</v>
      </c>
      <c r="X7" s="18" t="s">
        <v>15</v>
      </c>
    </row>
    <row r="8" spans="2:26" ht="18" customHeight="1" x14ac:dyDescent="0.25">
      <c r="B8" s="88">
        <v>1</v>
      </c>
      <c r="C8" s="104"/>
      <c r="D8" s="146">
        <v>0</v>
      </c>
      <c r="E8" s="47">
        <f>IF(D8&lt;&gt;"",D8,"")</f>
        <v>0</v>
      </c>
      <c r="F8" s="47" t="str">
        <f>IF(D8&lt;&gt;"",IF(C8="","",C8),"")</f>
        <v/>
      </c>
      <c r="G8" s="125">
        <f>IF(E8&lt;&gt;"",IF(E10&lt;&gt;"",SMALL(E8:F10,1),""),"")</f>
        <v>0</v>
      </c>
      <c r="H8" s="19"/>
      <c r="I8" s="19"/>
      <c r="J8" s="19"/>
      <c r="K8" s="122"/>
      <c r="L8" s="19"/>
      <c r="M8" s="20"/>
      <c r="N8" s="20"/>
      <c r="O8" s="126"/>
      <c r="P8" s="21"/>
      <c r="S8" s="22">
        <f>IF(U8&lt;&gt;"",1,"")</f>
        <v>1</v>
      </c>
      <c r="T8" s="23" t="str">
        <f t="shared" ref="T8:T23" si="0">IF(S8&lt;&gt;"","LUGAR","")</f>
        <v>LUGAR</v>
      </c>
      <c r="U8" s="132" t="str">
        <f>IF(P36&lt;&gt;"",IF(P38&lt;&gt;"",IF(P36=P38,"",IF(P36&gt;P38,O36,O38)),""),"")</f>
        <v>ANDRE/LORENZO/RAFAEL</v>
      </c>
      <c r="V8" s="132" t="str">
        <f>IF(U8="","",VLOOKUP(U8,LISTAS!$F$5:$G$204,2,0))</f>
        <v>ARBOS S.A</v>
      </c>
      <c r="W8" s="24">
        <f t="shared" ref="W8:W68" si="1">IF(S8="","",IF(S8=1,400,IF(S8=2,340,IF(S8=3,300,IF(S8=4,280,IF(S8=5,270,IF(S8=6,260,IF(S8=7,250,IF(S8=8,240,IF(S8=9,200,IF(S8=10,200,IF(S8=11,200,IF(S8=12,200,IF(S8=13,200,IF(S8=14,200,IF(S8=15,200,IF(S8=16,200,IF(S8&gt;16,"",""))))))))))))))))))</f>
        <v>400</v>
      </c>
      <c r="X8" s="24">
        <f t="shared" ref="X8:X23" si="2">IF(S8="","",IF($V$5="NÃO","",IF(S8=1,400,IF(S8=2,340,IF(S8=3,300,IF(S8=4,280,IF(S8=5,270,IF(S8=6,260,IF(S8=7,250,IF(S8=8,240,IF(S8=9,200,IF(S8=10,200,IF(S8=11,200,IF(S8=12,200,IF(S8=13,200,IF(S8=14,200,IF(S8=15,200,IF(S8=16,200,IF(S8&gt;16,"","")))))))))))))))))))</f>
        <v>400</v>
      </c>
    </row>
    <row r="9" spans="2:26" ht="18" customHeight="1" thickBot="1" x14ac:dyDescent="0.3">
      <c r="B9" s="88"/>
      <c r="C9" s="105" t="str">
        <f>IF(C8="","",VLOOKUP(C8,LISTAS!$F$5:$G$204,2,0))</f>
        <v/>
      </c>
      <c r="D9" s="147"/>
      <c r="E9" s="47"/>
      <c r="F9" s="47"/>
      <c r="G9" s="125"/>
      <c r="H9" s="19"/>
      <c r="I9" s="19"/>
      <c r="J9" s="19"/>
      <c r="K9" s="122"/>
      <c r="L9" s="19"/>
      <c r="M9" s="20"/>
      <c r="N9" s="20"/>
      <c r="O9" s="126"/>
      <c r="P9" s="21"/>
      <c r="S9" s="22">
        <f>IF(U9&lt;&gt;"",1+COUNTIF(S8,"1"),"")</f>
        <v>2</v>
      </c>
      <c r="T9" s="23" t="str">
        <f t="shared" si="0"/>
        <v>LUGAR</v>
      </c>
      <c r="U9" s="132" t="str">
        <f>IF(P36&lt;&gt;"",IF(P38&lt;&gt;"",IF(P36=P38,"",IF(P36&lt;P38,O36,O38)),""),"")</f>
        <v>GABRIEL/MATHEUS/MURILO/VINICIUS</v>
      </c>
      <c r="V9" s="132" t="str">
        <f>IF(U9="","",VLOOKUP(U9,LISTAS!$F$5:$G$204,2,0))</f>
        <v>ARBOS S.A</v>
      </c>
      <c r="W9" s="24">
        <f t="shared" ref="W9:W23" si="3">IF(S9="","",IF(S9=1,400,IF(S9=2,340,IF(S9=3,300,IF(S9=4,280,IF(S9=5,270,IF(S9=6,260,IF(S9=7,250,IF(S9=8,240,IF(S9=9,200,IF(S9=10,200,IF(S9=11,200,IF(S9=12,200,IF(S9=13,200,IF(S9=14,200,IF(S9=15,200,IF(S9=16,200,IF(S9&gt;16,"",""))))))))))))))))))</f>
        <v>340</v>
      </c>
      <c r="X9" s="24">
        <f t="shared" si="2"/>
        <v>340</v>
      </c>
    </row>
    <row r="10" spans="2:26" ht="18" customHeight="1" x14ac:dyDescent="0.25">
      <c r="B10" s="89">
        <v>16</v>
      </c>
      <c r="C10" s="104"/>
      <c r="D10" s="146">
        <v>0</v>
      </c>
      <c r="E10" s="49">
        <f>IF(D10&lt;&gt;"",D10,"")</f>
        <v>0</v>
      </c>
      <c r="F10" s="52" t="str">
        <f>IF(D10&lt;&gt;"",IF(C10="","",C10),"")</f>
        <v/>
      </c>
      <c r="G10" s="125" t="str">
        <f>VLOOKUP(G8,E8:F10,2,0)</f>
        <v/>
      </c>
      <c r="H10" s="19"/>
      <c r="I10" s="19"/>
      <c r="J10" s="19"/>
      <c r="K10" s="122"/>
      <c r="L10" s="19"/>
      <c r="M10" s="20"/>
      <c r="N10" s="20"/>
      <c r="O10" s="126"/>
      <c r="P10" s="21"/>
      <c r="S10" s="22">
        <f>IF(U10&lt;&gt;"",1+COUNTIF(S8:S9,"1")+COUNTIF(S8:S9,"2"),"")</f>
        <v>3</v>
      </c>
      <c r="T10" s="23" t="str">
        <f t="shared" si="0"/>
        <v>LUGAR</v>
      </c>
      <c r="U10" s="132" t="str">
        <f>IF(U8&lt;&gt;"",IF(K20=U8,K22,IF(K22=U8,K20,IF(K52=U8,K54,IF(K54=U8,K52)))),"")</f>
        <v>AUGUSTO/HENRIQUE/LEONARDO</v>
      </c>
      <c r="V10" s="132" t="str">
        <f>IF(U10="","",VLOOKUP(U10,LISTAS!$F$5:$G$204,2,0))</f>
        <v>ARBOS S.A</v>
      </c>
      <c r="W10" s="24">
        <f t="shared" si="3"/>
        <v>300</v>
      </c>
      <c r="X10" s="24">
        <f t="shared" si="2"/>
        <v>300</v>
      </c>
    </row>
    <row r="11" spans="2:26" ht="18" customHeight="1" thickBot="1" x14ac:dyDescent="0.3">
      <c r="B11" s="89"/>
      <c r="C11" s="105" t="str">
        <f>IF(C10="","",VLOOKUP(C10,LISTAS!$F$5:$G$204,2,0))</f>
        <v/>
      </c>
      <c r="D11" s="147"/>
      <c r="E11" s="47"/>
      <c r="F11" s="52"/>
      <c r="G11" s="125"/>
      <c r="H11" s="19"/>
      <c r="I11" s="19"/>
      <c r="J11" s="19"/>
      <c r="K11" s="122"/>
      <c r="L11" s="19"/>
      <c r="M11" s="20"/>
      <c r="N11" s="20"/>
      <c r="O11" s="126"/>
      <c r="P11" s="21"/>
      <c r="S11" s="22" t="str">
        <f>IF(U11&lt;&gt;"",1+COUNTIF(S8:S10,"1")+COUNTIF(S8:S10,"2")+COUNTIF(S8:S10,"3"),"")</f>
        <v/>
      </c>
      <c r="T11" s="23" t="str">
        <f t="shared" si="0"/>
        <v/>
      </c>
      <c r="U11" s="132" t="str">
        <f>IF(U9&lt;&gt;"",IF(K20=U9,K22,IF(K22=U9,K20,IF(K52=U9,K54,IF(K54=U9,K52)))),"")</f>
        <v/>
      </c>
      <c r="V11" s="132" t="str">
        <f>IF(U11="","",VLOOKUP(U11,LISTAS!$F$5:$G$204,2,0))</f>
        <v/>
      </c>
      <c r="W11" s="24" t="str">
        <f t="shared" si="3"/>
        <v/>
      </c>
      <c r="X11" s="24" t="str">
        <f t="shared" si="2"/>
        <v/>
      </c>
    </row>
    <row r="12" spans="2:26" ht="18" customHeight="1" x14ac:dyDescent="0.25">
      <c r="B12" s="89"/>
      <c r="C12" s="122"/>
      <c r="D12" s="19"/>
      <c r="E12" s="19"/>
      <c r="F12" s="25"/>
      <c r="G12" s="104" t="str">
        <f>IF(D8&lt;&gt;"",IF(D10&lt;&gt;"",IF(D8=D10,"",IF(D8&gt;D10,C8,C10)),""),"")</f>
        <v/>
      </c>
      <c r="H12" s="146">
        <v>0</v>
      </c>
      <c r="I12" s="47">
        <f>IF(H12&lt;&gt;"",H12,"")</f>
        <v>0</v>
      </c>
      <c r="J12" s="47" t="str">
        <f>IF(H12&lt;&gt;"",IF(G12="","",G12),"")</f>
        <v/>
      </c>
      <c r="K12" s="125">
        <f>IF(I12&lt;&gt;"",IF(I14&lt;&gt;"",SMALL(I12:J14,1),""),"")</f>
        <v>0</v>
      </c>
      <c r="L12" s="19"/>
      <c r="M12" s="19"/>
      <c r="N12" s="19"/>
      <c r="O12" s="122"/>
      <c r="P12" s="26"/>
      <c r="S12" s="22" t="str">
        <f>IF(U12&lt;&gt;"",1+COUNTIF(S8:S11,"1")+COUNTIF(S8:S11,"2")+COUNTIF(S8:S11,"3")+COUNTIF(S8:S11,"4"),"")</f>
        <v/>
      </c>
      <c r="T12" s="23" t="str">
        <f t="shared" si="0"/>
        <v/>
      </c>
      <c r="U12" s="132" t="str">
        <f>IF(U8&lt;&gt;"",IF(G12=U8,G14,IF(G14=U8,G12,IF(G28=U8,G30,IF(G30=U8,G28,IF(G44=U8,G46,IF(G46=U8,G44,IF(G60=U8,G62,IF(G62=U8,G60)))))))),"")</f>
        <v/>
      </c>
      <c r="V12" s="132" t="str">
        <f>IF(U12="","",VLOOKUP(U12,LISTAS!$F$5:$G$204,2,0))</f>
        <v/>
      </c>
      <c r="W12" s="24" t="str">
        <f t="shared" si="3"/>
        <v/>
      </c>
      <c r="X12" s="24" t="str">
        <f t="shared" si="2"/>
        <v/>
      </c>
    </row>
    <row r="13" spans="2:26" ht="18" customHeight="1" thickBot="1" x14ac:dyDescent="0.3">
      <c r="B13" s="89"/>
      <c r="C13" s="122"/>
      <c r="D13" s="19"/>
      <c r="E13" s="19"/>
      <c r="F13" s="25"/>
      <c r="G13" s="105" t="str">
        <f>IF(G12="","",VLOOKUP(G12,LISTAS!$F$5:$G$204,2,0))</f>
        <v/>
      </c>
      <c r="H13" s="147"/>
      <c r="I13" s="47"/>
      <c r="J13" s="47"/>
      <c r="K13" s="125"/>
      <c r="L13" s="19"/>
      <c r="M13" s="19"/>
      <c r="N13" s="19"/>
      <c r="O13" s="122"/>
      <c r="P13" s="26"/>
      <c r="S13" s="22" t="str">
        <f>IF(U13&lt;&gt;"",1+COUNTIF(S8:S12,"1")+COUNTIF(S8:S12,"2")+COUNTIF(S8:S12,"3")+COUNTIF(S8:S12,"4")+COUNTIF(S8:S12,"5"),"")</f>
        <v/>
      </c>
      <c r="T13" s="23" t="str">
        <f t="shared" si="0"/>
        <v/>
      </c>
      <c r="U13" s="132" t="str">
        <f>IF(U9&lt;&gt;"",IF(G12=U9,G14,IF(G14=U9,G12,IF(G28=U9,G30,IF(G30=U9,G28,IF(G44=U9,G46,IF(G46=U9,G44,IF(G60=U9,G62,IF(G62=U9,G60)))))))),"")</f>
        <v/>
      </c>
      <c r="V13" s="132" t="str">
        <f>IF(U13="","",VLOOKUP(U13,LISTAS!$F$5:$G$204,2,0))</f>
        <v/>
      </c>
      <c r="W13" s="24" t="str">
        <f t="shared" si="3"/>
        <v/>
      </c>
      <c r="X13" s="24" t="str">
        <f t="shared" si="2"/>
        <v/>
      </c>
    </row>
    <row r="14" spans="2:26" ht="18" customHeight="1" x14ac:dyDescent="0.25">
      <c r="B14" s="89"/>
      <c r="C14" s="122"/>
      <c r="D14" s="19"/>
      <c r="E14" s="27"/>
      <c r="F14" s="28"/>
      <c r="G14" s="104" t="str">
        <f>IF(D16&lt;&gt;"",IF(D18&lt;&gt;"",IF(D16=D18,"",IF(D16&gt;D18,C16,C18)),""),"")</f>
        <v>GABRIEL/MATHEUS/MURILO/VINICIUS</v>
      </c>
      <c r="H14" s="146">
        <v>1</v>
      </c>
      <c r="I14" s="49">
        <f>IF(H14&lt;&gt;"",H14,"")</f>
        <v>1</v>
      </c>
      <c r="J14" s="47" t="str">
        <f>IF(H14&lt;&gt;"",IF(G14="","",G14),"")</f>
        <v>GABRIEL/MATHEUS/MURILO/VINICIUS</v>
      </c>
      <c r="K14" s="125" t="str">
        <f>VLOOKUP(K12,I12:J14,2,0)</f>
        <v/>
      </c>
      <c r="L14" s="19"/>
      <c r="M14" s="19"/>
      <c r="N14" s="19"/>
      <c r="O14" s="122"/>
      <c r="P14" s="26"/>
      <c r="S14" s="22" t="str">
        <f>IF(U14&lt;&gt;"",1+COUNTIF(S8:S13,"1")+COUNTIF(S8:S13,"2")+COUNTIF(S8:S13,"3")+COUNTIF(S8:S13,"4")+COUNTIF(S8:S13,"5")+COUNTIF(S8:S13,"6"),"")</f>
        <v/>
      </c>
      <c r="T14" s="23" t="str">
        <f t="shared" si="0"/>
        <v/>
      </c>
      <c r="U14" s="132" t="str">
        <f>IF(U10&lt;&gt;"",IF(G12=U10,G14,IF(G14=U10,G12,IF(G28=U10,G30,IF(G30=U10,G28,IF(G44=U10,G46,IF(G46=U10,G44,IF(G60=U10,G62,IF(G62=U10,G60)))))))),"")</f>
        <v/>
      </c>
      <c r="V14" s="132" t="str">
        <f>IF(U14="","",VLOOKUP(U14,LISTAS!$F$5:$G$204,2,0))</f>
        <v/>
      </c>
      <c r="W14" s="24" t="str">
        <f t="shared" si="3"/>
        <v/>
      </c>
      <c r="X14" s="24" t="str">
        <f t="shared" si="2"/>
        <v/>
      </c>
    </row>
    <row r="15" spans="2:26" ht="18" customHeight="1" thickBot="1" x14ac:dyDescent="0.3">
      <c r="B15" s="89"/>
      <c r="C15" s="122"/>
      <c r="D15" s="19"/>
      <c r="E15" s="27"/>
      <c r="F15" s="19"/>
      <c r="G15" s="105" t="str">
        <f>IF(G14="","",VLOOKUP(G14,LISTAS!$F$5:$G$204,2,0))</f>
        <v>ARBOS S.A</v>
      </c>
      <c r="H15" s="147"/>
      <c r="I15" s="60"/>
      <c r="J15" s="47"/>
      <c r="K15" s="125"/>
      <c r="L15" s="19"/>
      <c r="M15" s="19"/>
      <c r="N15" s="19"/>
      <c r="O15" s="122"/>
      <c r="P15" s="26"/>
      <c r="S15" s="22" t="str">
        <f>IF(U15&lt;&gt;"",1+COUNTIF(S8:S14,"1")+COUNTIF(S8:S14,"2")+COUNTIF(S8:S14,"3")+COUNTIF(S8:S14,"4")+COUNTIF(S8:S14,"5")+COUNTIF(S8:S14,"6")+COUNTIF(S8:S14,"7"),"")</f>
        <v/>
      </c>
      <c r="T15" s="23" t="str">
        <f t="shared" si="0"/>
        <v/>
      </c>
      <c r="U15" s="132" t="str">
        <f>IF(U11&lt;&gt;"",IF(G12=U11,G14,IF(G14=U11,G12,IF(G28=U11,G30,IF(G30=U11,G28,IF(G44=U11,G46,IF(G46=U11,G44,IF(G60=U11,G62,IF(G62=U11,G60)))))))),"")</f>
        <v/>
      </c>
      <c r="V15" s="132" t="str">
        <f>IF(U15="","",VLOOKUP(U15,LISTAS!$F$5:$G$204,2,0))</f>
        <v/>
      </c>
      <c r="W15" s="24" t="str">
        <f t="shared" si="3"/>
        <v/>
      </c>
      <c r="X15" s="24" t="str">
        <f t="shared" si="2"/>
        <v/>
      </c>
    </row>
    <row r="16" spans="2:26" ht="18" customHeight="1" x14ac:dyDescent="0.25">
      <c r="B16" s="89">
        <v>7</v>
      </c>
      <c r="C16" s="104" t="s">
        <v>68</v>
      </c>
      <c r="D16" s="146">
        <v>1</v>
      </c>
      <c r="E16" s="50">
        <f>IF(D16&lt;&gt;"",D16,"")</f>
        <v>1</v>
      </c>
      <c r="F16" s="47" t="str">
        <f>IF(D16&lt;&gt;"",IF(C16="","",C16),"")</f>
        <v>GABRIEL/MATHEUS/MURILO/VINICIUS</v>
      </c>
      <c r="G16" s="125">
        <f>IF(E16&lt;&gt;"",IF(E18&lt;&gt;"",SMALL(E16:F18,1),""),"")</f>
        <v>0</v>
      </c>
      <c r="H16" s="19"/>
      <c r="I16" s="27"/>
      <c r="J16" s="19"/>
      <c r="K16" s="122"/>
      <c r="L16" s="19"/>
      <c r="M16" s="19"/>
      <c r="N16" s="19"/>
      <c r="O16" s="122"/>
      <c r="P16" s="26"/>
      <c r="S16" s="22" t="str">
        <f>IF(U16&lt;&gt;"",1+COUNTIF(S8:S15,"1")+COUNTIF(S8:S15,"2")+COUNTIF(S8:S15,"3")+COUNTIF(S8:S15,"4")+COUNTIF(S8:S15,"5")+COUNTIF(S8:S15,"6")+COUNTIF(S8:S15,"7")+COUNTIF(S8:S15,"8"),"")</f>
        <v/>
      </c>
      <c r="T16" s="23" t="str">
        <f t="shared" si="0"/>
        <v/>
      </c>
      <c r="U16" s="132" t="str">
        <f>IF(U8&lt;&gt;"",IF(C8=U8,G10,IF(C10=U8,G10,IF(C16=U8,G18,IF(C18=U8,G18,IF(C24=U8,G26,IF(C26=U8,G26,IF(C32=U8,G34,IF(C34=U8,G34,IF(C40=U8,G42,IF(C42=U8,G42,IF(C48=U8,G50,IF(C50=U8,G50,IF(C56=U8,G58,IF(C58=U8,G58,IF(C64=U8,G66,IF(C66=U8,G66)))))))))))))))),"")</f>
        <v/>
      </c>
      <c r="V16" s="132" t="str">
        <f>IF(U16="","",VLOOKUP(U16,LISTAS!$F$5:$G$204,2,0))</f>
        <v/>
      </c>
      <c r="W16" s="24" t="str">
        <f t="shared" si="3"/>
        <v/>
      </c>
      <c r="X16" s="24" t="str">
        <f t="shared" si="2"/>
        <v/>
      </c>
    </row>
    <row r="17" spans="2:24" ht="18" customHeight="1" thickBot="1" x14ac:dyDescent="0.3">
      <c r="B17" s="89"/>
      <c r="C17" s="105" t="str">
        <f>IF(C16="","",VLOOKUP(C16,LISTAS!$F$5:$G$204,2,0))</f>
        <v>ARBOS S.A</v>
      </c>
      <c r="D17" s="147"/>
      <c r="E17" s="51"/>
      <c r="F17" s="47"/>
      <c r="G17" s="125"/>
      <c r="H17" s="19"/>
      <c r="I17" s="27"/>
      <c r="J17" s="19"/>
      <c r="K17" s="122"/>
      <c r="L17" s="19"/>
      <c r="M17" s="19"/>
      <c r="N17" s="19"/>
      <c r="O17" s="122"/>
      <c r="P17" s="26"/>
      <c r="S17" s="22" t="str">
        <f>IF(U17&lt;&gt;"",1+COUNTIF(S8:S16,"1")+COUNTIF(S8:S16,"2")+COUNTIF(S8:S16,"3")+COUNTIF(S8:S16,"4")+COUNTIF(S8:S16,"5")+COUNTIF(S8:S16,"6")+COUNTIF(S8:S16,"7")+COUNTIF(S8:S16,"8")+COUNTIF(S8:S16,"9"),"")</f>
        <v/>
      </c>
      <c r="T17" s="23" t="str">
        <f t="shared" si="0"/>
        <v/>
      </c>
      <c r="U17" s="132" t="str">
        <f>IF(U9&lt;&gt;"",IF(C8=U9,G10,IF(C10=U9,G10,IF(C16=U9,G18,IF(C18=U9,G18,IF(C24=U9,G26,IF(C26=U9,G26,IF(C32=U9,G34,IF(C34=U9,G34,IF(C40=U9,G42,IF(C42=U9,G42,IF(C48=U9,G50,IF(C50=U9,G50,IF(C56=U9,G58,IF(C58=U9,G58,IF(C64=U9,G66,IF(C66=U9,G66)))))))))))))))),"")</f>
        <v/>
      </c>
      <c r="V17" s="132" t="str">
        <f>IF(U17="","",VLOOKUP(U17,LISTAS!$F$5:$G$204,2,0))</f>
        <v/>
      </c>
      <c r="W17" s="24" t="str">
        <f t="shared" si="3"/>
        <v/>
      </c>
      <c r="X17" s="24" t="str">
        <f t="shared" si="2"/>
        <v/>
      </c>
    </row>
    <row r="18" spans="2:24" ht="18" customHeight="1" x14ac:dyDescent="0.25">
      <c r="B18" s="89">
        <v>9</v>
      </c>
      <c r="C18" s="104"/>
      <c r="D18" s="146">
        <v>0</v>
      </c>
      <c r="E18" s="51">
        <f>IF(D18&lt;&gt;"",D18,"")</f>
        <v>0</v>
      </c>
      <c r="F18" s="47" t="str">
        <f>IF(D18&lt;&gt;"",IF(C18="","",C18),"")</f>
        <v/>
      </c>
      <c r="G18" s="125" t="str">
        <f>VLOOKUP(G16,E16:F18,2,0)</f>
        <v/>
      </c>
      <c r="H18" s="19"/>
      <c r="I18" s="27"/>
      <c r="J18" s="19"/>
      <c r="K18" s="122"/>
      <c r="L18" s="19"/>
      <c r="M18" s="19"/>
      <c r="N18" s="19"/>
      <c r="O18" s="122"/>
      <c r="P18" s="26"/>
      <c r="S18" s="22" t="str">
        <f>IF(U18&lt;&gt;"",1+COUNTIF(S8:S17,"1")+COUNTIF(S8:S17,"2")+COUNTIF(S8:S17,"3")+COUNTIF(S8:S17,"4")+COUNTIF(S8:S17,"5")+COUNTIF(S8:S17,"6")+COUNTIF(S8:S17,"7")+COUNTIF(S8:S17,"8")+COUNTIF(S8:S17,"9")+COUNTIF(S8:S17,"10"),"")</f>
        <v/>
      </c>
      <c r="T18" s="23" t="str">
        <f t="shared" si="0"/>
        <v/>
      </c>
      <c r="U18" s="132" t="str">
        <f>IF(U10&lt;&gt;"",IF(C8=U10,G10,IF(C10=U10,G10,IF(C16=U10,G18,IF(C18=U10,G18,IF(C24=U10,G26,IF(C26=U10,G26,IF(C32=U10,G34,IF(C34=U10,G34,IF(C40=U10,G42,IF(C42=U10,G42,IF(C48=U10,G50,IF(C50=U10,G50,IF(C56=U10,G58,IF(C58=U10,G58,IF(C64=U10,G66,IF(C66=U10,G66)))))))))))))))),"")</f>
        <v/>
      </c>
      <c r="V18" s="132" t="str">
        <f>IF(U18="","",VLOOKUP(U18,LISTAS!$F$5:$G$204,2,0))</f>
        <v/>
      </c>
      <c r="W18" s="24" t="str">
        <f t="shared" si="3"/>
        <v/>
      </c>
      <c r="X18" s="24" t="str">
        <f t="shared" si="2"/>
        <v/>
      </c>
    </row>
    <row r="19" spans="2:24" ht="18" customHeight="1" thickBot="1" x14ac:dyDescent="0.3">
      <c r="B19" s="89"/>
      <c r="C19" s="105" t="str">
        <f>IF(C18="","",VLOOKUP(C18,LISTAS!$F$5:$G$204,2,0))</f>
        <v/>
      </c>
      <c r="D19" s="147"/>
      <c r="E19" s="47"/>
      <c r="F19" s="47"/>
      <c r="G19" s="125"/>
      <c r="H19" s="19"/>
      <c r="I19" s="27"/>
      <c r="J19" s="19"/>
      <c r="K19" s="122"/>
      <c r="L19" s="19"/>
      <c r="M19" s="19"/>
      <c r="N19" s="19"/>
      <c r="O19" s="122"/>
      <c r="P19" s="26"/>
      <c r="S19" s="22" t="str">
        <f>IF(U19&lt;&gt;"",1+COUNTIF(S8:S18,"1")+COUNTIF(S8:S18,"2")+COUNTIF(S8:S18,"3")+COUNTIF(S8:S18,"4")+COUNTIF(S8:S18,"5")+COUNTIF(S8:S18,"6")+COUNTIF(S8:S18,"7")+COUNTIF(S8:S18,"8")+COUNTIF(S8:S18,"9")+COUNTIF(S8:S18,"10")+COUNTIF(S8:S18,"11"),"")</f>
        <v/>
      </c>
      <c r="T19" s="23" t="str">
        <f t="shared" si="0"/>
        <v/>
      </c>
      <c r="U19" s="132" t="str">
        <f>IF(U11&lt;&gt;"",IF(C8=U11,G10,IF(C10=U11,G10,IF(C16=U11,G18,IF(C18=U11,G18,IF(C24=U11,G26,IF(C26=U11,G26,IF(C32=U11,G34,IF(C34=U11,G34,IF(C40=U11,G42,IF(C42=U11,G42,IF(C48=U11,G50,IF(C50=U11,G50,IF(C56=U11,G58,IF(C58=U11,G58,IF(C64=U11,G66,IF(C66=U11,G66)))))))))))))))),"")</f>
        <v/>
      </c>
      <c r="V19" s="132" t="str">
        <f>IF(U19="","",VLOOKUP(U19,LISTAS!$F$5:$G$204,2,0))</f>
        <v/>
      </c>
      <c r="W19" s="24" t="str">
        <f t="shared" si="3"/>
        <v/>
      </c>
      <c r="X19" s="24" t="str">
        <f t="shared" si="2"/>
        <v/>
      </c>
    </row>
    <row r="20" spans="2:24" ht="18" customHeight="1" x14ac:dyDescent="0.25">
      <c r="B20" s="89"/>
      <c r="C20" s="122"/>
      <c r="D20" s="19"/>
      <c r="E20" s="47"/>
      <c r="F20" s="47"/>
      <c r="G20" s="125"/>
      <c r="H20" s="19"/>
      <c r="I20" s="27"/>
      <c r="J20" s="19"/>
      <c r="K20" s="104" t="str">
        <f>IF(H12&lt;&gt;"",IF(H14&lt;&gt;"",IF(H12=H14,"",IF(H12&gt;H14,G12,G14)),""),"")</f>
        <v>GABRIEL/MATHEUS/MURILO/VINICIUS</v>
      </c>
      <c r="L20" s="146">
        <v>1</v>
      </c>
      <c r="M20" s="47">
        <f>IF(L20&lt;&gt;"",L20,"")</f>
        <v>1</v>
      </c>
      <c r="N20" s="47" t="str">
        <f>IF(L20&lt;&gt;"",IF(K20="","",K20),"")</f>
        <v>GABRIEL/MATHEUS/MURILO/VINICIUS</v>
      </c>
      <c r="O20" s="125">
        <f>IF(M20&lt;&gt;"",IF(M22&lt;&gt;"",SMALL(M20:N22,1),""),"")</f>
        <v>0</v>
      </c>
      <c r="P20" s="26"/>
      <c r="S20" s="22"/>
      <c r="T20" s="23"/>
      <c r="U20" s="132"/>
      <c r="V20" s="132" t="str">
        <f>IF(U20="","",VLOOKUP(U20,LISTAS!$F$5:$G$204,2,0))</f>
        <v/>
      </c>
      <c r="W20" s="24" t="str">
        <f t="shared" si="3"/>
        <v/>
      </c>
      <c r="X20" s="24" t="str">
        <f t="shared" si="2"/>
        <v/>
      </c>
    </row>
    <row r="21" spans="2:24" ht="18" customHeight="1" thickBot="1" x14ac:dyDescent="0.3">
      <c r="B21" s="89"/>
      <c r="C21" s="122"/>
      <c r="D21" s="19"/>
      <c r="E21" s="47"/>
      <c r="F21" s="47"/>
      <c r="G21" s="125"/>
      <c r="H21" s="19"/>
      <c r="I21" s="27"/>
      <c r="J21" s="19"/>
      <c r="K21" s="105" t="str">
        <f>IF(K20="","",VLOOKUP(K20,LISTAS!$F$5:$G$204,2,0))</f>
        <v>ARBOS S.A</v>
      </c>
      <c r="L21" s="147"/>
      <c r="M21" s="47"/>
      <c r="N21" s="47"/>
      <c r="O21" s="125"/>
      <c r="P21" s="26"/>
      <c r="S21" s="22" t="str">
        <f>IF(U21&lt;&gt;"",1+COUNTIF(S8:S20,"1")+COUNTIF(S8:S20,"2")+COUNTIF(S8:S20,"3")+COUNTIF(S8:S20,"4")+COUNTIF(S8:S20,"5")+COUNTIF(S8:S20,"6")+COUNTIF(S8:S20,"7")+COUNTIF(S8:S20,"8")+COUNTIF(S8:S20,"9")+COUNTIF(S8:S20,"10")+COUNTIF(S8:S20,"11")+COUNTIF(S8:S20,"12")+COUNTIF(S8:S20,"13"),"")</f>
        <v/>
      </c>
      <c r="T21" s="23" t="str">
        <f t="shared" si="0"/>
        <v/>
      </c>
      <c r="U21" s="132" t="str">
        <f>IF(U13&lt;&gt;"",IF(C8=U13,G10,IF(C10=U13,G10,IF(C16=U13,G18,IF(C18=U13,G18,IF(C24=U13,G26,IF(C26=U13,G26,IF(C32=U13,G34,IF(C34=U13,G34,IF(C40=U13,G42,IF(C42=U13,G42,IF(C48=U13,G50,IF(C50=U13,G50,IF(C56=U13,G58,IF(C58=U13,G58,IF(C64=U13,G66,IF(C66=U13,G66)))))))))))))))),"")</f>
        <v/>
      </c>
      <c r="V21" s="132" t="str">
        <f>IF(U21="","",VLOOKUP(U21,LISTAS!$F$5:$G$204,2,0))</f>
        <v/>
      </c>
      <c r="W21" s="24" t="str">
        <f t="shared" si="3"/>
        <v/>
      </c>
      <c r="X21" s="24" t="str">
        <f t="shared" si="2"/>
        <v/>
      </c>
    </row>
    <row r="22" spans="2:24" x14ac:dyDescent="0.25">
      <c r="B22" s="89"/>
      <c r="C22" s="122"/>
      <c r="D22" s="19"/>
      <c r="E22" s="19"/>
      <c r="F22" s="19"/>
      <c r="G22" s="122"/>
      <c r="H22" s="19"/>
      <c r="I22" s="27"/>
      <c r="J22" s="28"/>
      <c r="K22" s="104" t="str">
        <f>IF(H28&lt;&gt;"",IF(H30&lt;&gt;"",IF(H28=H30,"",IF(H28&gt;H30,G28,G30)),""),"")</f>
        <v/>
      </c>
      <c r="L22" s="146">
        <v>0</v>
      </c>
      <c r="M22" s="49">
        <f>IF(L22&lt;&gt;"",L22,"")</f>
        <v>0</v>
      </c>
      <c r="N22" s="47" t="str">
        <f>IF(L22&lt;&gt;"",IF(K22="","",K22),"")</f>
        <v/>
      </c>
      <c r="O22" s="125" t="str">
        <f>VLOOKUP(O20,M20:N22,2,0)</f>
        <v/>
      </c>
      <c r="P22" s="26"/>
      <c r="S22" s="22" t="str">
        <f>IF(U22&lt;&gt;"",1+COUNTIF(S8:S21,"1")+COUNTIF(S8:S21,"2")+COUNTIF(S8:S21,"3")+COUNTIF(S8:S21,"4")+COUNTIF(S8:S21,"5")+COUNTIF(S8:S21,"6")+COUNTIF(S8:S21,"7")+COUNTIF(S8:S21,"8")+COUNTIF(S8:S21,"9")+COUNTIF(S8:S21,"10")+COUNTIF(S8:S21,"11")+COUNTIF(S8:S21,"12")+COUNTIF(S8:S21,"13")+COUNTIF(S8:S21,"14"),"")</f>
        <v/>
      </c>
      <c r="T22" s="23" t="str">
        <f t="shared" si="0"/>
        <v/>
      </c>
      <c r="U22" s="132" t="str">
        <f>IF(U14&lt;&gt;"",IF(C8=U14,G10,IF(C10=U14,G10,IF(C16=U14,G18,IF(C18=U14,G18,IF(C24=U14,G26,IF(C26=U14,G26,IF(C32=U14,G34,IF(C34=U14,G34,IF(C40=U14,G42,IF(C42=U14,G42,IF(C48=U14,G50,IF(C50=U14,G50,IF(C56=U14,G58,IF(C58=U14,G58,IF(C64=U14,G66,IF(C66=U14,G66)))))))))))))))),"")</f>
        <v/>
      </c>
      <c r="V22" s="132" t="str">
        <f>IF(U22="","",VLOOKUP(U22,LISTAS!$F$5:$G$204,2,0))</f>
        <v/>
      </c>
      <c r="W22" s="24" t="str">
        <f t="shared" si="3"/>
        <v/>
      </c>
      <c r="X22" s="24" t="str">
        <f t="shared" si="2"/>
        <v/>
      </c>
    </row>
    <row r="23" spans="2:24" ht="17.25" thickBot="1" x14ac:dyDescent="0.3">
      <c r="B23" s="89"/>
      <c r="C23" s="122"/>
      <c r="D23" s="19"/>
      <c r="E23" s="19"/>
      <c r="F23" s="19"/>
      <c r="G23" s="122"/>
      <c r="H23" s="19"/>
      <c r="I23" s="27"/>
      <c r="J23" s="19"/>
      <c r="K23" s="105" t="str">
        <f>IF(K22="","",VLOOKUP(K22,LISTAS!$F$5:$G$204,2,0))</f>
        <v/>
      </c>
      <c r="L23" s="147"/>
      <c r="M23" s="60"/>
      <c r="N23" s="47"/>
      <c r="O23" s="125"/>
      <c r="P23" s="26"/>
      <c r="S23" s="22" t="str">
        <f>IF(U23&lt;&gt;"",1+COUNTIF(S8:S22,"1")+COUNTIF(S8:S22,"2")+COUNTIF(S8:S22,"3")+COUNTIF(S8:S22,"4")+COUNTIF(S8:S22,"5")+COUNTIF(S8:S22,"6")+COUNTIF(S8:S22,"7")+COUNTIF(S8:S22,"8")+COUNTIF(S8:S22,"9")+COUNTIF(S8:S22,"10")+COUNTIF(S8:S22,"11")+COUNTIF(S8:S22,"12")+COUNTIF(S8:S22,"13")+COUNTIF(S8:S22,"14")+COUNTIF(S8:S22,"15"),"")</f>
        <v/>
      </c>
      <c r="T23" s="23" t="str">
        <f t="shared" si="0"/>
        <v/>
      </c>
      <c r="U23" s="132" t="str">
        <f>IF(U15&lt;&gt;"",IF(C8=U15,G10,IF(C10=U15,G10,IF(C16=U15,G18,IF(C18=U15,G18,IF(C24=U15,G26,IF(C26=U15,G26,IF(C32=U15,G34,IF(C34=U15,G34,IF(C40=U15,G42,IF(C42=U15,G42,IF(C48=U15,G50,IF(C50=U15,G50,IF(C56=U15,G58,IF(C58=U15,G58,IF(C64=U15,G66,IF(C66=U15,G66)))))))))))))))),"")</f>
        <v/>
      </c>
      <c r="V23" s="132" t="str">
        <f>IF(U23="","",VLOOKUP(U23,LISTAS!$F$5:$G$204,2,0))</f>
        <v/>
      </c>
      <c r="W23" s="24" t="str">
        <f t="shared" si="3"/>
        <v/>
      </c>
      <c r="X23" s="24" t="str">
        <f t="shared" si="2"/>
        <v/>
      </c>
    </row>
    <row r="24" spans="2:24" ht="18" customHeight="1" x14ac:dyDescent="0.25">
      <c r="B24" s="89">
        <v>6</v>
      </c>
      <c r="C24" s="104"/>
      <c r="D24" s="146">
        <v>0</v>
      </c>
      <c r="E24" s="47">
        <f>IF(D24&lt;&gt;"",D24,"")</f>
        <v>0</v>
      </c>
      <c r="F24" s="47" t="str">
        <f>IF(D24&lt;&gt;"",IF(C24="","",C24),"")</f>
        <v/>
      </c>
      <c r="G24" s="125">
        <f>IF(E24&lt;&gt;"",IF(E26&lt;&gt;"",SMALL(E24:F26,1),""),"")</f>
        <v>0</v>
      </c>
      <c r="H24" s="19"/>
      <c r="I24" s="27"/>
      <c r="J24" s="19"/>
      <c r="K24" s="122"/>
      <c r="L24" s="19"/>
      <c r="M24" s="27"/>
      <c r="N24" s="19"/>
      <c r="O24" s="122"/>
      <c r="P24" s="26"/>
      <c r="S24" s="22"/>
      <c r="T24" s="23"/>
      <c r="U24" s="132"/>
      <c r="V24" s="132"/>
      <c r="W24" s="24"/>
      <c r="X24" s="24"/>
    </row>
    <row r="25" spans="2:24" ht="18" customHeight="1" thickBot="1" x14ac:dyDescent="0.3">
      <c r="B25" s="89"/>
      <c r="C25" s="105" t="str">
        <f>IF(C24="","",VLOOKUP(C24,LISTAS!$F$5:$G$204,2,0))</f>
        <v/>
      </c>
      <c r="D25" s="147"/>
      <c r="E25" s="47"/>
      <c r="F25" s="47"/>
      <c r="G25" s="125"/>
      <c r="H25" s="19"/>
      <c r="I25" s="27"/>
      <c r="J25" s="19"/>
      <c r="K25" s="122"/>
      <c r="L25" s="19"/>
      <c r="M25" s="27"/>
      <c r="N25" s="19"/>
      <c r="O25" s="122"/>
      <c r="P25" s="26"/>
      <c r="S25" s="22"/>
      <c r="T25" s="23"/>
      <c r="U25" s="132"/>
      <c r="V25" s="132"/>
      <c r="W25" s="24"/>
      <c r="X25" s="24"/>
    </row>
    <row r="26" spans="2:24" ht="18" customHeight="1" x14ac:dyDescent="0.25">
      <c r="B26" s="89">
        <v>11</v>
      </c>
      <c r="C26" s="104"/>
      <c r="D26" s="146">
        <v>0</v>
      </c>
      <c r="E26" s="49">
        <f>IF(D26&lt;&gt;"",D26,"")</f>
        <v>0</v>
      </c>
      <c r="F26" s="52" t="str">
        <f>IF(D26&lt;&gt;"",IF(C26="","",C26),"")</f>
        <v/>
      </c>
      <c r="G26" s="125" t="str">
        <f>VLOOKUP(G24,E24:F26,2,0)</f>
        <v/>
      </c>
      <c r="H26" s="19"/>
      <c r="I26" s="27"/>
      <c r="J26" s="19"/>
      <c r="K26" s="122"/>
      <c r="L26" s="19"/>
      <c r="M26" s="27"/>
      <c r="N26" s="19"/>
      <c r="O26" s="122"/>
      <c r="P26" s="26"/>
      <c r="S26" s="22"/>
      <c r="T26" s="23"/>
      <c r="U26" s="132"/>
      <c r="V26" s="132"/>
      <c r="W26" s="24"/>
      <c r="X26" s="24"/>
    </row>
    <row r="27" spans="2:24" ht="18" customHeight="1" thickBot="1" x14ac:dyDescent="0.3">
      <c r="B27" s="89"/>
      <c r="C27" s="105" t="str">
        <f>IF(C26="","",VLOOKUP(C26,LISTAS!$F$5:$G$204,2,0))</f>
        <v/>
      </c>
      <c r="D27" s="147"/>
      <c r="E27" s="47"/>
      <c r="F27" s="52"/>
      <c r="G27" s="125"/>
      <c r="H27" s="19"/>
      <c r="I27" s="27"/>
      <c r="J27" s="19"/>
      <c r="K27" s="122"/>
      <c r="L27" s="19"/>
      <c r="M27" s="27"/>
      <c r="N27" s="19"/>
      <c r="O27" s="122"/>
      <c r="P27" s="26"/>
      <c r="S27" s="22"/>
      <c r="T27" s="23"/>
      <c r="U27" s="132"/>
      <c r="V27" s="132"/>
      <c r="W27" s="24"/>
      <c r="X27" s="24"/>
    </row>
    <row r="28" spans="2:24" ht="18" customHeight="1" x14ac:dyDescent="0.25">
      <c r="B28" s="89"/>
      <c r="C28" s="122"/>
      <c r="D28" s="19"/>
      <c r="E28" s="19"/>
      <c r="F28" s="25"/>
      <c r="G28" s="104" t="str">
        <f>IF(D24&lt;&gt;"",IF(D26&lt;&gt;"",IF(D24=D26,"",IF(D24&gt;D26,C24,C26)),""),"")</f>
        <v/>
      </c>
      <c r="H28" s="146">
        <v>0</v>
      </c>
      <c r="I28" s="50">
        <f>IF(H28&lt;&gt;"",H28,"")</f>
        <v>0</v>
      </c>
      <c r="J28" s="47" t="str">
        <f>IF(H28&lt;&gt;"",IF(G28="","",G28),"")</f>
        <v/>
      </c>
      <c r="K28" s="125">
        <f>IF(I28&lt;&gt;"",IF(I30&lt;&gt;"",SMALL(I28:J30,1),""),"")</f>
        <v>0</v>
      </c>
      <c r="L28" s="19"/>
      <c r="M28" s="27"/>
      <c r="N28" s="19"/>
      <c r="O28" s="122"/>
      <c r="P28" s="26"/>
      <c r="S28" s="22"/>
      <c r="T28" s="23"/>
      <c r="U28" s="132"/>
      <c r="V28" s="132"/>
      <c r="W28" s="24"/>
      <c r="X28" s="24"/>
    </row>
    <row r="29" spans="2:24" ht="18" customHeight="1" thickBot="1" x14ac:dyDescent="0.3">
      <c r="B29" s="89"/>
      <c r="C29" s="122"/>
      <c r="D29" s="19"/>
      <c r="E29" s="19"/>
      <c r="F29" s="25"/>
      <c r="G29" s="105" t="str">
        <f>IF(G28="","",VLOOKUP(G28,LISTAS!$F$5:$G$204,2,0))</f>
        <v/>
      </c>
      <c r="H29" s="147"/>
      <c r="I29" s="51"/>
      <c r="J29" s="47"/>
      <c r="K29" s="125"/>
      <c r="L29" s="19"/>
      <c r="M29" s="27"/>
      <c r="N29" s="19"/>
      <c r="O29" s="122"/>
      <c r="P29" s="26"/>
      <c r="S29" s="22"/>
      <c r="T29" s="23"/>
      <c r="U29" s="132"/>
      <c r="V29" s="132"/>
      <c r="W29" s="24"/>
      <c r="X29" s="24"/>
    </row>
    <row r="30" spans="2:24" ht="18" customHeight="1" x14ac:dyDescent="0.25">
      <c r="B30" s="89"/>
      <c r="C30" s="122"/>
      <c r="D30" s="19"/>
      <c r="E30" s="27"/>
      <c r="F30" s="28"/>
      <c r="G30" s="104" t="str">
        <f>IF(D32&lt;&gt;"",IF(D34&lt;&gt;"",IF(D32=D34,"",IF(D32&gt;D34,C32,C34)),""),"")</f>
        <v/>
      </c>
      <c r="H30" s="146">
        <v>0</v>
      </c>
      <c r="I30" s="51">
        <f>IF(H30&lt;&gt;"",H30,"")</f>
        <v>0</v>
      </c>
      <c r="J30" s="47" t="str">
        <f>IF(H30&lt;&gt;"",IF(G30="","",G30),"")</f>
        <v/>
      </c>
      <c r="K30" s="125" t="str">
        <f>VLOOKUP(K28,I28:J30,2,0)</f>
        <v/>
      </c>
      <c r="L30" s="19"/>
      <c r="M30" s="27"/>
      <c r="N30" s="19"/>
      <c r="O30" s="122"/>
      <c r="P30" s="26"/>
      <c r="S30" s="22"/>
      <c r="T30" s="23"/>
      <c r="U30" s="132"/>
      <c r="V30" s="132"/>
      <c r="W30" s="24"/>
      <c r="X30" s="24"/>
    </row>
    <row r="31" spans="2:24" ht="18" customHeight="1" thickBot="1" x14ac:dyDescent="0.3">
      <c r="B31" s="89"/>
      <c r="C31" s="122"/>
      <c r="D31" s="19"/>
      <c r="E31" s="27"/>
      <c r="F31" s="19"/>
      <c r="G31" s="105" t="str">
        <f>IF(G30="","",VLOOKUP(G30,LISTAS!$F$5:$G$204,2,0))</f>
        <v/>
      </c>
      <c r="H31" s="147"/>
      <c r="I31" s="47"/>
      <c r="J31" s="47"/>
      <c r="K31" s="125"/>
      <c r="L31" s="19"/>
      <c r="M31" s="27"/>
      <c r="N31" s="19"/>
      <c r="O31" s="122"/>
      <c r="P31" s="26"/>
      <c r="S31" s="22"/>
      <c r="T31" s="23"/>
      <c r="U31" s="132"/>
      <c r="V31" s="132"/>
      <c r="W31" s="24"/>
      <c r="X31" s="24"/>
    </row>
    <row r="32" spans="2:24" ht="18" customHeight="1" x14ac:dyDescent="0.25">
      <c r="B32" s="89">
        <v>4</v>
      </c>
      <c r="C32" s="104"/>
      <c r="D32" s="146">
        <v>0</v>
      </c>
      <c r="E32" s="50">
        <f>IF(D32&lt;&gt;"",D32,"")</f>
        <v>0</v>
      </c>
      <c r="F32" s="47" t="str">
        <f>IF(D32&lt;&gt;"",IF(C32="","",C32),"")</f>
        <v/>
      </c>
      <c r="G32" s="125">
        <f>IF(E32&lt;&gt;"",IF(E34&lt;&gt;"",SMALL(E32:F34,1),""),"")</f>
        <v>0</v>
      </c>
      <c r="H32" s="19"/>
      <c r="I32" s="19"/>
      <c r="J32" s="19"/>
      <c r="K32" s="122"/>
      <c r="L32" s="19"/>
      <c r="M32" s="27"/>
      <c r="N32" s="19"/>
      <c r="O32" s="122"/>
      <c r="P32" s="26"/>
      <c r="S32" s="22"/>
      <c r="T32" s="23"/>
      <c r="U32" s="132"/>
      <c r="V32" s="132"/>
      <c r="W32" s="24"/>
      <c r="X32" s="24"/>
    </row>
    <row r="33" spans="2:24" ht="18" customHeight="1" thickBot="1" x14ac:dyDescent="0.3">
      <c r="B33" s="89"/>
      <c r="C33" s="105" t="str">
        <f>IF(C32="","",VLOOKUP(C32,LISTAS!$F$5:$G$204,2,0))</f>
        <v/>
      </c>
      <c r="D33" s="147"/>
      <c r="E33" s="51"/>
      <c r="F33" s="47"/>
      <c r="G33" s="125"/>
      <c r="H33" s="19"/>
      <c r="I33" s="19"/>
      <c r="J33" s="19"/>
      <c r="K33" s="122"/>
      <c r="L33" s="19"/>
      <c r="M33" s="27"/>
      <c r="N33" s="19"/>
      <c r="O33" s="122"/>
      <c r="P33" s="26"/>
      <c r="S33" s="22"/>
      <c r="T33" s="23"/>
      <c r="U33" s="132"/>
      <c r="V33" s="132"/>
      <c r="W33" s="24"/>
      <c r="X33" s="24"/>
    </row>
    <row r="34" spans="2:24" ht="18" customHeight="1" x14ac:dyDescent="0.25">
      <c r="B34" s="89">
        <v>13</v>
      </c>
      <c r="C34" s="104"/>
      <c r="D34" s="146">
        <v>0</v>
      </c>
      <c r="E34" s="51">
        <f>IF(D34&lt;&gt;"",D34,"")</f>
        <v>0</v>
      </c>
      <c r="F34" s="47" t="str">
        <f>IF(D34&lt;&gt;"",IF(C34="","",C34),"")</f>
        <v/>
      </c>
      <c r="G34" s="125" t="str">
        <f>VLOOKUP(G32,E32:F34,2,0)</f>
        <v/>
      </c>
      <c r="H34" s="19"/>
      <c r="I34" s="19"/>
      <c r="J34" s="19"/>
      <c r="K34" s="122"/>
      <c r="L34" s="19"/>
      <c r="M34" s="27"/>
      <c r="N34" s="19"/>
      <c r="O34" s="122"/>
      <c r="P34" s="26"/>
      <c r="S34" s="22"/>
      <c r="T34" s="23"/>
      <c r="U34" s="132"/>
      <c r="V34" s="132"/>
      <c r="W34" s="24"/>
      <c r="X34" s="24"/>
    </row>
    <row r="35" spans="2:24" ht="18" customHeight="1" thickBot="1" x14ac:dyDescent="0.3">
      <c r="B35" s="89"/>
      <c r="C35" s="105" t="str">
        <f>IF(C34="","",VLOOKUP(C34,LISTAS!$F$5:$G$204,2,0))</f>
        <v/>
      </c>
      <c r="D35" s="147"/>
      <c r="E35" s="47"/>
      <c r="F35" s="47"/>
      <c r="G35" s="125"/>
      <c r="H35" s="19"/>
      <c r="I35" s="19"/>
      <c r="J35" s="19"/>
      <c r="K35" s="122"/>
      <c r="L35" s="19"/>
      <c r="M35" s="27"/>
      <c r="N35" s="19"/>
      <c r="O35" s="122"/>
      <c r="P35" s="19"/>
      <c r="S35" s="22"/>
      <c r="T35" s="23"/>
      <c r="U35" s="132"/>
      <c r="V35" s="132"/>
      <c r="W35" s="24"/>
      <c r="X35" s="24"/>
    </row>
    <row r="36" spans="2:24" ht="18" customHeight="1" x14ac:dyDescent="0.25">
      <c r="B36" s="89"/>
      <c r="C36" s="122"/>
      <c r="D36" s="19"/>
      <c r="E36" s="19"/>
      <c r="F36" s="19"/>
      <c r="G36" s="122"/>
      <c r="H36" s="19"/>
      <c r="I36" s="19"/>
      <c r="J36" s="19"/>
      <c r="K36" s="122"/>
      <c r="L36" s="19"/>
      <c r="M36" s="27"/>
      <c r="N36" s="19"/>
      <c r="O36" s="104" t="str">
        <f>IF(L20&lt;&gt;"",IF(L22&lt;&gt;"",IF(L20=L22,"",IF(L20&gt;L22,K20,K22)),""),"")</f>
        <v>GABRIEL/MATHEUS/MURILO/VINICIUS</v>
      </c>
      <c r="P36" s="146">
        <v>0</v>
      </c>
      <c r="S36" s="22"/>
      <c r="T36" s="23"/>
      <c r="U36" s="132"/>
      <c r="V36" s="132"/>
      <c r="W36" s="24"/>
      <c r="X36" s="24"/>
    </row>
    <row r="37" spans="2:24" ht="18" customHeight="1" thickBot="1" x14ac:dyDescent="0.3">
      <c r="B37" s="89"/>
      <c r="C37" s="122"/>
      <c r="D37" s="19"/>
      <c r="E37" s="19"/>
      <c r="F37" s="19"/>
      <c r="G37" s="122"/>
      <c r="H37" s="19"/>
      <c r="I37" s="19"/>
      <c r="J37" s="19"/>
      <c r="K37" s="122"/>
      <c r="L37" s="19"/>
      <c r="M37" s="27"/>
      <c r="N37" s="19"/>
      <c r="O37" s="105" t="str">
        <f>IF(O36="","",VLOOKUP(O36,LISTAS!$F$5:$G$204,2,0))</f>
        <v>ARBOS S.A</v>
      </c>
      <c r="P37" s="147"/>
      <c r="S37" s="22"/>
      <c r="T37" s="23"/>
      <c r="U37" s="132"/>
      <c r="V37" s="132"/>
      <c r="W37" s="24"/>
      <c r="X37" s="24"/>
    </row>
    <row r="38" spans="2:24" ht="18" customHeight="1" x14ac:dyDescent="0.25">
      <c r="B38" s="89"/>
      <c r="C38" s="122"/>
      <c r="D38" s="19"/>
      <c r="E38" s="19"/>
      <c r="F38" s="19"/>
      <c r="G38" s="122"/>
      <c r="H38" s="19"/>
      <c r="I38" s="19"/>
      <c r="J38" s="19"/>
      <c r="K38" s="122"/>
      <c r="L38" s="19"/>
      <c r="M38" s="27"/>
      <c r="N38" s="28"/>
      <c r="O38" s="104" t="str">
        <f>IF(L52&lt;&gt;"",IF(L54&lt;&gt;"",IF(L52=L54,"",IF(L52&gt;L54,K52,K54)),""),"")</f>
        <v>ANDRE/LORENZO/RAFAEL</v>
      </c>
      <c r="P38" s="146">
        <v>1</v>
      </c>
      <c r="S38" s="22"/>
      <c r="T38" s="23"/>
      <c r="U38" s="132"/>
      <c r="V38" s="132"/>
      <c r="W38" s="24"/>
      <c r="X38" s="24"/>
    </row>
    <row r="39" spans="2:24" ht="18" customHeight="1" thickBot="1" x14ac:dyDescent="0.3">
      <c r="B39" s="89"/>
      <c r="C39" s="122"/>
      <c r="D39" s="19"/>
      <c r="E39" s="19"/>
      <c r="F39" s="19"/>
      <c r="G39" s="122"/>
      <c r="H39" s="19"/>
      <c r="I39" s="19"/>
      <c r="J39" s="19"/>
      <c r="K39" s="122"/>
      <c r="L39" s="19"/>
      <c r="M39" s="27"/>
      <c r="N39" s="19"/>
      <c r="O39" s="105" t="str">
        <f>IF(O38="","",VLOOKUP(O38,LISTAS!$F$5:$G$204,2,0))</f>
        <v>ARBOS S.A</v>
      </c>
      <c r="P39" s="147"/>
      <c r="S39" s="22"/>
      <c r="T39" s="23"/>
      <c r="U39" s="132"/>
      <c r="V39" s="132"/>
      <c r="W39" s="24"/>
      <c r="X39" s="24"/>
    </row>
    <row r="40" spans="2:24" ht="18" customHeight="1" x14ac:dyDescent="0.25">
      <c r="B40" s="89">
        <v>3</v>
      </c>
      <c r="C40" s="104" t="s">
        <v>56</v>
      </c>
      <c r="D40" s="146">
        <v>1</v>
      </c>
      <c r="E40" s="47">
        <f>IF(D40&lt;&gt;"",D40,"")</f>
        <v>1</v>
      </c>
      <c r="F40" s="47" t="str">
        <f>IF(D40&lt;&gt;"",IF(C40="","",C40),"")</f>
        <v>AUGUSTO/HENRIQUE/LEONARDO</v>
      </c>
      <c r="G40" s="125">
        <f>IF(E40&lt;&gt;"",IF(E42&lt;&gt;"",SMALL(E40:F42,1),""),"")</f>
        <v>0</v>
      </c>
      <c r="H40" s="19"/>
      <c r="I40" s="19"/>
      <c r="J40" s="19"/>
      <c r="K40" s="122"/>
      <c r="L40" s="19"/>
      <c r="M40" s="27"/>
      <c r="N40" s="19"/>
      <c r="O40" s="122"/>
      <c r="P40" s="26"/>
      <c r="S40" s="22"/>
      <c r="T40" s="23"/>
      <c r="U40" s="132"/>
      <c r="V40" s="132" t="str">
        <f>IF(U40="","",VLOOKUP(U40,LISTAS!$F$5:$G$204,2,0))</f>
        <v/>
      </c>
      <c r="W40" s="24" t="str">
        <f t="shared" si="1"/>
        <v/>
      </c>
      <c r="X40" s="24" t="str">
        <f t="shared" ref="X40:X68" si="4">IF(S40="","",IF($V$5="NÃO","",IF(S40=1,400,IF(S40=2,340,IF(S40=3,300,IF(S40=4,280,IF(S40=5,270,IF(S40=6,260,IF(S40=7,250,IF(S40=8,240,IF(S40=9,200,IF(S40=10,200,IF(S40=11,200,IF(S40=12,200,IF(S40=13,200,IF(S40=14,200,IF(S40=15,200,IF(S40=16,200,IF(S40&gt;16,"","")))))))))))))))))))</f>
        <v/>
      </c>
    </row>
    <row r="41" spans="2:24" ht="18" customHeight="1" thickBot="1" x14ac:dyDescent="0.3">
      <c r="B41" s="89"/>
      <c r="C41" s="105" t="str">
        <f>IF(C40="","",VLOOKUP(C40,LISTAS!$F$5:$G$204,2,0))</f>
        <v>ARBOS S.A</v>
      </c>
      <c r="D41" s="147"/>
      <c r="E41" s="47"/>
      <c r="F41" s="47"/>
      <c r="G41" s="125"/>
      <c r="H41" s="19"/>
      <c r="I41" s="19"/>
      <c r="J41" s="19"/>
      <c r="K41" s="122"/>
      <c r="L41" s="19"/>
      <c r="M41" s="27"/>
      <c r="N41" s="19"/>
      <c r="O41" s="122"/>
      <c r="P41" s="26"/>
      <c r="S41" s="22"/>
      <c r="T41" s="23"/>
      <c r="U41" s="132"/>
      <c r="V41" s="132"/>
      <c r="W41" s="24"/>
      <c r="X41" s="24"/>
    </row>
    <row r="42" spans="2:24" ht="18" customHeight="1" x14ac:dyDescent="0.25">
      <c r="B42" s="89">
        <v>14</v>
      </c>
      <c r="C42" s="104"/>
      <c r="D42" s="146">
        <v>0</v>
      </c>
      <c r="E42" s="49">
        <f>IF(D42&lt;&gt;"",D42,"")</f>
        <v>0</v>
      </c>
      <c r="F42" s="52" t="str">
        <f>IF(D42&lt;&gt;"",IF(C42="","",C42),"")</f>
        <v/>
      </c>
      <c r="G42" s="125" t="str">
        <f>VLOOKUP(G40,E40:F42,2,0)</f>
        <v/>
      </c>
      <c r="H42" s="19"/>
      <c r="I42" s="19"/>
      <c r="J42" s="19"/>
      <c r="K42" s="122"/>
      <c r="L42" s="19"/>
      <c r="M42" s="27"/>
      <c r="N42" s="19"/>
      <c r="O42" s="122"/>
      <c r="P42" s="26"/>
      <c r="S42" s="22"/>
      <c r="T42" s="23"/>
      <c r="U42" s="132"/>
      <c r="V42" s="132" t="str">
        <f>IF(U42="","",VLOOKUP(U42,LISTAS!$F$5:$G$204,2,0))</f>
        <v/>
      </c>
      <c r="W42" s="24" t="str">
        <f t="shared" si="1"/>
        <v/>
      </c>
      <c r="X42" s="24" t="str">
        <f t="shared" si="4"/>
        <v/>
      </c>
    </row>
    <row r="43" spans="2:24" ht="18" customHeight="1" thickBot="1" x14ac:dyDescent="0.3">
      <c r="B43" s="89"/>
      <c r="C43" s="105" t="str">
        <f>IF(C42="","",VLOOKUP(C42,LISTAS!$F$5:$G$204,2,0))</f>
        <v/>
      </c>
      <c r="D43" s="147"/>
      <c r="E43" s="47"/>
      <c r="F43" s="52"/>
      <c r="G43" s="125"/>
      <c r="H43" s="19"/>
      <c r="I43" s="19"/>
      <c r="J43" s="19"/>
      <c r="K43" s="122"/>
      <c r="L43" s="19"/>
      <c r="M43" s="27"/>
      <c r="N43" s="19"/>
      <c r="O43" s="122"/>
      <c r="P43" s="26"/>
      <c r="S43" s="22"/>
      <c r="T43" s="23"/>
      <c r="U43" s="132"/>
      <c r="V43" s="132"/>
      <c r="W43" s="24"/>
      <c r="X43" s="24"/>
    </row>
    <row r="44" spans="2:24" ht="18" customHeight="1" x14ac:dyDescent="0.25">
      <c r="B44" s="89"/>
      <c r="C44" s="122"/>
      <c r="D44" s="19"/>
      <c r="E44" s="19"/>
      <c r="F44" s="25"/>
      <c r="G44" s="104" t="str">
        <f>IF(D40&lt;&gt;"",IF(D42&lt;&gt;"",IF(D40=D42,"",IF(D40&gt;D42,C40,C42)),""),"")</f>
        <v>AUGUSTO/HENRIQUE/LEONARDO</v>
      </c>
      <c r="H44" s="146">
        <v>1</v>
      </c>
      <c r="I44" s="47">
        <f>IF(H44&lt;&gt;"",H44,"")</f>
        <v>1</v>
      </c>
      <c r="J44" s="47" t="str">
        <f>IF(H44&lt;&gt;"",IF(G44="","",G44),"")</f>
        <v>AUGUSTO/HENRIQUE/LEONARDO</v>
      </c>
      <c r="K44" s="125">
        <f>IF(I44&lt;&gt;"",IF(I46&lt;&gt;"",SMALL(I44:J46,1),""),"")</f>
        <v>0</v>
      </c>
      <c r="L44" s="19"/>
      <c r="M44" s="27"/>
      <c r="N44" s="19"/>
      <c r="O44" s="122"/>
      <c r="P44" s="26"/>
      <c r="S44" s="22"/>
      <c r="T44" s="23"/>
      <c r="U44" s="132"/>
      <c r="V44" s="132" t="str">
        <f>IF(U44="","",VLOOKUP(U44,LISTAS!$F$5:$G$204,2,0))</f>
        <v/>
      </c>
      <c r="W44" s="24" t="str">
        <f t="shared" si="1"/>
        <v/>
      </c>
      <c r="X44" s="24" t="str">
        <f t="shared" si="4"/>
        <v/>
      </c>
    </row>
    <row r="45" spans="2:24" ht="18" customHeight="1" thickBot="1" x14ac:dyDescent="0.3">
      <c r="B45" s="89"/>
      <c r="C45" s="122"/>
      <c r="D45" s="19"/>
      <c r="E45" s="19"/>
      <c r="F45" s="25"/>
      <c r="G45" s="105" t="str">
        <f>IF(G44="","",VLOOKUP(G44,LISTAS!$F$5:$G$204,2,0))</f>
        <v>ARBOS S.A</v>
      </c>
      <c r="H45" s="147"/>
      <c r="I45" s="47"/>
      <c r="J45" s="47"/>
      <c r="K45" s="125"/>
      <c r="L45" s="19"/>
      <c r="M45" s="27"/>
      <c r="N45" s="19"/>
      <c r="O45" s="122"/>
      <c r="P45" s="26"/>
      <c r="S45" s="22"/>
      <c r="T45" s="23"/>
      <c r="U45" s="132"/>
      <c r="V45" s="132"/>
      <c r="W45" s="24"/>
      <c r="X45" s="24"/>
    </row>
    <row r="46" spans="2:24" ht="18" customHeight="1" x14ac:dyDescent="0.25">
      <c r="B46" s="89"/>
      <c r="C46" s="122"/>
      <c r="D46" s="19"/>
      <c r="E46" s="27"/>
      <c r="F46" s="28"/>
      <c r="G46" s="104" t="str">
        <f>IF(D48&lt;&gt;"",IF(D50&lt;&gt;"",IF(D48=D50,"",IF(D48&gt;D50,C48,C50)),""),"")</f>
        <v/>
      </c>
      <c r="H46" s="146">
        <v>0</v>
      </c>
      <c r="I46" s="49">
        <f>IF(H46&lt;&gt;"",H46,"")</f>
        <v>0</v>
      </c>
      <c r="J46" s="47" t="str">
        <f>IF(H46&lt;&gt;"",IF(G46="","",G46),"")</f>
        <v/>
      </c>
      <c r="K46" s="125" t="str">
        <f>VLOOKUP(K44,I44:J46,2,0)</f>
        <v/>
      </c>
      <c r="L46" s="19"/>
      <c r="M46" s="27"/>
      <c r="N46" s="19"/>
      <c r="O46" s="122"/>
      <c r="P46" s="26"/>
      <c r="S46" s="22"/>
      <c r="T46" s="23"/>
      <c r="U46" s="132"/>
      <c r="V46" s="132" t="str">
        <f>IF(U46="","",VLOOKUP(U46,LISTAS!$F$5:$G$204,2,0))</f>
        <v/>
      </c>
      <c r="W46" s="24" t="str">
        <f t="shared" si="1"/>
        <v/>
      </c>
      <c r="X46" s="24" t="str">
        <f t="shared" si="4"/>
        <v/>
      </c>
    </row>
    <row r="47" spans="2:24" ht="18" customHeight="1" thickBot="1" x14ac:dyDescent="0.3">
      <c r="B47" s="89"/>
      <c r="C47" s="122"/>
      <c r="D47" s="19"/>
      <c r="E47" s="27"/>
      <c r="F47" s="19"/>
      <c r="G47" s="105" t="str">
        <f>IF(G46="","",VLOOKUP(G46,LISTAS!$F$5:$G$204,2,0))</f>
        <v/>
      </c>
      <c r="H47" s="147"/>
      <c r="I47" s="60"/>
      <c r="J47" s="47"/>
      <c r="K47" s="125"/>
      <c r="L47" s="19"/>
      <c r="M47" s="27"/>
      <c r="N47" s="19"/>
      <c r="O47" s="122"/>
      <c r="P47" s="26"/>
      <c r="S47" s="22"/>
      <c r="T47" s="23"/>
      <c r="U47" s="132"/>
      <c r="V47" s="132"/>
      <c r="W47" s="24"/>
      <c r="X47" s="24"/>
    </row>
    <row r="48" spans="2:24" ht="18" customHeight="1" x14ac:dyDescent="0.25">
      <c r="B48" s="89">
        <v>5</v>
      </c>
      <c r="C48" s="104"/>
      <c r="D48" s="146">
        <v>0</v>
      </c>
      <c r="E48" s="50">
        <f>IF(D48&lt;&gt;"",D48,"")</f>
        <v>0</v>
      </c>
      <c r="F48" s="47" t="str">
        <f>IF(D48&lt;&gt;"",IF(C48="","",C48),"")</f>
        <v/>
      </c>
      <c r="G48" s="125">
        <f>IF(E48&lt;&gt;"",IF(E50&lt;&gt;"",SMALL(E48:F50,1),""),"")</f>
        <v>0</v>
      </c>
      <c r="H48" s="19"/>
      <c r="I48" s="27"/>
      <c r="J48" s="19"/>
      <c r="K48" s="122"/>
      <c r="L48" s="19"/>
      <c r="M48" s="27"/>
      <c r="N48" s="19"/>
      <c r="O48" s="122"/>
      <c r="P48" s="26"/>
      <c r="S48" s="22"/>
      <c r="T48" s="23"/>
      <c r="U48" s="132"/>
      <c r="V48" s="132" t="str">
        <f>IF(U48="","",VLOOKUP(U48,LISTAS!$F$5:$G$204,2,0))</f>
        <v/>
      </c>
      <c r="W48" s="24" t="str">
        <f t="shared" si="1"/>
        <v/>
      </c>
      <c r="X48" s="24" t="str">
        <f t="shared" si="4"/>
        <v/>
      </c>
    </row>
    <row r="49" spans="2:24" ht="18" customHeight="1" thickBot="1" x14ac:dyDescent="0.3">
      <c r="B49" s="89"/>
      <c r="C49" s="105" t="str">
        <f>IF(C48="","",VLOOKUP(C48,LISTAS!$F$5:$G$204,2,0))</f>
        <v/>
      </c>
      <c r="D49" s="147"/>
      <c r="E49" s="51"/>
      <c r="F49" s="47"/>
      <c r="G49" s="125"/>
      <c r="H49" s="19"/>
      <c r="I49" s="27"/>
      <c r="J49" s="19"/>
      <c r="K49" s="122"/>
      <c r="L49" s="19"/>
      <c r="M49" s="27"/>
      <c r="N49" s="19"/>
      <c r="O49" s="122"/>
      <c r="P49" s="26"/>
      <c r="S49" s="22"/>
      <c r="T49" s="23"/>
      <c r="U49" s="132"/>
      <c r="V49" s="132"/>
      <c r="W49" s="24"/>
      <c r="X49" s="24"/>
    </row>
    <row r="50" spans="2:24" ht="18" customHeight="1" x14ac:dyDescent="0.25">
      <c r="B50" s="89">
        <v>12</v>
      </c>
      <c r="C50" s="104"/>
      <c r="D50" s="146">
        <v>0</v>
      </c>
      <c r="E50" s="51">
        <f>IF(D50&lt;&gt;"",D50,"")</f>
        <v>0</v>
      </c>
      <c r="F50" s="47" t="str">
        <f>IF(D50&lt;&gt;"",IF(C50="","",C50),"")</f>
        <v/>
      </c>
      <c r="G50" s="125" t="str">
        <f>VLOOKUP(G48,E48:F50,2,0)</f>
        <v/>
      </c>
      <c r="H50" s="19"/>
      <c r="I50" s="27"/>
      <c r="J50" s="19"/>
      <c r="K50" s="122"/>
      <c r="L50" s="19"/>
      <c r="M50" s="27"/>
      <c r="N50" s="19"/>
      <c r="O50" s="122"/>
      <c r="P50" s="26"/>
      <c r="S50" s="22"/>
      <c r="T50" s="23"/>
      <c r="U50" s="132"/>
      <c r="V50" s="132" t="str">
        <f>IF(U50="","",VLOOKUP(U50,LISTAS!$F$5:$G$204,2,0))</f>
        <v/>
      </c>
      <c r="W50" s="24" t="str">
        <f t="shared" si="1"/>
        <v/>
      </c>
      <c r="X50" s="24" t="str">
        <f t="shared" si="4"/>
        <v/>
      </c>
    </row>
    <row r="51" spans="2:24" ht="18" customHeight="1" thickBot="1" x14ac:dyDescent="0.3">
      <c r="B51" s="89"/>
      <c r="C51" s="105" t="str">
        <f>IF(C50="","",VLOOKUP(C50,LISTAS!$F$5:$G$204,2,0))</f>
        <v/>
      </c>
      <c r="D51" s="147"/>
      <c r="E51" s="47"/>
      <c r="F51" s="47"/>
      <c r="G51" s="125"/>
      <c r="H51" s="19"/>
      <c r="I51" s="27"/>
      <c r="J51" s="19"/>
      <c r="K51" s="122"/>
      <c r="L51" s="19"/>
      <c r="M51" s="27"/>
      <c r="N51" s="19"/>
      <c r="O51" s="122"/>
      <c r="P51" s="26"/>
      <c r="S51" s="22"/>
      <c r="T51" s="23"/>
      <c r="U51" s="132"/>
      <c r="V51" s="132"/>
      <c r="W51" s="24"/>
      <c r="X51" s="24"/>
    </row>
    <row r="52" spans="2:24" ht="18" customHeight="1" x14ac:dyDescent="0.25">
      <c r="B52" s="89"/>
      <c r="C52" s="122"/>
      <c r="D52" s="19"/>
      <c r="E52" s="47"/>
      <c r="F52" s="47"/>
      <c r="G52" s="125"/>
      <c r="H52" s="19"/>
      <c r="I52" s="27"/>
      <c r="J52" s="19"/>
      <c r="K52" s="104" t="str">
        <f>IF(H44&lt;&gt;"",IF(H46&lt;&gt;"",IF(H44=H46,"",IF(H44&gt;H46,G44,G46)),""),"")</f>
        <v>AUGUSTO/HENRIQUE/LEONARDO</v>
      </c>
      <c r="L52" s="146">
        <v>0</v>
      </c>
      <c r="M52" s="46">
        <f>IF(L52&lt;&gt;"",L52,"")</f>
        <v>0</v>
      </c>
      <c r="N52" s="47" t="str">
        <f>IF(L52&lt;&gt;"",IF(K52="","",K52),"")</f>
        <v>AUGUSTO/HENRIQUE/LEONARDO</v>
      </c>
      <c r="O52" s="125">
        <f>IF(M52&lt;&gt;"",IF(M54&lt;&gt;"",SMALL(M52:N54,1),""),"")</f>
        <v>0</v>
      </c>
      <c r="P52" s="26"/>
      <c r="S52" s="22"/>
      <c r="T52" s="23"/>
      <c r="U52" s="132"/>
      <c r="V52" s="132" t="str">
        <f>IF(U52="","",VLOOKUP(U52,LISTAS!$F$5:$G$204,2,0))</f>
        <v/>
      </c>
      <c r="W52" s="24" t="str">
        <f t="shared" si="1"/>
        <v/>
      </c>
      <c r="X52" s="24" t="str">
        <f t="shared" si="4"/>
        <v/>
      </c>
    </row>
    <row r="53" spans="2:24" ht="18" customHeight="1" thickBot="1" x14ac:dyDescent="0.3">
      <c r="B53" s="89"/>
      <c r="C53" s="122"/>
      <c r="D53" s="19"/>
      <c r="E53" s="47"/>
      <c r="F53" s="47"/>
      <c r="G53" s="125"/>
      <c r="H53" s="19"/>
      <c r="I53" s="27"/>
      <c r="J53" s="19"/>
      <c r="K53" s="105" t="str">
        <f>IF(K52="","",VLOOKUP(K52,LISTAS!$F$5:$G$204,2,0))</f>
        <v>ARBOS S.A</v>
      </c>
      <c r="L53" s="147"/>
      <c r="M53" s="51"/>
      <c r="N53" s="52"/>
      <c r="O53" s="125"/>
      <c r="P53" s="26"/>
      <c r="S53" s="22"/>
      <c r="T53" s="23"/>
      <c r="U53" s="132"/>
      <c r="V53" s="132"/>
      <c r="W53" s="24"/>
      <c r="X53" s="24"/>
    </row>
    <row r="54" spans="2:24" ht="18" customHeight="1" x14ac:dyDescent="0.25">
      <c r="B54" s="89"/>
      <c r="C54" s="122"/>
      <c r="D54" s="19"/>
      <c r="E54" s="47"/>
      <c r="F54" s="47"/>
      <c r="G54" s="125"/>
      <c r="H54" s="19"/>
      <c r="I54" s="27"/>
      <c r="J54" s="28"/>
      <c r="K54" s="104" t="str">
        <f>IF(H60&lt;&gt;"",IF(H62&lt;&gt;"",IF(H60=H62,"",IF(H60&gt;H62,G60,G62)),""),"")</f>
        <v>ANDRE/LORENZO/RAFAEL</v>
      </c>
      <c r="L54" s="146">
        <v>1</v>
      </c>
      <c r="M54" s="48">
        <f>IF(L54&lt;&gt;"",L54,"")</f>
        <v>1</v>
      </c>
      <c r="N54" s="47" t="str">
        <f>IF(L54&lt;&gt;"",IF(K54="","",K54),"")</f>
        <v>ANDRE/LORENZO/RAFAEL</v>
      </c>
      <c r="O54" s="125" t="str">
        <f>VLOOKUP(O52,M52:N54,2,0)</f>
        <v>AUGUSTO/HENRIQUE/LEONARDO</v>
      </c>
      <c r="P54" s="26"/>
      <c r="S54" s="22"/>
      <c r="T54" s="23"/>
      <c r="U54" s="132"/>
      <c r="V54" s="132" t="str">
        <f>IF(U54="","",VLOOKUP(U54,LISTAS!$F$5:$G$204,2,0))</f>
        <v/>
      </c>
      <c r="W54" s="24" t="str">
        <f t="shared" si="1"/>
        <v/>
      </c>
      <c r="X54" s="24" t="str">
        <f t="shared" si="4"/>
        <v/>
      </c>
    </row>
    <row r="55" spans="2:24" ht="18" customHeight="1" thickBot="1" x14ac:dyDescent="0.3">
      <c r="B55" s="89"/>
      <c r="C55" s="122"/>
      <c r="D55" s="19"/>
      <c r="E55" s="47"/>
      <c r="F55" s="47"/>
      <c r="G55" s="125"/>
      <c r="H55" s="19"/>
      <c r="I55" s="27"/>
      <c r="J55" s="19"/>
      <c r="K55" s="105" t="str">
        <f>IF(K54="","",VLOOKUP(K54,LISTAS!$F$5:$G$204,2,0))</f>
        <v>ARBOS S.A</v>
      </c>
      <c r="L55" s="147"/>
      <c r="M55" s="47"/>
      <c r="N55" s="47"/>
      <c r="O55" s="125"/>
      <c r="P55" s="26"/>
      <c r="S55" s="22"/>
      <c r="T55" s="23"/>
      <c r="U55" s="132"/>
      <c r="V55" s="132"/>
      <c r="W55" s="24"/>
      <c r="X55" s="24"/>
    </row>
    <row r="56" spans="2:24" ht="18" customHeight="1" x14ac:dyDescent="0.25">
      <c r="B56" s="89">
        <v>8</v>
      </c>
      <c r="C56" s="104"/>
      <c r="D56" s="146">
        <v>0</v>
      </c>
      <c r="E56" s="47" t="s">
        <v>25</v>
      </c>
      <c r="F56" s="47" t="str">
        <f>IF(D56&lt;&gt;"",IF(C56="","",C56),"")</f>
        <v/>
      </c>
      <c r="G56" s="125">
        <f>IF(E56&lt;&gt;"",IF(E58&lt;&gt;"",SMALL(E56:F58,1),""),"")</f>
        <v>0</v>
      </c>
      <c r="H56" s="19"/>
      <c r="I56" s="27"/>
      <c r="J56" s="19"/>
      <c r="K56" s="122"/>
      <c r="L56" s="19"/>
      <c r="M56" s="47"/>
      <c r="N56" s="47"/>
      <c r="O56" s="125"/>
      <c r="P56" s="125"/>
      <c r="S56" s="22"/>
      <c r="T56" s="23"/>
      <c r="U56" s="132"/>
      <c r="V56" s="132" t="str">
        <f>IF(U56="","",VLOOKUP(U56,LISTAS!$F$5:$G$204,2,0))</f>
        <v/>
      </c>
      <c r="W56" s="24" t="str">
        <f t="shared" si="1"/>
        <v/>
      </c>
      <c r="X56" s="24" t="str">
        <f t="shared" si="4"/>
        <v/>
      </c>
    </row>
    <row r="57" spans="2:24" ht="18" customHeight="1" thickBot="1" x14ac:dyDescent="0.3">
      <c r="B57" s="89"/>
      <c r="C57" s="105" t="str">
        <f>IF(C56="","",VLOOKUP(C56,LISTAS!$F$5:$G$204,2,0))</f>
        <v/>
      </c>
      <c r="D57" s="147"/>
      <c r="E57" s="47"/>
      <c r="F57" s="47"/>
      <c r="G57" s="125"/>
      <c r="H57" s="19"/>
      <c r="I57" s="27"/>
      <c r="J57" s="19"/>
      <c r="K57" s="122"/>
      <c r="L57" s="19"/>
      <c r="M57" s="47"/>
      <c r="N57" s="47"/>
      <c r="O57" s="125"/>
      <c r="P57" s="125"/>
      <c r="S57" s="22"/>
      <c r="T57" s="23"/>
      <c r="U57" s="132"/>
      <c r="V57" s="132"/>
      <c r="W57" s="24"/>
      <c r="X57" s="24"/>
    </row>
    <row r="58" spans="2:24" ht="18" customHeight="1" x14ac:dyDescent="0.25">
      <c r="B58" s="89">
        <v>10</v>
      </c>
      <c r="C58" s="104"/>
      <c r="D58" s="146">
        <v>0</v>
      </c>
      <c r="E58" s="49">
        <f>IF(D58&lt;&gt;"",D58,"")</f>
        <v>0</v>
      </c>
      <c r="F58" s="52" t="str">
        <f>IF(D58&lt;&gt;"",IF(C58="","",C58),"")</f>
        <v/>
      </c>
      <c r="G58" s="125" t="str">
        <f>VLOOKUP(G56,E56:F58,2,0)</f>
        <v/>
      </c>
      <c r="H58" s="19"/>
      <c r="I58" s="27"/>
      <c r="J58" s="19"/>
      <c r="K58" s="122"/>
      <c r="L58" s="19"/>
      <c r="M58" s="19"/>
      <c r="N58" s="19"/>
      <c r="O58" s="122"/>
      <c r="P58" s="26"/>
      <c r="S58" s="22"/>
      <c r="T58" s="23"/>
      <c r="U58" s="132"/>
      <c r="V58" s="132" t="str">
        <f>IF(U58="","",VLOOKUP(U58,LISTAS!$F$5:$G$204,2,0))</f>
        <v/>
      </c>
      <c r="W58" s="24" t="str">
        <f t="shared" si="1"/>
        <v/>
      </c>
      <c r="X58" s="24" t="str">
        <f t="shared" si="4"/>
        <v/>
      </c>
    </row>
    <row r="59" spans="2:24" ht="18" customHeight="1" thickBot="1" x14ac:dyDescent="0.3">
      <c r="B59" s="89"/>
      <c r="C59" s="105" t="str">
        <f>IF(C58="","",VLOOKUP(C58,LISTAS!$F$5:$G$204,2,0))</f>
        <v/>
      </c>
      <c r="D59" s="147"/>
      <c r="E59" s="47"/>
      <c r="F59" s="52"/>
      <c r="G59" s="125"/>
      <c r="H59" s="19"/>
      <c r="I59" s="27"/>
      <c r="J59" s="19"/>
      <c r="K59" s="122"/>
      <c r="L59" s="19"/>
      <c r="M59" s="19"/>
      <c r="N59" s="19"/>
      <c r="O59" s="122"/>
      <c r="P59" s="26"/>
      <c r="S59" s="22"/>
      <c r="T59" s="23"/>
      <c r="U59" s="132"/>
      <c r="V59" s="132"/>
      <c r="W59" s="24"/>
      <c r="X59" s="24"/>
    </row>
    <row r="60" spans="2:24" ht="18" customHeight="1" x14ac:dyDescent="0.25">
      <c r="B60" s="89"/>
      <c r="C60" s="122"/>
      <c r="D60" s="19"/>
      <c r="E60" s="19"/>
      <c r="F60" s="25"/>
      <c r="G60" s="104" t="str">
        <f>IF(D56&lt;&gt;"",IF(D58&lt;&gt;"",IF(D56=D58,"",IF(D56&gt;D58,C56,C58)),""),"")</f>
        <v/>
      </c>
      <c r="H60" s="146">
        <v>0</v>
      </c>
      <c r="I60" s="50">
        <f>IF(H60&lt;&gt;"",H60,"")</f>
        <v>0</v>
      </c>
      <c r="J60" s="47" t="str">
        <f>IF(H60&lt;&gt;"",IF(G60="","",G60),"")</f>
        <v/>
      </c>
      <c r="K60" s="125">
        <f>IF(I60&lt;&gt;"",IF(I62&lt;&gt;"",SMALL(I60:J62,1),""),"")</f>
        <v>0</v>
      </c>
      <c r="L60" s="19"/>
      <c r="M60" s="19"/>
      <c r="N60" s="19"/>
      <c r="O60" s="122"/>
      <c r="P60" s="26"/>
      <c r="S60" s="22"/>
      <c r="T60" s="23"/>
      <c r="U60" s="132"/>
      <c r="V60" s="132" t="str">
        <f>IF(U60="","",VLOOKUP(U60,LISTAS!$F$5:$G$204,2,0))</f>
        <v/>
      </c>
      <c r="W60" s="24" t="str">
        <f t="shared" si="1"/>
        <v/>
      </c>
      <c r="X60" s="24" t="str">
        <f t="shared" si="4"/>
        <v/>
      </c>
    </row>
    <row r="61" spans="2:24" ht="18" customHeight="1" thickBot="1" x14ac:dyDescent="0.3">
      <c r="B61" s="89"/>
      <c r="C61" s="122"/>
      <c r="D61" s="19"/>
      <c r="E61" s="19"/>
      <c r="F61" s="25"/>
      <c r="G61" s="105" t="str">
        <f>IF(G60="","",VLOOKUP(G60,LISTAS!$F$5:$G$204,2,0))</f>
        <v/>
      </c>
      <c r="H61" s="147"/>
      <c r="I61" s="51"/>
      <c r="J61" s="47"/>
      <c r="K61" s="125"/>
      <c r="L61" s="19"/>
      <c r="M61" s="19"/>
      <c r="N61" s="19"/>
      <c r="O61" s="122"/>
      <c r="P61" s="26"/>
      <c r="S61" s="22"/>
      <c r="T61" s="23"/>
      <c r="U61" s="132"/>
      <c r="V61" s="132"/>
      <c r="W61" s="24"/>
      <c r="X61" s="24"/>
    </row>
    <row r="62" spans="2:24" ht="17.25" customHeight="1" x14ac:dyDescent="0.25">
      <c r="B62" s="89"/>
      <c r="C62" s="122"/>
      <c r="D62" s="19"/>
      <c r="E62" s="27"/>
      <c r="F62" s="28"/>
      <c r="G62" s="104" t="str">
        <f>IF(D64&lt;&gt;"",IF(D66&lt;&gt;"",IF(D64=D66,"",IF(D64&gt;D66,C64,C66)),""),"")</f>
        <v>ANDRE/LORENZO/RAFAEL</v>
      </c>
      <c r="H62" s="146">
        <v>1</v>
      </c>
      <c r="I62" s="51">
        <f>IF(H62&lt;&gt;"",H62,"")</f>
        <v>1</v>
      </c>
      <c r="J62" s="47" t="str">
        <f>IF(H62&lt;&gt;"",IF(G62="","",G62),"")</f>
        <v>ANDRE/LORENZO/RAFAEL</v>
      </c>
      <c r="K62" s="125" t="str">
        <f>VLOOKUP(K60,I60:J62,2,0)</f>
        <v/>
      </c>
      <c r="L62" s="19"/>
      <c r="M62" s="19"/>
      <c r="N62" s="19"/>
      <c r="O62" s="122"/>
      <c r="P62" s="26"/>
      <c r="S62" s="22"/>
      <c r="T62" s="23"/>
      <c r="U62" s="132"/>
      <c r="V62" s="132" t="str">
        <f>IF(U62="","",VLOOKUP(U62,LISTAS!$F$5:$G$204,2,0))</f>
        <v/>
      </c>
      <c r="W62" s="24" t="str">
        <f t="shared" si="1"/>
        <v/>
      </c>
      <c r="X62" s="24" t="str">
        <f t="shared" si="4"/>
        <v/>
      </c>
    </row>
    <row r="63" spans="2:24" ht="17.25" customHeight="1" thickBot="1" x14ac:dyDescent="0.3">
      <c r="B63" s="89"/>
      <c r="C63" s="122"/>
      <c r="D63" s="19"/>
      <c r="E63" s="27"/>
      <c r="F63" s="19"/>
      <c r="G63" s="105" t="str">
        <f>IF(G62="","",VLOOKUP(G62,LISTAS!$F$5:$G$204,2,0))</f>
        <v>ARBOS S.A</v>
      </c>
      <c r="H63" s="147"/>
      <c r="I63" s="47"/>
      <c r="J63" s="47"/>
      <c r="K63" s="125"/>
      <c r="L63" s="19"/>
      <c r="M63" s="19"/>
      <c r="N63" s="19"/>
      <c r="O63" s="122"/>
      <c r="P63" s="26"/>
      <c r="S63" s="22"/>
      <c r="T63" s="23"/>
      <c r="U63" s="132"/>
      <c r="V63" s="132"/>
      <c r="W63" s="24"/>
      <c r="X63" s="24"/>
    </row>
    <row r="64" spans="2:24" ht="18" customHeight="1" x14ac:dyDescent="0.25">
      <c r="B64" s="89">
        <v>2</v>
      </c>
      <c r="C64" s="104" t="s">
        <v>60</v>
      </c>
      <c r="D64" s="146">
        <v>1</v>
      </c>
      <c r="E64" s="50">
        <f>IF(D64&lt;&gt;"",D64,"")</f>
        <v>1</v>
      </c>
      <c r="F64" s="47" t="str">
        <f>IF(D64&lt;&gt;"",IF(C64="","",C64),"")</f>
        <v>ANDRE/LORENZO/RAFAEL</v>
      </c>
      <c r="G64" s="125">
        <f>IF(E64&lt;&gt;"",IF(E66&lt;&gt;"",SMALL(E64:F66,1),""),"")</f>
        <v>0</v>
      </c>
      <c r="H64" s="47"/>
      <c r="I64" s="47"/>
      <c r="J64" s="47"/>
      <c r="K64" s="125"/>
      <c r="L64" s="19"/>
      <c r="M64" s="19"/>
      <c r="N64" s="19"/>
      <c r="O64" s="122"/>
      <c r="P64" s="26"/>
      <c r="S64" s="22"/>
      <c r="T64" s="23"/>
      <c r="U64" s="132"/>
      <c r="V64" s="132" t="str">
        <f>IF(U64="","",VLOOKUP(U64,LISTAS!$F$5:$G$204,2,0))</f>
        <v/>
      </c>
      <c r="W64" s="24" t="str">
        <f t="shared" si="1"/>
        <v/>
      </c>
      <c r="X64" s="24" t="str">
        <f t="shared" si="4"/>
        <v/>
      </c>
    </row>
    <row r="65" spans="2:24" ht="18" customHeight="1" thickBot="1" x14ac:dyDescent="0.3">
      <c r="B65" s="89"/>
      <c r="C65" s="105" t="str">
        <f>IF(C64="","",VLOOKUP(C64,LISTAS!$F$5:$G$204,2,0))</f>
        <v>ARBOS S.A</v>
      </c>
      <c r="D65" s="147"/>
      <c r="E65" s="51"/>
      <c r="F65" s="47"/>
      <c r="G65" s="125"/>
      <c r="H65" s="47"/>
      <c r="I65" s="47"/>
      <c r="J65" s="47"/>
      <c r="K65" s="125"/>
      <c r="L65" s="19"/>
      <c r="M65" s="19"/>
      <c r="N65" s="19"/>
      <c r="O65" s="122"/>
      <c r="P65" s="26"/>
      <c r="S65" s="22"/>
      <c r="T65" s="23"/>
      <c r="U65" s="132"/>
      <c r="V65" s="132"/>
      <c r="W65" s="24"/>
      <c r="X65" s="24"/>
    </row>
    <row r="66" spans="2:24" ht="18" customHeight="1" x14ac:dyDescent="0.25">
      <c r="B66" s="89">
        <v>15</v>
      </c>
      <c r="C66" s="104"/>
      <c r="D66" s="146">
        <v>0</v>
      </c>
      <c r="E66" s="51">
        <f>IF(D66&lt;&gt;"",D66,"")</f>
        <v>0</v>
      </c>
      <c r="F66" s="47" t="str">
        <f>IF(D66&lt;&gt;"",IF(C66="","",C66),"")</f>
        <v/>
      </c>
      <c r="G66" s="125" t="str">
        <f>VLOOKUP(G64,E64:F66,2,0)</f>
        <v/>
      </c>
      <c r="H66" s="47"/>
      <c r="I66" s="47"/>
      <c r="J66" s="47"/>
      <c r="K66" s="125"/>
      <c r="L66" s="19"/>
      <c r="M66" s="19"/>
      <c r="N66" s="19"/>
      <c r="O66" s="122"/>
      <c r="P66" s="26"/>
      <c r="S66" s="22"/>
      <c r="T66" s="23"/>
      <c r="U66" s="132"/>
      <c r="V66" s="132" t="str">
        <f>IF(U66="","",VLOOKUP(U66,LISTAS!$F$5:$G$204,2,0))</f>
        <v/>
      </c>
      <c r="W66" s="24" t="str">
        <f t="shared" si="1"/>
        <v/>
      </c>
      <c r="X66" s="24" t="str">
        <f t="shared" si="4"/>
        <v/>
      </c>
    </row>
    <row r="67" spans="2:24" ht="18" customHeight="1" thickBot="1" x14ac:dyDescent="0.3">
      <c r="B67" s="89"/>
      <c r="C67" s="105" t="str">
        <f>IF(C66="","",VLOOKUP(C66,LISTAS!$F$5:$G$204,2,0))</f>
        <v/>
      </c>
      <c r="D67" s="147"/>
      <c r="E67" s="47"/>
      <c r="F67" s="47"/>
      <c r="G67" s="125"/>
      <c r="H67" s="47"/>
      <c r="I67" s="47"/>
      <c r="J67" s="47"/>
      <c r="K67" s="125"/>
      <c r="L67" s="19"/>
      <c r="M67" s="19"/>
      <c r="N67" s="19"/>
      <c r="O67" s="122"/>
      <c r="P67" s="26"/>
      <c r="S67" s="22"/>
      <c r="T67" s="23"/>
      <c r="U67" s="132"/>
      <c r="V67" s="132"/>
      <c r="W67" s="24"/>
      <c r="X67" s="24"/>
    </row>
    <row r="68" spans="2:24" ht="18" customHeight="1" x14ac:dyDescent="0.25">
      <c r="B68" s="90"/>
      <c r="C68" s="123"/>
      <c r="D68" s="29"/>
      <c r="E68" s="29"/>
      <c r="F68" s="29"/>
      <c r="G68" s="123"/>
      <c r="H68" s="29"/>
      <c r="I68" s="29"/>
      <c r="J68" s="29"/>
      <c r="K68" s="123"/>
      <c r="L68" s="29"/>
      <c r="M68" s="29"/>
      <c r="N68" s="29"/>
      <c r="O68" s="123"/>
      <c r="P68" s="30"/>
      <c r="S68" s="22"/>
      <c r="T68" s="23"/>
      <c r="U68" s="132"/>
      <c r="V68" s="132" t="str">
        <f>IF(U68="","",VLOOKUP(U68,LISTAS!$F$5:$G$204,2,0))</f>
        <v/>
      </c>
      <c r="W68" s="24" t="str">
        <f t="shared" si="1"/>
        <v/>
      </c>
      <c r="X68" s="24" t="str">
        <f t="shared" si="4"/>
        <v/>
      </c>
    </row>
    <row r="69" spans="2:24" ht="18" customHeight="1" x14ac:dyDescent="0.25">
      <c r="B69" s="85"/>
      <c r="C69" s="108"/>
      <c r="D69" s="13"/>
      <c r="E69" s="13"/>
      <c r="F69" s="13"/>
      <c r="G69" s="108"/>
      <c r="H69" s="13"/>
      <c r="I69" s="13"/>
      <c r="J69" s="13"/>
      <c r="K69" s="108"/>
      <c r="L69" s="13"/>
      <c r="M69" s="13"/>
      <c r="N69" s="13"/>
      <c r="O69" s="108"/>
      <c r="P69" s="13"/>
    </row>
    <row r="70" spans="2:24" ht="18" customHeight="1" x14ac:dyDescent="0.25">
      <c r="B70" s="85"/>
      <c r="C70" s="108"/>
      <c r="D70" s="13"/>
      <c r="E70" s="13"/>
      <c r="F70" s="13"/>
      <c r="G70" s="108"/>
      <c r="H70" s="13"/>
      <c r="I70" s="13"/>
      <c r="J70" s="13"/>
      <c r="K70" s="108"/>
      <c r="L70" s="13"/>
      <c r="M70" s="13"/>
      <c r="N70" s="13"/>
      <c r="O70" s="108"/>
      <c r="P70" s="13"/>
    </row>
    <row r="71" spans="2:24" ht="30" customHeight="1" x14ac:dyDescent="0.25">
      <c r="B71" s="144" t="s">
        <v>16</v>
      </c>
      <c r="C71" s="144"/>
      <c r="D71" s="144"/>
      <c r="E71" s="144"/>
      <c r="F71" s="144"/>
      <c r="G71" s="144"/>
      <c r="H71" s="144"/>
      <c r="I71" s="144"/>
      <c r="J71" s="144"/>
      <c r="K71" s="144"/>
      <c r="L71" s="144"/>
      <c r="M71" s="144"/>
      <c r="N71" s="144"/>
      <c r="O71" s="144"/>
      <c r="P71" s="144"/>
      <c r="S71" s="144" t="s">
        <v>4</v>
      </c>
      <c r="T71" s="144"/>
      <c r="U71" s="144"/>
      <c r="V71" s="144"/>
      <c r="W71" s="144"/>
      <c r="X71" s="144"/>
    </row>
    <row r="72" spans="2:24" ht="28.5" customHeight="1" thickBot="1" x14ac:dyDescent="0.3">
      <c r="B72" s="87"/>
      <c r="C72" s="121"/>
      <c r="D72" s="16"/>
      <c r="E72" s="16"/>
      <c r="F72" s="16"/>
      <c r="G72" s="124"/>
      <c r="H72" s="16"/>
      <c r="I72" s="16"/>
      <c r="J72" s="16"/>
      <c r="K72" s="124"/>
      <c r="L72" s="16"/>
      <c r="M72" s="16"/>
      <c r="N72" s="16"/>
      <c r="O72" s="124"/>
      <c r="P72" s="17"/>
      <c r="S72" s="148" t="s">
        <v>3</v>
      </c>
      <c r="T72" s="148"/>
      <c r="U72" s="18" t="s">
        <v>13</v>
      </c>
      <c r="V72" s="18" t="s">
        <v>0</v>
      </c>
      <c r="W72" s="18" t="s">
        <v>14</v>
      </c>
      <c r="X72" s="18" t="s">
        <v>15</v>
      </c>
    </row>
    <row r="73" spans="2:24" ht="18" customHeight="1" x14ac:dyDescent="0.25">
      <c r="B73" s="88">
        <v>1</v>
      </c>
      <c r="C73" s="110" t="s">
        <v>49</v>
      </c>
      <c r="D73" s="146">
        <v>1</v>
      </c>
      <c r="E73" s="47">
        <f>IF(D73&lt;&gt;"",D73,"")</f>
        <v>1</v>
      </c>
      <c r="F73" s="47" t="str">
        <f>IF(D73&lt;&gt;"",IF(C73="","",C73),"")</f>
        <v>DAVI/PIETRO/DAVI</v>
      </c>
      <c r="G73" s="125">
        <f>IF(E73&lt;&gt;"",IF(E75&lt;&gt;"",SMALL(E73:F75,1),""),"")</f>
        <v>0</v>
      </c>
      <c r="H73" s="19"/>
      <c r="I73" s="19"/>
      <c r="J73" s="19"/>
      <c r="K73" s="122"/>
      <c r="L73" s="19"/>
      <c r="M73" s="20"/>
      <c r="N73" s="20"/>
      <c r="O73" s="126"/>
      <c r="P73" s="21"/>
      <c r="S73" s="22">
        <f>IF(U73&lt;&gt;"",1,"")</f>
        <v>1</v>
      </c>
      <c r="T73" s="23" t="str">
        <f t="shared" ref="T73:T88" si="5">IF(S73&lt;&gt;"","LUGAR","")</f>
        <v>LUGAR</v>
      </c>
      <c r="U73" s="132" t="str">
        <f>IF(P101&lt;&gt;"",IF(P103&lt;&gt;"",IF(P101=P103,"",IF(P101&gt;P103,O101,O103)),""),"")</f>
        <v>GABRIEL/MIGUEL/EDUARDO</v>
      </c>
      <c r="V73" s="132" t="str">
        <f>IF(U73="","",VLOOKUP(U73,LISTAS!$F$5:$G$204,2,0))</f>
        <v>LICEU JARDIM - S.A</v>
      </c>
      <c r="W73" s="24">
        <f t="shared" ref="W73" si="6">IF(S73="","",IF(S73=1,400,IF(S73=2,340,IF(S73=3,300,IF(S73=4,280,IF(S73=5,270,IF(S73=6,260,IF(S73=7,250,IF(S73=8,240,IF(S73=9,200,IF(S73=10,200,IF(S73=11,200,IF(S73=12,200,IF(S73=13,200,IF(S73=14,200,IF(S73=15,200,IF(S73=16,200,IF(S73&gt;16,"",""))))))))))))))))))</f>
        <v>400</v>
      </c>
      <c r="X73" s="24">
        <f>IF(S73="","",IF($V$5="NÃO","",IF(S73=1,180,IF(S73=2,170,IF(S73=3,150,IF(S73=4,140,IF(S73=5,135,IF(S73=6,130,IF(S73=7,120,IF(S73=8,110,IF(S73=9,105,IF(S73=10,105,IF(S73=11,105,IF(S73=12,105,IF(S73=13,105,IF(S73=14,105,IF(S73=15,105,IF(S73=16,105,IF(S73&gt;16,"","")))))))))))))))))))</f>
        <v>180</v>
      </c>
    </row>
    <row r="74" spans="2:24" ht="18" customHeight="1" thickBot="1" x14ac:dyDescent="0.3">
      <c r="B74" s="88"/>
      <c r="C74" s="111" t="str">
        <f>IF(C73="","",VLOOKUP(C73,LISTAS!$F$5:$G$204,2,0))</f>
        <v>ARBOS SBC</v>
      </c>
      <c r="D74" s="147"/>
      <c r="E74" s="47"/>
      <c r="F74" s="47"/>
      <c r="G74" s="125"/>
      <c r="H74" s="19"/>
      <c r="I74" s="19"/>
      <c r="J74" s="19"/>
      <c r="K74" s="122"/>
      <c r="L74" s="19"/>
      <c r="M74" s="20"/>
      <c r="N74" s="20"/>
      <c r="O74" s="126"/>
      <c r="P74" s="21"/>
      <c r="S74" s="22">
        <f>IF(U74&lt;&gt;"",1+COUNTIF(S73,"1"),"")</f>
        <v>2</v>
      </c>
      <c r="T74" s="23" t="str">
        <f t="shared" si="5"/>
        <v>LUGAR</v>
      </c>
      <c r="U74" s="132" t="str">
        <f>IF(P101&lt;&gt;"",IF(P103&lt;&gt;"",IF(P101=P103,"",IF(P101&lt;P103,O101,O103)),""),"")</f>
        <v>DAVI/PIETRO/DAVI</v>
      </c>
      <c r="V74" s="132" t="str">
        <f>IF(U74="","",VLOOKUP(U74,LISTAS!$F$5:$G$204,2,0))</f>
        <v>ARBOS SBC</v>
      </c>
      <c r="W74" s="24">
        <f t="shared" ref="W74:W88" si="7">IF(S74="","",IF(S74=1,400,IF(S74=2,340,IF(S74=3,300,IF(S74=4,280,IF(S74=5,270,IF(S74=6,260,IF(S74=7,250,IF(S74=8,240,IF(S74=9,200,IF(S74=10,200,IF(S74=11,200,IF(S74=12,200,IF(S74=13,200,IF(S74=14,200,IF(S74=15,200,IF(S74=16,200,IF(S74&gt;16,"",""))))))))))))))))))</f>
        <v>340</v>
      </c>
      <c r="X74" s="24">
        <f t="shared" ref="X74:X88" si="8">IF(S74="","",IF($V$5="NÃO","",IF(S74=1,180,IF(S74=2,170,IF(S74=3,150,IF(S74=4,140,IF(S74=5,135,IF(S74=6,130,IF(S74=7,120,IF(S74=8,110,IF(S74=9,105,IF(S74=10,105,IF(S74=11,105,IF(S74=12,105,IF(S74=13,105,IF(S74=14,105,IF(S74=15,105,IF(S74=16,105,IF(S74&gt;16,"","")))))))))))))))))))</f>
        <v>170</v>
      </c>
    </row>
    <row r="75" spans="2:24" ht="18" customHeight="1" x14ac:dyDescent="0.25">
      <c r="B75" s="89">
        <v>16</v>
      </c>
      <c r="C75" s="110"/>
      <c r="D75" s="146">
        <v>0</v>
      </c>
      <c r="E75" s="49">
        <f>IF(D75&lt;&gt;"",D75,"")</f>
        <v>0</v>
      </c>
      <c r="F75" s="52" t="str">
        <f>IF(D75&lt;&gt;"",IF(C75="","",C75),"")</f>
        <v/>
      </c>
      <c r="G75" s="125" t="str">
        <f>VLOOKUP(G73,E73:F75,2,0)</f>
        <v/>
      </c>
      <c r="H75" s="19"/>
      <c r="I75" s="19"/>
      <c r="J75" s="19"/>
      <c r="K75" s="122"/>
      <c r="L75" s="19"/>
      <c r="M75" s="20"/>
      <c r="N75" s="20"/>
      <c r="O75" s="126"/>
      <c r="P75" s="21"/>
      <c r="S75" s="22">
        <f>IF(U75&lt;&gt;"",1+COUNTIF(S73:S74,"1")+COUNTIF(S73:S74,"2"),"")</f>
        <v>3</v>
      </c>
      <c r="T75" s="23" t="str">
        <f t="shared" si="5"/>
        <v>LUGAR</v>
      </c>
      <c r="U75" s="132" t="str">
        <f>IF(U73&lt;&gt;"",IF(K85=U73,K87,IF(K87=U73,K85,IF(K117=U73,K119,IF(K119=U73,K117)))),"")</f>
        <v>HENRIQUE/PERSIO/CAUÃ/JOSE</v>
      </c>
      <c r="V75" s="132" t="str">
        <f>IF(U75="","",VLOOKUP(U75,LISTAS!$F$5:$G$204,2,0))</f>
        <v>ARBOS SBC</v>
      </c>
      <c r="W75" s="24">
        <f t="shared" si="7"/>
        <v>300</v>
      </c>
      <c r="X75" s="24">
        <f t="shared" si="8"/>
        <v>150</v>
      </c>
    </row>
    <row r="76" spans="2:24" ht="18" customHeight="1" thickBot="1" x14ac:dyDescent="0.3">
      <c r="B76" s="89"/>
      <c r="C76" s="111" t="str">
        <f>IF(C75="","",VLOOKUP(C75,LISTAS!$F$5:$G$204,2,0))</f>
        <v/>
      </c>
      <c r="D76" s="147"/>
      <c r="E76" s="47"/>
      <c r="F76" s="52"/>
      <c r="G76" s="125"/>
      <c r="H76" s="19"/>
      <c r="I76" s="19"/>
      <c r="J76" s="19"/>
      <c r="K76" s="122"/>
      <c r="L76" s="19"/>
      <c r="M76" s="20"/>
      <c r="N76" s="20"/>
      <c r="O76" s="126"/>
      <c r="P76" s="21"/>
      <c r="S76" s="22">
        <f>IF(U76&lt;&gt;"",1+COUNTIF(S73:S75,"1")+COUNTIF(S73:S75,"2")+COUNTIF(S73:S75,"3"),"")</f>
        <v>4</v>
      </c>
      <c r="T76" s="23" t="str">
        <f t="shared" si="5"/>
        <v>LUGAR</v>
      </c>
      <c r="U76" s="132" t="str">
        <f>IF(U74&lt;&gt;"",IF(K85=U74,K87,IF(K87=U74,K85,IF(K117=U74,K119,IF(K119=U74,K117)))),"")</f>
        <v>EURICO/VITOR/PEDRO</v>
      </c>
      <c r="V76" s="132" t="str">
        <f>IF(U76="","",VLOOKUP(U76,LISTAS!$F$5:$G$204,2,0))</f>
        <v>LICEU JARDIM - S.A</v>
      </c>
      <c r="W76" s="24">
        <f t="shared" si="7"/>
        <v>280</v>
      </c>
      <c r="X76" s="24">
        <f t="shared" si="8"/>
        <v>140</v>
      </c>
    </row>
    <row r="77" spans="2:24" ht="18" customHeight="1" x14ac:dyDescent="0.25">
      <c r="B77" s="89"/>
      <c r="C77" s="122"/>
      <c r="D77" s="19"/>
      <c r="E77" s="19"/>
      <c r="F77" s="25"/>
      <c r="G77" s="110" t="str">
        <f>IF(D73&lt;&gt;"",IF(D75&lt;&gt;"",IF(D73=D75,"",IF(D73&gt;D75,C73,C75)),""),"")</f>
        <v>DAVI/PIETRO/DAVI</v>
      </c>
      <c r="H77" s="146">
        <v>10</v>
      </c>
      <c r="I77" s="47">
        <f>IF(H77&lt;&gt;"",H77,"")</f>
        <v>10</v>
      </c>
      <c r="J77" s="47" t="str">
        <f>IF(H77&lt;&gt;"",IF(G77="","",G77),"")</f>
        <v>DAVI/PIETRO/DAVI</v>
      </c>
      <c r="K77" s="125">
        <f>IF(I77&lt;&gt;"",IF(I79&lt;&gt;"",SMALL(I77:J79,1),""),"")</f>
        <v>0</v>
      </c>
      <c r="L77" s="19"/>
      <c r="M77" s="19"/>
      <c r="N77" s="19"/>
      <c r="O77" s="122"/>
      <c r="P77" s="26"/>
      <c r="S77" s="22">
        <f>IF(U77&lt;&gt;"",1+COUNTIF(S73:S76,"1")+COUNTIF(S73:S76,"2")+COUNTIF(S73:S76,"3")+COUNTIF(S73:S76,"4"),"")</f>
        <v>5</v>
      </c>
      <c r="T77" s="23" t="str">
        <f t="shared" si="5"/>
        <v>LUGAR</v>
      </c>
      <c r="U77" s="132" t="str">
        <f>IF(U73&lt;&gt;"",IF(G77=U73,G79,IF(G79=U73,G77,IF(G93=U73,G95,IF(G95=U73,G93,IF(G109=U73,G111,IF(G111=U73,G109,IF(G125=U73,G127,IF(G127=U73,G125)))))))),"")</f>
        <v>DAVI/PEDRO/THEO/LEONARDO</v>
      </c>
      <c r="V77" s="132" t="str">
        <f>IF(U77="","",VLOOKUP(U77,LISTAS!$F$5:$G$204,2,0))</f>
        <v>ARBOS SBC</v>
      </c>
      <c r="W77" s="24">
        <f t="shared" si="7"/>
        <v>270</v>
      </c>
      <c r="X77" s="24">
        <f t="shared" si="8"/>
        <v>135</v>
      </c>
    </row>
    <row r="78" spans="2:24" ht="18" customHeight="1" thickBot="1" x14ac:dyDescent="0.3">
      <c r="B78" s="89"/>
      <c r="C78" s="122"/>
      <c r="D78" s="19"/>
      <c r="E78" s="19"/>
      <c r="F78" s="25"/>
      <c r="G78" s="111" t="str">
        <f>IF(G77="","",VLOOKUP(G77,LISTAS!$F$5:$G$204,2,0))</f>
        <v>ARBOS SBC</v>
      </c>
      <c r="H78" s="147"/>
      <c r="I78" s="47"/>
      <c r="J78" s="47"/>
      <c r="K78" s="125"/>
      <c r="L78" s="19"/>
      <c r="M78" s="19"/>
      <c r="N78" s="19"/>
      <c r="O78" s="122"/>
      <c r="P78" s="26"/>
      <c r="S78" s="22" t="str">
        <f>IF(U78&lt;&gt;"",1+COUNTIF(S73:S77,"1")+COUNTIF(S73:S77,"2")+COUNTIF(S73:S77,"3")+COUNTIF(S73:S77,"4")+COUNTIF(S73:S77,"5"),"")</f>
        <v/>
      </c>
      <c r="T78" s="23" t="str">
        <f t="shared" si="5"/>
        <v/>
      </c>
      <c r="U78" s="132" t="str">
        <f>IF(U74&lt;&gt;"",IF(G77=U74,G79,IF(G79=U74,G77,IF(G93=U74,G95,IF(G95=U74,G93,IF(G109=U74,G111,IF(G111=U74,G109,IF(G125=U74,G127,IF(G127=U74,G125)))))))),"")</f>
        <v/>
      </c>
      <c r="V78" s="132" t="str">
        <f>IF(U78="","",VLOOKUP(U78,LISTAS!$F$5:$G$204,2,0))</f>
        <v/>
      </c>
      <c r="W78" s="24" t="str">
        <f t="shared" si="7"/>
        <v/>
      </c>
      <c r="X78" s="24" t="str">
        <f t="shared" si="8"/>
        <v/>
      </c>
    </row>
    <row r="79" spans="2:24" ht="18" customHeight="1" x14ac:dyDescent="0.25">
      <c r="B79" s="89"/>
      <c r="C79" s="122"/>
      <c r="D79" s="19"/>
      <c r="E79" s="27"/>
      <c r="F79" s="28"/>
      <c r="G79" s="110" t="str">
        <f>IF(D81&lt;&gt;"",IF(D83&lt;&gt;"",IF(D81=D83,"",IF(D81&gt;D83,C81,C83)),""),"")</f>
        <v/>
      </c>
      <c r="H79" s="146">
        <v>0</v>
      </c>
      <c r="I79" s="49">
        <f>IF(H79&lt;&gt;"",H79,"")</f>
        <v>0</v>
      </c>
      <c r="J79" s="47" t="str">
        <f>IF(H79&lt;&gt;"",IF(G79="","",G79),"")</f>
        <v/>
      </c>
      <c r="K79" s="125" t="str">
        <f>VLOOKUP(K77,I77:J79,2,0)</f>
        <v/>
      </c>
      <c r="L79" s="19"/>
      <c r="M79" s="19"/>
      <c r="N79" s="19"/>
      <c r="O79" s="122"/>
      <c r="P79" s="26"/>
      <c r="S79" s="22" t="str">
        <f>IF(U79&lt;&gt;"",1+COUNTIF(S73:S78,"1")+COUNTIF(S73:S78,"2")+COUNTIF(S73:S78,"3")+COUNTIF(S73:S78,"4")+COUNTIF(S73:S78,"5")+COUNTIF(S73:S78,"6"),"")</f>
        <v/>
      </c>
      <c r="T79" s="23" t="str">
        <f t="shared" si="5"/>
        <v/>
      </c>
      <c r="U79" s="132" t="str">
        <f>IF(U75&lt;&gt;"",IF(G77=U75,G79,IF(G79=U75,G77,IF(G93=U75,G95,IF(G95=U75,G93,IF(G109=U75,G111,IF(G111=U75,G109,IF(G125=U75,G127,IF(G127=U75,G125)))))))),"")</f>
        <v/>
      </c>
      <c r="V79" s="132" t="str">
        <f>IF(U79="","",VLOOKUP(U79,LISTAS!$F$5:$G$204,2,0))</f>
        <v/>
      </c>
      <c r="W79" s="24" t="str">
        <f t="shared" si="7"/>
        <v/>
      </c>
      <c r="X79" s="24" t="str">
        <f t="shared" si="8"/>
        <v/>
      </c>
    </row>
    <row r="80" spans="2:24" ht="18" customHeight="1" thickBot="1" x14ac:dyDescent="0.3">
      <c r="B80" s="89"/>
      <c r="C80" s="122"/>
      <c r="D80" s="19"/>
      <c r="E80" s="27"/>
      <c r="F80" s="19"/>
      <c r="G80" s="111" t="str">
        <f>IF(G79="","",VLOOKUP(G79,LISTAS!$F$5:$G$204,2,0))</f>
        <v/>
      </c>
      <c r="H80" s="147"/>
      <c r="I80" s="60"/>
      <c r="J80" s="47"/>
      <c r="K80" s="125"/>
      <c r="L80" s="19"/>
      <c r="M80" s="19"/>
      <c r="N80" s="19"/>
      <c r="O80" s="122"/>
      <c r="P80" s="26"/>
      <c r="S80" s="22" t="str">
        <f>IF(U80&lt;&gt;"",1+COUNTIF(S73:S79,"1")+COUNTIF(S73:S79,"2")+COUNTIF(S73:S79,"3")+COUNTIF(S73:S79,"4")+COUNTIF(S73:S79,"5")+COUNTIF(S73:S79,"6")+COUNTIF(S73:S79,"7"),"")</f>
        <v/>
      </c>
      <c r="T80" s="23" t="str">
        <f t="shared" si="5"/>
        <v/>
      </c>
      <c r="U80" s="132" t="str">
        <f>IF(U76&lt;&gt;"",IF(G77=U76,G79,IF(G79=U76,G77,IF(G93=U76,G95,IF(G95=U76,G93,IF(G109=U76,G111,IF(G111=U76,G109,IF(G125=U76,G127,IF(G127=U76,G125)))))))),"")</f>
        <v/>
      </c>
      <c r="V80" s="132" t="str">
        <f>IF(U80="","",VLOOKUP(U80,LISTAS!$F$5:$G$204,2,0))</f>
        <v/>
      </c>
      <c r="W80" s="24" t="str">
        <f t="shared" si="7"/>
        <v/>
      </c>
      <c r="X80" s="24" t="str">
        <f t="shared" si="8"/>
        <v/>
      </c>
    </row>
    <row r="81" spans="2:24" ht="18" customHeight="1" x14ac:dyDescent="0.25">
      <c r="B81" s="89">
        <v>7</v>
      </c>
      <c r="C81" s="110"/>
      <c r="D81" s="146">
        <v>0</v>
      </c>
      <c r="E81" s="50">
        <f>IF(D81&lt;&gt;"",D81,"")</f>
        <v>0</v>
      </c>
      <c r="F81" s="47" t="str">
        <f>IF(D81&lt;&gt;"",IF(C81="","",C81),"")</f>
        <v/>
      </c>
      <c r="G81" s="125">
        <f>IF(E81&lt;&gt;"",IF(E83&lt;&gt;"",SMALL(E81:F83,1),""),"")</f>
        <v>0</v>
      </c>
      <c r="H81" s="19"/>
      <c r="I81" s="27"/>
      <c r="J81" s="19"/>
      <c r="K81" s="122"/>
      <c r="L81" s="19"/>
      <c r="M81" s="19"/>
      <c r="N81" s="19"/>
      <c r="O81" s="122"/>
      <c r="P81" s="26"/>
      <c r="S81" s="22" t="str">
        <f>IF(U81&lt;&gt;"",1+COUNTIF(S73:S80,"1")+COUNTIF(S73:S80,"2")+COUNTIF(S73:S80,"3")+COUNTIF(S73:S80,"4")+COUNTIF(S73:S80,"5")+COUNTIF(S73:S80,"6")+COUNTIF(S73:S80,"7")+COUNTIF(S73:S80,"8"),"")</f>
        <v/>
      </c>
      <c r="T81" s="23" t="str">
        <f t="shared" si="5"/>
        <v/>
      </c>
      <c r="U81" s="132" t="str">
        <f>IF(U73&lt;&gt;"",IF(C73=U73,G75,IF(C75=U73,G75,IF(C81=U73,G83,IF(C83=U73,G83,IF(C89=U73,G91,IF(C91=U73,G91,IF(C97=U73,G99,IF(C99=U73,G99,IF(C105=U73,G107,IF(C107=U73,G107,IF(C113=U73,G115,IF(C115=U73,G115,IF(C121=U73,G123,IF(C123=U73,G123,IF(C129=U73,G131,IF(C131=U73,G131)))))))))))))))),"")</f>
        <v/>
      </c>
      <c r="V81" s="132" t="str">
        <f>IF(U81="","",VLOOKUP(U81,LISTAS!$F$5:$G$204,2,0))</f>
        <v/>
      </c>
      <c r="W81" s="24" t="str">
        <f t="shared" si="7"/>
        <v/>
      </c>
      <c r="X81" s="24" t="str">
        <f t="shared" si="8"/>
        <v/>
      </c>
    </row>
    <row r="82" spans="2:24" ht="18" customHeight="1" thickBot="1" x14ac:dyDescent="0.3">
      <c r="B82" s="89"/>
      <c r="C82" s="111" t="str">
        <f>IF(C81="","",VLOOKUP(C81,LISTAS!$F$5:$G$204,2,0))</f>
        <v/>
      </c>
      <c r="D82" s="147"/>
      <c r="E82" s="51"/>
      <c r="F82" s="47"/>
      <c r="G82" s="125"/>
      <c r="H82" s="19"/>
      <c r="I82" s="27"/>
      <c r="J82" s="19"/>
      <c r="K82" s="122"/>
      <c r="L82" s="19"/>
      <c r="M82" s="19"/>
      <c r="N82" s="19"/>
      <c r="O82" s="122"/>
      <c r="P82" s="26"/>
      <c r="S82" s="22" t="str">
        <f>IF(U82&lt;&gt;"",1+COUNTIF(S73:S81,"1")+COUNTIF(S73:S81,"2")+COUNTIF(S73:S81,"3")+COUNTIF(S73:S81,"4")+COUNTIF(S73:S81,"5")+COUNTIF(S73:S81,"6")+COUNTIF(S73:S81,"7")+COUNTIF(S73:S81,"8")+COUNTIF(S73:S81,"9"),"")</f>
        <v/>
      </c>
      <c r="T82" s="23" t="str">
        <f t="shared" si="5"/>
        <v/>
      </c>
      <c r="U82" s="132" t="str">
        <f>IF(U74&lt;&gt;"",IF(C73=U74,G75,IF(C75=U74,G75,IF(C81=U74,G83,IF(C83=U74,G83,IF(C89=U74,G91,IF(C91=U74,G91,IF(C97=U74,G99,IF(C99=U74,G99,IF(C105=U74,G107,IF(C107=U74,G107,IF(C113=U74,G115,IF(C115=U74,G115,IF(C121=U74,G123,IF(C123=U74,G123,IF(C129=U74,G131,IF(C131=U74,G131)))))))))))))))),"")</f>
        <v/>
      </c>
      <c r="V82" s="132" t="str">
        <f>IF(U82="","",VLOOKUP(U82,LISTAS!$F$5:$G$204,2,0))</f>
        <v/>
      </c>
      <c r="W82" s="24" t="str">
        <f t="shared" si="7"/>
        <v/>
      </c>
      <c r="X82" s="24" t="str">
        <f t="shared" si="8"/>
        <v/>
      </c>
    </row>
    <row r="83" spans="2:24" ht="18" customHeight="1" x14ac:dyDescent="0.25">
      <c r="B83" s="89">
        <v>9</v>
      </c>
      <c r="C83" s="110"/>
      <c r="D83" s="146">
        <v>0</v>
      </c>
      <c r="E83" s="51">
        <f>IF(D83&lt;&gt;"",D83,"")</f>
        <v>0</v>
      </c>
      <c r="F83" s="47" t="str">
        <f>IF(D83&lt;&gt;"",IF(C83="","",C83),"")</f>
        <v/>
      </c>
      <c r="G83" s="125" t="str">
        <f>VLOOKUP(G81,E81:F83,2,0)</f>
        <v/>
      </c>
      <c r="H83" s="19"/>
      <c r="I83" s="27"/>
      <c r="J83" s="19"/>
      <c r="K83" s="122"/>
      <c r="L83" s="19"/>
      <c r="M83" s="19"/>
      <c r="N83" s="19"/>
      <c r="O83" s="122"/>
      <c r="P83" s="26"/>
      <c r="S83" s="22" t="str">
        <f>IF(U83&lt;&gt;"",1+COUNTIF(S73:S82,"1")+COUNTIF(S73:S82,"2")+COUNTIF(S73:S82,"3")+COUNTIF(S73:S82,"4")+COUNTIF(S73:S82,"5")+COUNTIF(S73:S82,"6")+COUNTIF(S73:S82,"7")+COUNTIF(S73:S82,"8")+COUNTIF(S73:S82,"9")+COUNTIF(S73:S82,"10"),"")</f>
        <v/>
      </c>
      <c r="T83" s="23" t="str">
        <f t="shared" si="5"/>
        <v/>
      </c>
      <c r="U83" s="132" t="str">
        <f>IF(U75&lt;&gt;"",IF(C73=U75,G75,IF(C75=U75,G75,IF(C81=U75,G83,IF(C83=U75,G83,IF(C89=U75,G91,IF(C91=U75,G91,IF(C97=U75,G99,IF(C99=U75,G99,IF(C105=U75,G107,IF(C107=U75,G107,IF(C113=U75,G115,IF(C115=U75,G115,IF(C121=U75,G123,IF(C123=U75,G123,IF(C129=U75,G131,IF(C131=U75,G131)))))))))))))))),"")</f>
        <v/>
      </c>
      <c r="V83" s="132" t="str">
        <f>IF(U83="","",VLOOKUP(U83,LISTAS!$F$5:$G$204,2,0))</f>
        <v/>
      </c>
      <c r="W83" s="24" t="str">
        <f t="shared" si="7"/>
        <v/>
      </c>
      <c r="X83" s="24" t="str">
        <f t="shared" si="8"/>
        <v/>
      </c>
    </row>
    <row r="84" spans="2:24" ht="18" customHeight="1" thickBot="1" x14ac:dyDescent="0.3">
      <c r="B84" s="89"/>
      <c r="C84" s="111" t="str">
        <f>IF(C83="","",VLOOKUP(C83,LISTAS!$F$5:$G$204,2,0))</f>
        <v/>
      </c>
      <c r="D84" s="147"/>
      <c r="E84" s="47"/>
      <c r="F84" s="47"/>
      <c r="G84" s="125"/>
      <c r="H84" s="19"/>
      <c r="I84" s="27"/>
      <c r="J84" s="19"/>
      <c r="K84" s="122"/>
      <c r="L84" s="19"/>
      <c r="M84" s="19"/>
      <c r="N84" s="19"/>
      <c r="O84" s="122"/>
      <c r="P84" s="26"/>
      <c r="S84" s="22" t="str">
        <f>IF(U84&lt;&gt;"",1+COUNTIF(S73:S83,"1")+COUNTIF(S73:S83,"2")+COUNTIF(S73:S83,"3")+COUNTIF(S73:S83,"4")+COUNTIF(S73:S83,"5")+COUNTIF(S73:S83,"6")+COUNTIF(S73:S83,"7")+COUNTIF(S73:S83,"8")+COUNTIF(S73:S83,"9")+COUNTIF(S73:S83,"10")+COUNTIF(S73:S83,"11"),"")</f>
        <v/>
      </c>
      <c r="T84" s="23" t="str">
        <f t="shared" si="5"/>
        <v/>
      </c>
      <c r="U84" s="132" t="str">
        <f>IF(U76&lt;&gt;"",IF(C73=U76,G75,IF(C75=U76,G75,IF(C81=U76,G83,IF(C83=U76,G83,IF(C89=U76,G91,IF(C91=U76,G91,IF(C97=U76,G99,IF(C99=U76,G99,IF(C105=U76,G107,IF(C107=U76,G107,IF(C113=U76,G115,IF(C115=U76,G115,IF(C121=U76,G123,IF(C123=U76,G123,IF(C129=U76,G131,IF(C131=U76,G131)))))))))))))))),"")</f>
        <v/>
      </c>
      <c r="V84" s="132" t="str">
        <f>IF(U84="","",VLOOKUP(U84,LISTAS!$F$5:$G$204,2,0))</f>
        <v/>
      </c>
      <c r="W84" s="24" t="str">
        <f t="shared" si="7"/>
        <v/>
      </c>
      <c r="X84" s="24" t="str">
        <f t="shared" si="8"/>
        <v/>
      </c>
    </row>
    <row r="85" spans="2:24" ht="18" customHeight="1" x14ac:dyDescent="0.25">
      <c r="B85" s="89"/>
      <c r="C85" s="122"/>
      <c r="D85" s="19"/>
      <c r="E85" s="47"/>
      <c r="F85" s="47"/>
      <c r="G85" s="125"/>
      <c r="H85" s="19"/>
      <c r="I85" s="27"/>
      <c r="J85" s="19"/>
      <c r="K85" s="110" t="str">
        <f>IF(H77&lt;&gt;"",IF(H79&lt;&gt;"",IF(H77=H79,"",IF(H77&gt;H79,G77,G79)),""),"")</f>
        <v>DAVI/PIETRO/DAVI</v>
      </c>
      <c r="L85" s="146">
        <v>1</v>
      </c>
      <c r="M85" s="47">
        <f>IF(L85&lt;&gt;"",L85,"")</f>
        <v>1</v>
      </c>
      <c r="N85" s="47" t="str">
        <f>IF(L85&lt;&gt;"",IF(K85="","",K85),"")</f>
        <v>DAVI/PIETRO/DAVI</v>
      </c>
      <c r="O85" s="125">
        <f>IF(M85&lt;&gt;"",IF(M87&lt;&gt;"",SMALL(M85:N87,1),""),"")</f>
        <v>0</v>
      </c>
      <c r="P85" s="26"/>
      <c r="S85" s="22" t="str">
        <f>IF(U85&lt;&gt;"",1+COUNTIF(S73:S84,"1")+COUNTIF(S73:S84,"2")+COUNTIF(S73:S84,"3")+COUNTIF(S73:S84,"4")+COUNTIF(S73:S84,"5")+COUNTIF(S73:S84,"6")+COUNTIF(S73:S84,"7")+COUNTIF(S73:S84,"8")+COUNTIF(S73:S84,"9")+COUNTIF(S73:S84,"10")+COUNTIF(S73:S84,"11")+COUNTIF(S73:S84,"12"),"")</f>
        <v/>
      </c>
      <c r="T85" s="23" t="str">
        <f t="shared" si="5"/>
        <v/>
      </c>
      <c r="U85" s="132" t="str">
        <f>IF(U77&lt;&gt;"",IF(C73=U77,G75,IF(C75=U77,G75,IF(C81=U77,G83,IF(C83=U77,G83,IF(C89=U77,G91,IF(C91=U77,G91,IF(C97=U77,G99,IF(C99=U77,G99,IF(C105=U77,G107,IF(C107=U77,G107,IF(C113=U77,G115,IF(C115=U77,G115,IF(C121=U77,G123,IF(C123=U77,G123,IF(C129=U77,G131,IF(C131=U77,G131)))))))))))))))),"")</f>
        <v/>
      </c>
      <c r="V85" s="132" t="str">
        <f>IF(U85="","",VLOOKUP(U85,LISTAS!$F$5:$G$204,2,0))</f>
        <v/>
      </c>
      <c r="W85" s="24" t="str">
        <f t="shared" si="7"/>
        <v/>
      </c>
      <c r="X85" s="24" t="str">
        <f t="shared" si="8"/>
        <v/>
      </c>
    </row>
    <row r="86" spans="2:24" ht="18" customHeight="1" thickBot="1" x14ac:dyDescent="0.3">
      <c r="B86" s="89"/>
      <c r="C86" s="122"/>
      <c r="D86" s="19"/>
      <c r="E86" s="47"/>
      <c r="F86" s="47"/>
      <c r="G86" s="125"/>
      <c r="H86" s="19"/>
      <c r="I86" s="27"/>
      <c r="J86" s="19"/>
      <c r="K86" s="111" t="str">
        <f>IF(K85="","",VLOOKUP(K85,LISTAS!$F$5:$G$204,2,0))</f>
        <v>ARBOS SBC</v>
      </c>
      <c r="L86" s="147"/>
      <c r="M86" s="47"/>
      <c r="N86" s="47"/>
      <c r="O86" s="125"/>
      <c r="P86" s="26"/>
      <c r="S86" s="22" t="str">
        <f>IF(U86&lt;&gt;"",1+COUNTIF(S73:S85,"1")+COUNTIF(S73:S85,"2")+COUNTIF(S73:S85,"3")+COUNTIF(S73:S85,"4")+COUNTIF(S73:S85,"5")+COUNTIF(S73:S85,"6")+COUNTIF(S73:S85,"7")+COUNTIF(S73:S85,"8")+COUNTIF(S73:S85,"9")+COUNTIF(S73:S85,"10")+COUNTIF(S73:S85,"11")+COUNTIF(S73:S85,"12")+COUNTIF(S73:S85,"13"),"")</f>
        <v/>
      </c>
      <c r="T86" s="23" t="str">
        <f t="shared" si="5"/>
        <v/>
      </c>
      <c r="U86" s="132" t="str">
        <f>IF(U78&lt;&gt;"",IF(C73=U78,G75,IF(C75=U78,G75,IF(C81=U78,G83,IF(C83=U78,G83,IF(C89=U78,G91,IF(C91=U78,G91,IF(C97=U78,G99,IF(C99=U78,G99,IF(C105=U78,G107,IF(C107=U78,G107,IF(C113=U78,G115,IF(C115=U78,G115,IF(C121=U78,G123,IF(C123=U78,G123,IF(C129=U78,G131,IF(C131=U78,G131)))))))))))))))),"")</f>
        <v/>
      </c>
      <c r="V86" s="132" t="str">
        <f>IF(U86="","",VLOOKUP(U86,LISTAS!$F$5:$G$204,2,0))</f>
        <v/>
      </c>
      <c r="W86" s="24" t="str">
        <f t="shared" si="7"/>
        <v/>
      </c>
      <c r="X86" s="24" t="str">
        <f t="shared" si="8"/>
        <v/>
      </c>
    </row>
    <row r="87" spans="2:24" ht="30" x14ac:dyDescent="0.25">
      <c r="B87" s="89"/>
      <c r="C87" s="122"/>
      <c r="D87" s="19"/>
      <c r="E87" s="19"/>
      <c r="F87" s="19"/>
      <c r="G87" s="122"/>
      <c r="H87" s="19"/>
      <c r="I87" s="27"/>
      <c r="J87" s="28"/>
      <c r="K87" s="110" t="str">
        <f>IF(H93&lt;&gt;"",IF(H95&lt;&gt;"",IF(H93=H95,"",IF(H93&gt;H95,G93,G95)),""),"")</f>
        <v>EURICO/VITOR/PEDRO</v>
      </c>
      <c r="L87" s="146">
        <v>0</v>
      </c>
      <c r="M87" s="49">
        <f>IF(L87&lt;&gt;"",L87,"")</f>
        <v>0</v>
      </c>
      <c r="N87" s="47" t="str">
        <f>IF(L87&lt;&gt;"",IF(K87="","",K87),"")</f>
        <v>EURICO/VITOR/PEDRO</v>
      </c>
      <c r="O87" s="125" t="str">
        <f>VLOOKUP(O85,M85:N87,2,0)</f>
        <v>EURICO/VITOR/PEDRO</v>
      </c>
      <c r="P87" s="26"/>
      <c r="S87" s="22" t="str">
        <f>IF(U87&lt;&gt;"",1+COUNTIF(S73:S86,"1")+COUNTIF(S73:S86,"2")+COUNTIF(S73:S86,"3")+COUNTIF(S73:S86,"4")+COUNTIF(S73:S86,"5")+COUNTIF(S73:S86,"6")+COUNTIF(S73:S86,"7")+COUNTIF(S73:S86,"8")+COUNTIF(S73:S86,"9")+COUNTIF(S73:S86,"10")+COUNTIF(S73:S86,"11")+COUNTIF(S73:S86,"12")+COUNTIF(S73:S86,"13")+COUNTIF(S73:S86,"14"),"")</f>
        <v/>
      </c>
      <c r="T87" s="23" t="str">
        <f t="shared" si="5"/>
        <v/>
      </c>
      <c r="U87" s="132" t="str">
        <f>IF(U79&lt;&gt;"",IF(C73=U79,G75,IF(C75=U79,G75,IF(C81=U79,G83,IF(C83=U79,G83,IF(C89=U79,G91,IF(C91=U79,G91,IF(C97=U79,G99,IF(C99=U79,G99,IF(C105=U79,G107,IF(C107=U79,G107,IF(C113=U79,G115,IF(C115=U79,G115,IF(C121=U79,G123,IF(C123=U79,G123,IF(C129=U79,G131,IF(C131=U79,G131)))))))))))))))),"")</f>
        <v/>
      </c>
      <c r="V87" s="132" t="str">
        <f>IF(U87="","",VLOOKUP(U87,LISTAS!$F$5:$G$204,2,0))</f>
        <v/>
      </c>
      <c r="W87" s="24" t="str">
        <f t="shared" si="7"/>
        <v/>
      </c>
      <c r="X87" s="24" t="str">
        <f t="shared" si="8"/>
        <v/>
      </c>
    </row>
    <row r="88" spans="2:24" ht="17.25" thickBot="1" x14ac:dyDescent="0.3">
      <c r="B88" s="89"/>
      <c r="C88" s="122"/>
      <c r="D88" s="19"/>
      <c r="E88" s="19"/>
      <c r="F88" s="19"/>
      <c r="G88" s="122"/>
      <c r="H88" s="19"/>
      <c r="I88" s="27"/>
      <c r="J88" s="19"/>
      <c r="K88" s="111" t="str">
        <f>IF(K87="","",VLOOKUP(K87,LISTAS!$F$5:$G$204,2,0))</f>
        <v>LICEU JARDIM - S.A</v>
      </c>
      <c r="L88" s="147"/>
      <c r="M88" s="60"/>
      <c r="N88" s="47"/>
      <c r="O88" s="125"/>
      <c r="P88" s="26"/>
      <c r="S88" s="22" t="str">
        <f>IF(U88&lt;&gt;"",1+COUNTIF(S73:S87,"1")+COUNTIF(S73:S87,"2")+COUNTIF(S73:S87,"3")+COUNTIF(S73:S87,"4")+COUNTIF(S73:S87,"5")+COUNTIF(S73:S87,"6")+COUNTIF(S73:S87,"7")+COUNTIF(S73:S87,"8")+COUNTIF(S73:S87,"9")+COUNTIF(S73:S87,"10")+COUNTIF(S73:S87,"11")+COUNTIF(S73:S87,"12")+COUNTIF(S73:S87,"13")+COUNTIF(S73:S87,"14")+COUNTIF(S73:S87,"15"),"")</f>
        <v/>
      </c>
      <c r="T88" s="23" t="str">
        <f t="shared" si="5"/>
        <v/>
      </c>
      <c r="U88" s="132" t="str">
        <f>IF(U80&lt;&gt;"",IF(C73=U80,G75,IF(C75=U80,G75,IF(C81=U80,G83,IF(C83=U80,G83,IF(C89=U80,G91,IF(C91=U80,G91,IF(C97=U80,G99,IF(C99=U80,G99,IF(C105=U80,G107,IF(C107=U80,G107,IF(C113=U80,G115,IF(C115=U80,G115,IF(C121=U80,G123,IF(C123=U80,G123,IF(C129=U80,G131,IF(C131=U80,G131)))))))))))))))),"")</f>
        <v/>
      </c>
      <c r="V88" s="132" t="str">
        <f>IF(U88="","",VLOOKUP(U88,LISTAS!$F$5:$G$204,2,0))</f>
        <v/>
      </c>
      <c r="W88" s="24" t="str">
        <f t="shared" si="7"/>
        <v/>
      </c>
      <c r="X88" s="24" t="str">
        <f t="shared" si="8"/>
        <v/>
      </c>
    </row>
    <row r="89" spans="2:24" ht="18" customHeight="1" x14ac:dyDescent="0.25">
      <c r="B89" s="89">
        <v>6</v>
      </c>
      <c r="C89" s="110" t="s">
        <v>87</v>
      </c>
      <c r="D89" s="146">
        <v>1</v>
      </c>
      <c r="E89" s="47">
        <f>IF(D89&lt;&gt;"",D89,"")</f>
        <v>1</v>
      </c>
      <c r="F89" s="47" t="str">
        <f>IF(D89&lt;&gt;"",IF(C89="","",C89),"")</f>
        <v>EURICO/VITOR/PEDRO</v>
      </c>
      <c r="G89" s="125">
        <f>IF(E89&lt;&gt;"",IF(E91&lt;&gt;"",SMALL(E89:F91,1),""),"")</f>
        <v>0</v>
      </c>
      <c r="H89" s="19"/>
      <c r="I89" s="27"/>
      <c r="J89" s="19"/>
      <c r="K89" s="122"/>
      <c r="L89" s="19"/>
      <c r="M89" s="27"/>
      <c r="N89" s="19"/>
      <c r="O89" s="122"/>
      <c r="P89" s="26"/>
      <c r="S89" s="22"/>
      <c r="T89" s="23"/>
      <c r="U89" s="132"/>
      <c r="V89" s="132"/>
      <c r="W89" s="24"/>
      <c r="X89" s="24"/>
    </row>
    <row r="90" spans="2:24" ht="18" customHeight="1" thickBot="1" x14ac:dyDescent="0.3">
      <c r="B90" s="89"/>
      <c r="C90" s="111" t="str">
        <f>IF(C89="","",VLOOKUP(C89,LISTAS!$F$5:$G$204,2,0))</f>
        <v>LICEU JARDIM - S.A</v>
      </c>
      <c r="D90" s="147"/>
      <c r="E90" s="47"/>
      <c r="F90" s="47"/>
      <c r="G90" s="125"/>
      <c r="H90" s="19"/>
      <c r="I90" s="27"/>
      <c r="J90" s="19"/>
      <c r="K90" s="122"/>
      <c r="L90" s="19"/>
      <c r="M90" s="27"/>
      <c r="N90" s="19"/>
      <c r="O90" s="122"/>
      <c r="P90" s="26"/>
      <c r="S90" s="22"/>
      <c r="T90" s="23"/>
      <c r="U90" s="132"/>
      <c r="V90" s="132"/>
      <c r="W90" s="24"/>
      <c r="X90" s="24"/>
    </row>
    <row r="91" spans="2:24" ht="18" customHeight="1" x14ac:dyDescent="0.25">
      <c r="B91" s="89">
        <v>11</v>
      </c>
      <c r="C91" s="110"/>
      <c r="D91" s="146">
        <v>0</v>
      </c>
      <c r="E91" s="49">
        <f>IF(D91&lt;&gt;"",D91,"")</f>
        <v>0</v>
      </c>
      <c r="F91" s="52" t="str">
        <f>IF(D91&lt;&gt;"",IF(C91="","",C91),"")</f>
        <v/>
      </c>
      <c r="G91" s="125" t="str">
        <f>VLOOKUP(G89,E89:F91,2,0)</f>
        <v/>
      </c>
      <c r="H91" s="19"/>
      <c r="I91" s="27"/>
      <c r="J91" s="19"/>
      <c r="K91" s="122"/>
      <c r="L91" s="19"/>
      <c r="M91" s="27"/>
      <c r="N91" s="19"/>
      <c r="O91" s="122"/>
      <c r="P91" s="26"/>
      <c r="S91" s="22"/>
      <c r="T91" s="23"/>
      <c r="U91" s="132"/>
      <c r="V91" s="132"/>
      <c r="W91" s="24"/>
      <c r="X91" s="24"/>
    </row>
    <row r="92" spans="2:24" ht="18" customHeight="1" thickBot="1" x14ac:dyDescent="0.3">
      <c r="B92" s="89"/>
      <c r="C92" s="111" t="str">
        <f>IF(C91="","",VLOOKUP(C91,LISTAS!$F$5:$G$204,2,0))</f>
        <v/>
      </c>
      <c r="D92" s="147"/>
      <c r="E92" s="47"/>
      <c r="F92" s="52"/>
      <c r="G92" s="125"/>
      <c r="H92" s="19"/>
      <c r="I92" s="27"/>
      <c r="J92" s="19"/>
      <c r="K92" s="122"/>
      <c r="L92" s="19"/>
      <c r="M92" s="27"/>
      <c r="N92" s="19"/>
      <c r="O92" s="122"/>
      <c r="P92" s="26"/>
      <c r="S92" s="22"/>
      <c r="T92" s="23"/>
      <c r="U92" s="132"/>
      <c r="V92" s="132"/>
      <c r="W92" s="24"/>
      <c r="X92" s="24"/>
    </row>
    <row r="93" spans="2:24" ht="18" customHeight="1" x14ac:dyDescent="0.25">
      <c r="B93" s="89"/>
      <c r="C93" s="122"/>
      <c r="D93" s="19"/>
      <c r="E93" s="19"/>
      <c r="F93" s="25"/>
      <c r="G93" s="110" t="str">
        <f>IF(D89&lt;&gt;"",IF(D91&lt;&gt;"",IF(D89=D91,"",IF(D89&gt;D91,C89,C91)),""),"")</f>
        <v>EURICO/VITOR/PEDRO</v>
      </c>
      <c r="H93" s="146">
        <v>1</v>
      </c>
      <c r="I93" s="50">
        <f>IF(H93&lt;&gt;"",H93,"")</f>
        <v>1</v>
      </c>
      <c r="J93" s="47" t="str">
        <f>IF(H93&lt;&gt;"",IF(G93="","",G93),"")</f>
        <v>EURICO/VITOR/PEDRO</v>
      </c>
      <c r="K93" s="125">
        <f>IF(I93&lt;&gt;"",IF(I95&lt;&gt;"",SMALL(I93:J95,1),""),"")</f>
        <v>0</v>
      </c>
      <c r="L93" s="19"/>
      <c r="M93" s="27"/>
      <c r="N93" s="19"/>
      <c r="O93" s="122"/>
      <c r="P93" s="26"/>
      <c r="S93" s="22"/>
      <c r="T93" s="23"/>
      <c r="U93" s="132"/>
      <c r="V93" s="132"/>
      <c r="W93" s="24"/>
      <c r="X93" s="24"/>
    </row>
    <row r="94" spans="2:24" ht="18" customHeight="1" thickBot="1" x14ac:dyDescent="0.3">
      <c r="B94" s="89"/>
      <c r="C94" s="122"/>
      <c r="D94" s="19"/>
      <c r="E94" s="19"/>
      <c r="F94" s="25"/>
      <c r="G94" s="111" t="str">
        <f>IF(G93="","",VLOOKUP(G93,LISTAS!$F$5:$G$204,2,0))</f>
        <v>LICEU JARDIM - S.A</v>
      </c>
      <c r="H94" s="147"/>
      <c r="I94" s="51"/>
      <c r="J94" s="47"/>
      <c r="K94" s="125"/>
      <c r="L94" s="19"/>
      <c r="M94" s="27"/>
      <c r="N94" s="19"/>
      <c r="O94" s="122"/>
      <c r="P94" s="26"/>
      <c r="S94" s="22"/>
      <c r="T94" s="23"/>
      <c r="U94" s="132"/>
      <c r="V94" s="132"/>
      <c r="W94" s="24"/>
      <c r="X94" s="24"/>
    </row>
    <row r="95" spans="2:24" ht="18" customHeight="1" x14ac:dyDescent="0.25">
      <c r="B95" s="89"/>
      <c r="C95" s="122"/>
      <c r="D95" s="19"/>
      <c r="E95" s="27"/>
      <c r="F95" s="28"/>
      <c r="G95" s="110" t="str">
        <f>IF(D97&lt;&gt;"",IF(D99&lt;&gt;"",IF(D97=D99,"",IF(D97&gt;D99,C97,C99)),""),"")</f>
        <v/>
      </c>
      <c r="H95" s="146">
        <v>0</v>
      </c>
      <c r="I95" s="51">
        <f>IF(H95&lt;&gt;"",H95,"")</f>
        <v>0</v>
      </c>
      <c r="J95" s="47" t="str">
        <f>IF(H95&lt;&gt;"",IF(G95="","",G95),"")</f>
        <v/>
      </c>
      <c r="K95" s="125" t="str">
        <f>VLOOKUP(K93,I93:J95,2,0)</f>
        <v/>
      </c>
      <c r="L95" s="19"/>
      <c r="M95" s="27"/>
      <c r="N95" s="19"/>
      <c r="O95" s="122"/>
      <c r="P95" s="26"/>
      <c r="S95" s="22"/>
      <c r="T95" s="23"/>
      <c r="U95" s="132"/>
      <c r="V95" s="132"/>
      <c r="W95" s="24"/>
      <c r="X95" s="24"/>
    </row>
    <row r="96" spans="2:24" ht="18" customHeight="1" thickBot="1" x14ac:dyDescent="0.3">
      <c r="B96" s="89"/>
      <c r="C96" s="122"/>
      <c r="D96" s="19"/>
      <c r="E96" s="27"/>
      <c r="F96" s="19"/>
      <c r="G96" s="111" t="str">
        <f>IF(G95="","",VLOOKUP(G95,LISTAS!$F$5:$G$204,2,0))</f>
        <v/>
      </c>
      <c r="H96" s="147"/>
      <c r="I96" s="47"/>
      <c r="J96" s="47"/>
      <c r="K96" s="125"/>
      <c r="L96" s="19"/>
      <c r="M96" s="27"/>
      <c r="N96" s="19"/>
      <c r="O96" s="122"/>
      <c r="P96" s="26"/>
      <c r="S96" s="22"/>
      <c r="T96" s="23"/>
      <c r="U96" s="132"/>
      <c r="V96" s="132"/>
      <c r="W96" s="24"/>
      <c r="X96" s="24"/>
    </row>
    <row r="97" spans="2:24" ht="18" customHeight="1" x14ac:dyDescent="0.25">
      <c r="B97" s="89">
        <v>4</v>
      </c>
      <c r="C97" s="110"/>
      <c r="D97" s="146">
        <v>0</v>
      </c>
      <c r="E97" s="50">
        <f>IF(D97&lt;&gt;"",D97,"")</f>
        <v>0</v>
      </c>
      <c r="F97" s="47" t="str">
        <f>IF(D97&lt;&gt;"",IF(C97="","",C97),"")</f>
        <v/>
      </c>
      <c r="G97" s="125">
        <f>IF(E97&lt;&gt;"",IF(E99&lt;&gt;"",SMALL(E97:F99,1),""),"")</f>
        <v>0</v>
      </c>
      <c r="H97" s="19"/>
      <c r="I97" s="19"/>
      <c r="J97" s="19"/>
      <c r="K97" s="122"/>
      <c r="L97" s="19"/>
      <c r="M97" s="27"/>
      <c r="N97" s="19"/>
      <c r="O97" s="122"/>
      <c r="P97" s="26"/>
      <c r="S97" s="22"/>
      <c r="T97" s="23"/>
      <c r="U97" s="132"/>
      <c r="V97" s="132"/>
      <c r="W97" s="24"/>
      <c r="X97" s="24"/>
    </row>
    <row r="98" spans="2:24" ht="18" customHeight="1" thickBot="1" x14ac:dyDescent="0.3">
      <c r="B98" s="89"/>
      <c r="C98" s="111" t="str">
        <f>IF(C97="","",VLOOKUP(C97,LISTAS!$F$5:$G$204,2,0))</f>
        <v/>
      </c>
      <c r="D98" s="147"/>
      <c r="E98" s="51"/>
      <c r="F98" s="47"/>
      <c r="G98" s="125"/>
      <c r="H98" s="19"/>
      <c r="I98" s="19"/>
      <c r="J98" s="19"/>
      <c r="K98" s="122"/>
      <c r="L98" s="19"/>
      <c r="M98" s="27"/>
      <c r="N98" s="19"/>
      <c r="O98" s="122"/>
      <c r="P98" s="26"/>
      <c r="S98" s="22"/>
      <c r="T98" s="23"/>
      <c r="U98" s="132"/>
      <c r="V98" s="132"/>
      <c r="W98" s="24"/>
      <c r="X98" s="24"/>
    </row>
    <row r="99" spans="2:24" ht="18" customHeight="1" x14ac:dyDescent="0.25">
      <c r="B99" s="89">
        <v>13</v>
      </c>
      <c r="C99" s="110"/>
      <c r="D99" s="146">
        <v>0</v>
      </c>
      <c r="E99" s="51">
        <f>IF(D99&lt;&gt;"",D99,"")</f>
        <v>0</v>
      </c>
      <c r="F99" s="47" t="str">
        <f>IF(D99&lt;&gt;"",IF(C99="","",C99),"")</f>
        <v/>
      </c>
      <c r="G99" s="125" t="str">
        <f>VLOOKUP(G97,E97:F99,2,0)</f>
        <v/>
      </c>
      <c r="H99" s="19"/>
      <c r="I99" s="19"/>
      <c r="J99" s="19"/>
      <c r="K99" s="122"/>
      <c r="L99" s="19"/>
      <c r="M99" s="27"/>
      <c r="N99" s="19"/>
      <c r="O99" s="122"/>
      <c r="P99" s="26"/>
      <c r="S99" s="22"/>
      <c r="T99" s="23"/>
      <c r="U99" s="132"/>
      <c r="V99" s="132"/>
      <c r="W99" s="24"/>
      <c r="X99" s="24"/>
    </row>
    <row r="100" spans="2:24" ht="18" customHeight="1" thickBot="1" x14ac:dyDescent="0.3">
      <c r="B100" s="89"/>
      <c r="C100" s="111" t="str">
        <f>IF(C99="","",VLOOKUP(C99,LISTAS!$F$5:$G$204,2,0))</f>
        <v/>
      </c>
      <c r="D100" s="147"/>
      <c r="E100" s="47"/>
      <c r="F100" s="47"/>
      <c r="G100" s="125"/>
      <c r="H100" s="19"/>
      <c r="I100" s="19"/>
      <c r="J100" s="19"/>
      <c r="K100" s="122"/>
      <c r="L100" s="19"/>
      <c r="M100" s="27"/>
      <c r="N100" s="19"/>
      <c r="O100" s="122"/>
      <c r="P100" s="19"/>
      <c r="S100" s="22"/>
      <c r="T100" s="23"/>
      <c r="U100" s="132"/>
      <c r="V100" s="132"/>
      <c r="W100" s="24"/>
      <c r="X100" s="24"/>
    </row>
    <row r="101" spans="2:24" ht="18" customHeight="1" x14ac:dyDescent="0.25">
      <c r="B101" s="89"/>
      <c r="C101" s="122"/>
      <c r="D101" s="19"/>
      <c r="E101" s="19"/>
      <c r="F101" s="19"/>
      <c r="G101" s="122"/>
      <c r="H101" s="19"/>
      <c r="I101" s="19"/>
      <c r="J101" s="19"/>
      <c r="K101" s="122"/>
      <c r="L101" s="19"/>
      <c r="M101" s="27"/>
      <c r="N101" s="19"/>
      <c r="O101" s="110" t="str">
        <f>IF(L85&lt;&gt;"",IF(L87&lt;&gt;"",IF(L85=L87,"",IF(L85&gt;L87,K85,K87)),""),"")</f>
        <v>DAVI/PIETRO/DAVI</v>
      </c>
      <c r="P101" s="146">
        <v>0</v>
      </c>
      <c r="S101" s="22"/>
      <c r="T101" s="23"/>
      <c r="U101" s="132"/>
      <c r="V101" s="132"/>
      <c r="W101" s="24"/>
      <c r="X101" s="24"/>
    </row>
    <row r="102" spans="2:24" ht="18" customHeight="1" thickBot="1" x14ac:dyDescent="0.3">
      <c r="B102" s="89"/>
      <c r="C102" s="122"/>
      <c r="D102" s="19"/>
      <c r="E102" s="19"/>
      <c r="F102" s="19"/>
      <c r="G102" s="122"/>
      <c r="H102" s="19"/>
      <c r="I102" s="19"/>
      <c r="J102" s="19"/>
      <c r="K102" s="122"/>
      <c r="L102" s="19"/>
      <c r="M102" s="27"/>
      <c r="N102" s="19"/>
      <c r="O102" s="111" t="str">
        <f>IF(O101="","",VLOOKUP(O101,LISTAS!$F$5:$G$204,2,0))</f>
        <v>ARBOS SBC</v>
      </c>
      <c r="P102" s="147"/>
      <c r="S102" s="22"/>
      <c r="T102" s="23"/>
      <c r="U102" s="132"/>
      <c r="V102" s="132"/>
      <c r="W102" s="24"/>
      <c r="X102" s="24"/>
    </row>
    <row r="103" spans="2:24" ht="18" customHeight="1" x14ac:dyDescent="0.25">
      <c r="B103" s="89"/>
      <c r="C103" s="122"/>
      <c r="D103" s="19"/>
      <c r="E103" s="19"/>
      <c r="F103" s="19"/>
      <c r="G103" s="122"/>
      <c r="H103" s="19"/>
      <c r="I103" s="19"/>
      <c r="J103" s="19"/>
      <c r="K103" s="122"/>
      <c r="L103" s="19"/>
      <c r="M103" s="27"/>
      <c r="N103" s="28"/>
      <c r="O103" s="110" t="str">
        <f>IF(L117&lt;&gt;"",IF(L119&lt;&gt;"",IF(L117=L119,"",IF(L117&gt;L119,K117,K119)),""),"")</f>
        <v>GABRIEL/MIGUEL/EDUARDO</v>
      </c>
      <c r="P103" s="146">
        <v>1</v>
      </c>
      <c r="S103" s="22"/>
      <c r="T103" s="23"/>
      <c r="U103" s="132"/>
      <c r="V103" s="132"/>
      <c r="W103" s="24"/>
      <c r="X103" s="24"/>
    </row>
    <row r="104" spans="2:24" ht="18" customHeight="1" thickBot="1" x14ac:dyDescent="0.3">
      <c r="B104" s="89"/>
      <c r="C104" s="122"/>
      <c r="D104" s="19"/>
      <c r="E104" s="19"/>
      <c r="F104" s="19"/>
      <c r="G104" s="122"/>
      <c r="H104" s="19"/>
      <c r="I104" s="19"/>
      <c r="J104" s="19"/>
      <c r="K104" s="122"/>
      <c r="L104" s="19"/>
      <c r="M104" s="27"/>
      <c r="N104" s="19"/>
      <c r="O104" s="111" t="str">
        <f>IF(O103="","",VLOOKUP(O103,LISTAS!$F$5:$G$204,2,0))</f>
        <v>LICEU JARDIM - S.A</v>
      </c>
      <c r="P104" s="147"/>
      <c r="S104" s="22"/>
      <c r="T104" s="23"/>
      <c r="U104" s="132"/>
      <c r="V104" s="132"/>
      <c r="W104" s="24"/>
      <c r="X104" s="24"/>
    </row>
    <row r="105" spans="2:24" ht="18" customHeight="1" x14ac:dyDescent="0.25">
      <c r="B105" s="89">
        <v>3</v>
      </c>
      <c r="C105" s="110" t="s">
        <v>105</v>
      </c>
      <c r="D105" s="146">
        <v>1</v>
      </c>
      <c r="E105" s="47">
        <f>IF(D105&lt;&gt;"",D105,"")</f>
        <v>1</v>
      </c>
      <c r="F105" s="47" t="str">
        <f>IF(D105&lt;&gt;"",IF(C105="","",C105),"")</f>
        <v>HENRIQUE/PERSIO/CAUÃ/JOSE</v>
      </c>
      <c r="G105" s="125">
        <f>IF(E105&lt;&gt;"",IF(E107&lt;&gt;"",SMALL(E105:F107,1),""),"")</f>
        <v>0</v>
      </c>
      <c r="H105" s="19"/>
      <c r="I105" s="19"/>
      <c r="J105" s="19"/>
      <c r="K105" s="122"/>
      <c r="L105" s="19"/>
      <c r="M105" s="27"/>
      <c r="N105" s="19"/>
      <c r="O105" s="122"/>
      <c r="P105" s="26"/>
      <c r="S105" s="22"/>
      <c r="T105" s="23"/>
      <c r="U105" s="132"/>
      <c r="V105" s="132" t="str">
        <f>IF(U105="","",VLOOKUP(U105,LISTAS!$F$5:$G$204,2,0))</f>
        <v/>
      </c>
      <c r="W105" s="24" t="str">
        <f t="shared" ref="W105" si="9">IF(S105="","",IF(S105=1,400,IF(S105=2,340,IF(S105=3,300,IF(S105=4,280,IF(S105=5,270,IF(S105=6,260,IF(S105=7,250,IF(S105=8,240,IF(S105=9,200,IF(S105=10,200,IF(S105=11,200,IF(S105=12,200,IF(S105=13,200,IF(S105=14,200,IF(S105=15,200,IF(S105=16,200,IF(S105&gt;16,"",""))))))))))))))))))</f>
        <v/>
      </c>
      <c r="X105" s="24" t="str">
        <f t="shared" ref="X105" si="10">IF(S105="","",IF($V$5="NÃO","",IF(S105=1,400,IF(S105=2,340,IF(S105=3,300,IF(S105=4,280,IF(S105=5,270,IF(S105=6,260,IF(S105=7,250,IF(S105=8,240,IF(S105=9,200,IF(S105=10,200,IF(S105=11,200,IF(S105=12,200,IF(S105=13,200,IF(S105=14,200,IF(S105=15,200,IF(S105=16,200,IF(S105&gt;16,"","")))))))))))))))))))</f>
        <v/>
      </c>
    </row>
    <row r="106" spans="2:24" ht="18" customHeight="1" thickBot="1" x14ac:dyDescent="0.3">
      <c r="B106" s="89"/>
      <c r="C106" s="111" t="str">
        <f>IF(C105="","",VLOOKUP(C105,LISTAS!$F$5:$G$204,2,0))</f>
        <v>ARBOS SBC</v>
      </c>
      <c r="D106" s="147"/>
      <c r="E106" s="47"/>
      <c r="F106" s="47"/>
      <c r="G106" s="125"/>
      <c r="H106" s="19"/>
      <c r="I106" s="19"/>
      <c r="J106" s="19"/>
      <c r="K106" s="122"/>
      <c r="L106" s="19"/>
      <c r="M106" s="27"/>
      <c r="N106" s="19"/>
      <c r="O106" s="122"/>
      <c r="P106" s="26"/>
      <c r="S106" s="22"/>
      <c r="T106" s="23"/>
      <c r="U106" s="132"/>
      <c r="V106" s="132"/>
      <c r="W106" s="24"/>
      <c r="X106" s="24"/>
    </row>
    <row r="107" spans="2:24" ht="18" customHeight="1" x14ac:dyDescent="0.25">
      <c r="B107" s="89">
        <v>14</v>
      </c>
      <c r="C107" s="110"/>
      <c r="D107" s="146">
        <v>0</v>
      </c>
      <c r="E107" s="49">
        <f>IF(D107&lt;&gt;"",D107,"")</f>
        <v>0</v>
      </c>
      <c r="F107" s="52" t="str">
        <f>IF(D107&lt;&gt;"",IF(C107="","",C107),"")</f>
        <v/>
      </c>
      <c r="G107" s="125" t="str">
        <f>VLOOKUP(G105,E105:F107,2,0)</f>
        <v/>
      </c>
      <c r="H107" s="19"/>
      <c r="I107" s="19"/>
      <c r="J107" s="19"/>
      <c r="K107" s="122"/>
      <c r="L107" s="19"/>
      <c r="M107" s="27"/>
      <c r="N107" s="19"/>
      <c r="O107" s="122"/>
      <c r="P107" s="26"/>
      <c r="S107" s="22"/>
      <c r="T107" s="23"/>
      <c r="U107" s="132"/>
      <c r="V107" s="132" t="str">
        <f>IF(U107="","",VLOOKUP(U107,LISTAS!$F$5:$G$204,2,0))</f>
        <v/>
      </c>
      <c r="W107" s="24" t="str">
        <f t="shared" ref="W107" si="11">IF(S107="","",IF(S107=1,400,IF(S107=2,340,IF(S107=3,300,IF(S107=4,280,IF(S107=5,270,IF(S107=6,260,IF(S107=7,250,IF(S107=8,240,IF(S107=9,200,IF(S107=10,200,IF(S107=11,200,IF(S107=12,200,IF(S107=13,200,IF(S107=14,200,IF(S107=15,200,IF(S107=16,200,IF(S107&gt;16,"",""))))))))))))))))))</f>
        <v/>
      </c>
      <c r="X107" s="24" t="str">
        <f t="shared" ref="X107" si="12">IF(S107="","",IF($V$5="NÃO","",IF(S107=1,400,IF(S107=2,340,IF(S107=3,300,IF(S107=4,280,IF(S107=5,270,IF(S107=6,260,IF(S107=7,250,IF(S107=8,240,IF(S107=9,200,IF(S107=10,200,IF(S107=11,200,IF(S107=12,200,IF(S107=13,200,IF(S107=14,200,IF(S107=15,200,IF(S107=16,200,IF(S107&gt;16,"","")))))))))))))))))))</f>
        <v/>
      </c>
    </row>
    <row r="108" spans="2:24" ht="18" customHeight="1" thickBot="1" x14ac:dyDescent="0.3">
      <c r="B108" s="89"/>
      <c r="C108" s="111" t="str">
        <f>IF(C107="","",VLOOKUP(C107,LISTAS!$F$5:$G$204,2,0))</f>
        <v/>
      </c>
      <c r="D108" s="147"/>
      <c r="E108" s="47"/>
      <c r="F108" s="52"/>
      <c r="G108" s="125"/>
      <c r="H108" s="19"/>
      <c r="I108" s="19"/>
      <c r="J108" s="19"/>
      <c r="K108" s="122"/>
      <c r="L108" s="19"/>
      <c r="M108" s="27"/>
      <c r="N108" s="19"/>
      <c r="O108" s="122"/>
      <c r="P108" s="26"/>
      <c r="S108" s="22"/>
      <c r="T108" s="23"/>
      <c r="U108" s="132"/>
      <c r="V108" s="132"/>
      <c r="W108" s="24"/>
      <c r="X108" s="24"/>
    </row>
    <row r="109" spans="2:24" ht="18" customHeight="1" x14ac:dyDescent="0.25">
      <c r="B109" s="89"/>
      <c r="C109" s="122"/>
      <c r="D109" s="19"/>
      <c r="E109" s="19"/>
      <c r="F109" s="25"/>
      <c r="G109" s="110" t="str">
        <f>IF(D105&lt;&gt;"",IF(D107&lt;&gt;"",IF(D105=D107,"",IF(D105&gt;D107,C105,C107)),""),"")</f>
        <v>HENRIQUE/PERSIO/CAUÃ/JOSE</v>
      </c>
      <c r="H109" s="146">
        <v>1</v>
      </c>
      <c r="I109" s="47">
        <f>IF(H109&lt;&gt;"",H109,"")</f>
        <v>1</v>
      </c>
      <c r="J109" s="47" t="str">
        <f>IF(H109&lt;&gt;"",IF(G109="","",G109),"")</f>
        <v>HENRIQUE/PERSIO/CAUÃ/JOSE</v>
      </c>
      <c r="K109" s="125">
        <f>IF(I109&lt;&gt;"",IF(I111&lt;&gt;"",SMALL(I109:J111,1),""),"")</f>
        <v>0</v>
      </c>
      <c r="L109" s="19"/>
      <c r="M109" s="27"/>
      <c r="N109" s="19"/>
      <c r="O109" s="122"/>
      <c r="P109" s="26"/>
      <c r="S109" s="22"/>
      <c r="T109" s="23"/>
      <c r="U109" s="132"/>
      <c r="V109" s="132" t="str">
        <f>IF(U109="","",VLOOKUP(U109,LISTAS!$F$5:$G$204,2,0))</f>
        <v/>
      </c>
      <c r="W109" s="24" t="str">
        <f t="shared" ref="W109" si="13">IF(S109="","",IF(S109=1,400,IF(S109=2,340,IF(S109=3,300,IF(S109=4,280,IF(S109=5,270,IF(S109=6,260,IF(S109=7,250,IF(S109=8,240,IF(S109=9,200,IF(S109=10,200,IF(S109=11,200,IF(S109=12,200,IF(S109=13,200,IF(S109=14,200,IF(S109=15,200,IF(S109=16,200,IF(S109&gt;16,"",""))))))))))))))))))</f>
        <v/>
      </c>
      <c r="X109" s="24" t="str">
        <f t="shared" ref="X109" si="14">IF(S109="","",IF($V$5="NÃO","",IF(S109=1,400,IF(S109=2,340,IF(S109=3,300,IF(S109=4,280,IF(S109=5,270,IF(S109=6,260,IF(S109=7,250,IF(S109=8,240,IF(S109=9,200,IF(S109=10,200,IF(S109=11,200,IF(S109=12,200,IF(S109=13,200,IF(S109=14,200,IF(S109=15,200,IF(S109=16,200,IF(S109&gt;16,"","")))))))))))))))))))</f>
        <v/>
      </c>
    </row>
    <row r="110" spans="2:24" ht="18" customHeight="1" thickBot="1" x14ac:dyDescent="0.3">
      <c r="B110" s="89"/>
      <c r="C110" s="122"/>
      <c r="D110" s="19"/>
      <c r="E110" s="19"/>
      <c r="F110" s="25"/>
      <c r="G110" s="111" t="str">
        <f>IF(G109="","",VLOOKUP(G109,LISTAS!$F$5:$G$204,2,0))</f>
        <v>ARBOS SBC</v>
      </c>
      <c r="H110" s="147"/>
      <c r="I110" s="47"/>
      <c r="J110" s="47"/>
      <c r="K110" s="125"/>
      <c r="L110" s="19"/>
      <c r="M110" s="27"/>
      <c r="N110" s="19"/>
      <c r="O110" s="122"/>
      <c r="P110" s="26"/>
      <c r="S110" s="22"/>
      <c r="T110" s="23"/>
      <c r="U110" s="132"/>
      <c r="V110" s="132"/>
      <c r="W110" s="24"/>
      <c r="X110" s="24"/>
    </row>
    <row r="111" spans="2:24" ht="18" customHeight="1" x14ac:dyDescent="0.25">
      <c r="B111" s="89"/>
      <c r="C111" s="122"/>
      <c r="D111" s="19"/>
      <c r="E111" s="27"/>
      <c r="F111" s="28"/>
      <c r="G111" s="110" t="str">
        <f>IF(D113&lt;&gt;"",IF(D115&lt;&gt;"",IF(D113=D115,"",IF(D113&gt;D115,C113,C115)),""),"")</f>
        <v/>
      </c>
      <c r="H111" s="146">
        <v>0</v>
      </c>
      <c r="I111" s="49">
        <f>IF(H111&lt;&gt;"",H111,"")</f>
        <v>0</v>
      </c>
      <c r="J111" s="47" t="str">
        <f>IF(H111&lt;&gt;"",IF(G111="","",G111),"")</f>
        <v/>
      </c>
      <c r="K111" s="125" t="str">
        <f>VLOOKUP(K109,I109:J111,2,0)</f>
        <v/>
      </c>
      <c r="L111" s="19"/>
      <c r="M111" s="27"/>
      <c r="N111" s="19"/>
      <c r="O111" s="122"/>
      <c r="P111" s="26"/>
      <c r="S111" s="22"/>
      <c r="T111" s="23"/>
      <c r="U111" s="132"/>
      <c r="V111" s="132" t="str">
        <f>IF(U111="","",VLOOKUP(U111,LISTAS!$F$5:$G$204,2,0))</f>
        <v/>
      </c>
      <c r="W111" s="24" t="str">
        <f t="shared" ref="W111" si="15">IF(S111="","",IF(S111=1,400,IF(S111=2,340,IF(S111=3,300,IF(S111=4,280,IF(S111=5,270,IF(S111=6,260,IF(S111=7,250,IF(S111=8,240,IF(S111=9,200,IF(S111=10,200,IF(S111=11,200,IF(S111=12,200,IF(S111=13,200,IF(S111=14,200,IF(S111=15,200,IF(S111=16,200,IF(S111&gt;16,"",""))))))))))))))))))</f>
        <v/>
      </c>
      <c r="X111" s="24" t="str">
        <f t="shared" ref="X111" si="16">IF(S111="","",IF($V$5="NÃO","",IF(S111=1,400,IF(S111=2,340,IF(S111=3,300,IF(S111=4,280,IF(S111=5,270,IF(S111=6,260,IF(S111=7,250,IF(S111=8,240,IF(S111=9,200,IF(S111=10,200,IF(S111=11,200,IF(S111=12,200,IF(S111=13,200,IF(S111=14,200,IF(S111=15,200,IF(S111=16,200,IF(S111&gt;16,"","")))))))))))))))))))</f>
        <v/>
      </c>
    </row>
    <row r="112" spans="2:24" ht="18" customHeight="1" thickBot="1" x14ac:dyDescent="0.3">
      <c r="B112" s="89"/>
      <c r="C112" s="122"/>
      <c r="D112" s="19"/>
      <c r="E112" s="27"/>
      <c r="F112" s="19"/>
      <c r="G112" s="111" t="str">
        <f>IF(G111="","",VLOOKUP(G111,LISTAS!$F$5:$G$204,2,0))</f>
        <v/>
      </c>
      <c r="H112" s="147"/>
      <c r="I112" s="60"/>
      <c r="J112" s="47"/>
      <c r="K112" s="125"/>
      <c r="L112" s="19"/>
      <c r="M112" s="27"/>
      <c r="N112" s="19"/>
      <c r="O112" s="122"/>
      <c r="P112" s="26"/>
      <c r="S112" s="22"/>
      <c r="T112" s="23"/>
      <c r="U112" s="132"/>
      <c r="V112" s="132"/>
      <c r="W112" s="24"/>
      <c r="X112" s="24"/>
    </row>
    <row r="113" spans="2:24" ht="18" customHeight="1" x14ac:dyDescent="0.25">
      <c r="B113" s="89">
        <v>5</v>
      </c>
      <c r="C113" s="110"/>
      <c r="D113" s="146">
        <v>0</v>
      </c>
      <c r="E113" s="50">
        <f>IF(D113&lt;&gt;"",D113,"")</f>
        <v>0</v>
      </c>
      <c r="F113" s="47" t="str">
        <f>IF(D113&lt;&gt;"",IF(C113="","",C113),"")</f>
        <v/>
      </c>
      <c r="G113" s="125">
        <f>IF(E113&lt;&gt;"",IF(E115&lt;&gt;"",SMALL(E113:F115,1),""),"")</f>
        <v>0</v>
      </c>
      <c r="H113" s="19"/>
      <c r="I113" s="27"/>
      <c r="J113" s="19"/>
      <c r="K113" s="122"/>
      <c r="L113" s="19"/>
      <c r="M113" s="27"/>
      <c r="N113" s="19"/>
      <c r="O113" s="122"/>
      <c r="P113" s="26"/>
      <c r="S113" s="22"/>
      <c r="T113" s="23"/>
      <c r="U113" s="132"/>
      <c r="V113" s="132" t="str">
        <f>IF(U113="","",VLOOKUP(U113,LISTAS!$F$5:$G$204,2,0))</f>
        <v/>
      </c>
      <c r="W113" s="24" t="str">
        <f t="shared" ref="W113" si="17">IF(S113="","",IF(S113=1,400,IF(S113=2,340,IF(S113=3,300,IF(S113=4,280,IF(S113=5,270,IF(S113=6,260,IF(S113=7,250,IF(S113=8,240,IF(S113=9,200,IF(S113=10,200,IF(S113=11,200,IF(S113=12,200,IF(S113=13,200,IF(S113=14,200,IF(S113=15,200,IF(S113=16,200,IF(S113&gt;16,"",""))))))))))))))))))</f>
        <v/>
      </c>
      <c r="X113" s="24" t="str">
        <f t="shared" ref="X113" si="18">IF(S113="","",IF($V$5="NÃO","",IF(S113=1,400,IF(S113=2,340,IF(S113=3,300,IF(S113=4,280,IF(S113=5,270,IF(S113=6,260,IF(S113=7,250,IF(S113=8,240,IF(S113=9,200,IF(S113=10,200,IF(S113=11,200,IF(S113=12,200,IF(S113=13,200,IF(S113=14,200,IF(S113=15,200,IF(S113=16,200,IF(S113&gt;16,"","")))))))))))))))))))</f>
        <v/>
      </c>
    </row>
    <row r="114" spans="2:24" ht="18" customHeight="1" thickBot="1" x14ac:dyDescent="0.3">
      <c r="B114" s="89"/>
      <c r="C114" s="111" t="str">
        <f>IF(C113="","",VLOOKUP(C113,LISTAS!$F$5:$G$204,2,0))</f>
        <v/>
      </c>
      <c r="D114" s="147"/>
      <c r="E114" s="51"/>
      <c r="F114" s="47"/>
      <c r="G114" s="125"/>
      <c r="H114" s="19"/>
      <c r="I114" s="27"/>
      <c r="J114" s="19"/>
      <c r="K114" s="122"/>
      <c r="L114" s="19"/>
      <c r="M114" s="27"/>
      <c r="N114" s="19"/>
      <c r="O114" s="122"/>
      <c r="P114" s="26"/>
      <c r="S114" s="22"/>
      <c r="T114" s="23"/>
      <c r="U114" s="132"/>
      <c r="V114" s="132"/>
      <c r="W114" s="24"/>
      <c r="X114" s="24"/>
    </row>
    <row r="115" spans="2:24" ht="18" customHeight="1" x14ac:dyDescent="0.25">
      <c r="B115" s="89">
        <v>12</v>
      </c>
      <c r="C115" s="110"/>
      <c r="D115" s="146">
        <v>0</v>
      </c>
      <c r="E115" s="51">
        <f>IF(D115&lt;&gt;"",D115,"")</f>
        <v>0</v>
      </c>
      <c r="F115" s="47" t="str">
        <f>IF(D115&lt;&gt;"",IF(C115="","",C115),"")</f>
        <v/>
      </c>
      <c r="G115" s="125" t="str">
        <f>VLOOKUP(G113,E113:F115,2,0)</f>
        <v/>
      </c>
      <c r="H115" s="19"/>
      <c r="I115" s="27"/>
      <c r="J115" s="19"/>
      <c r="K115" s="122"/>
      <c r="L115" s="19"/>
      <c r="M115" s="27"/>
      <c r="N115" s="19"/>
      <c r="O115" s="122"/>
      <c r="P115" s="26"/>
      <c r="S115" s="22"/>
      <c r="T115" s="23"/>
      <c r="U115" s="132"/>
      <c r="V115" s="132" t="str">
        <f>IF(U115="","",VLOOKUP(U115,LISTAS!$F$5:$G$204,2,0))</f>
        <v/>
      </c>
      <c r="W115" s="24" t="str">
        <f t="shared" ref="W115" si="19">IF(S115="","",IF(S115=1,400,IF(S115=2,340,IF(S115=3,300,IF(S115=4,280,IF(S115=5,270,IF(S115=6,260,IF(S115=7,250,IF(S115=8,240,IF(S115=9,200,IF(S115=10,200,IF(S115=11,200,IF(S115=12,200,IF(S115=13,200,IF(S115=14,200,IF(S115=15,200,IF(S115=16,200,IF(S115&gt;16,"",""))))))))))))))))))</f>
        <v/>
      </c>
      <c r="X115" s="24" t="str">
        <f t="shared" ref="X115" si="20">IF(S115="","",IF($V$5="NÃO","",IF(S115=1,400,IF(S115=2,340,IF(S115=3,300,IF(S115=4,280,IF(S115=5,270,IF(S115=6,260,IF(S115=7,250,IF(S115=8,240,IF(S115=9,200,IF(S115=10,200,IF(S115=11,200,IF(S115=12,200,IF(S115=13,200,IF(S115=14,200,IF(S115=15,200,IF(S115=16,200,IF(S115&gt;16,"","")))))))))))))))))))</f>
        <v/>
      </c>
    </row>
    <row r="116" spans="2:24" ht="18" customHeight="1" thickBot="1" x14ac:dyDescent="0.3">
      <c r="B116" s="89"/>
      <c r="C116" s="111" t="str">
        <f>IF(C115="","",VLOOKUP(C115,LISTAS!$F$5:$G$204,2,0))</f>
        <v/>
      </c>
      <c r="D116" s="147"/>
      <c r="E116" s="47"/>
      <c r="F116" s="47"/>
      <c r="G116" s="125"/>
      <c r="H116" s="19"/>
      <c r="I116" s="27"/>
      <c r="J116" s="19"/>
      <c r="K116" s="122"/>
      <c r="L116" s="19"/>
      <c r="M116" s="27"/>
      <c r="N116" s="19"/>
      <c r="O116" s="122"/>
      <c r="P116" s="26"/>
      <c r="S116" s="22"/>
      <c r="T116" s="23"/>
      <c r="U116" s="132"/>
      <c r="V116" s="132"/>
      <c r="W116" s="24"/>
      <c r="X116" s="24"/>
    </row>
    <row r="117" spans="2:24" ht="18" customHeight="1" x14ac:dyDescent="0.25">
      <c r="B117" s="89"/>
      <c r="C117" s="122"/>
      <c r="D117" s="19"/>
      <c r="E117" s="47"/>
      <c r="F117" s="47"/>
      <c r="G117" s="125"/>
      <c r="H117" s="19"/>
      <c r="I117" s="27"/>
      <c r="J117" s="19"/>
      <c r="K117" s="110" t="str">
        <f>IF(H109&lt;&gt;"",IF(H111&lt;&gt;"",IF(H109=H111,"",IF(H109&gt;H111,G109,G111)),""),"")</f>
        <v>HENRIQUE/PERSIO/CAUÃ/JOSE</v>
      </c>
      <c r="L117" s="146">
        <v>0</v>
      </c>
      <c r="M117" s="46">
        <f>IF(L117&lt;&gt;"",L117,"")</f>
        <v>0</v>
      </c>
      <c r="N117" s="47" t="str">
        <f>IF(L117&lt;&gt;"",IF(K117="","",K117),"")</f>
        <v>HENRIQUE/PERSIO/CAUÃ/JOSE</v>
      </c>
      <c r="O117" s="125">
        <f>IF(M117&lt;&gt;"",IF(M119&lt;&gt;"",SMALL(M117:N119,1),""),"")</f>
        <v>0</v>
      </c>
      <c r="P117" s="26"/>
      <c r="S117" s="22"/>
      <c r="T117" s="23"/>
      <c r="U117" s="132"/>
      <c r="V117" s="132" t="str">
        <f>IF(U117="","",VLOOKUP(U117,LISTAS!$F$5:$G$204,2,0))</f>
        <v/>
      </c>
      <c r="W117" s="24" t="str">
        <f t="shared" ref="W117" si="21">IF(S117="","",IF(S117=1,400,IF(S117=2,340,IF(S117=3,300,IF(S117=4,280,IF(S117=5,270,IF(S117=6,260,IF(S117=7,250,IF(S117=8,240,IF(S117=9,200,IF(S117=10,200,IF(S117=11,200,IF(S117=12,200,IF(S117=13,200,IF(S117=14,200,IF(S117=15,200,IF(S117=16,200,IF(S117&gt;16,"",""))))))))))))))))))</f>
        <v/>
      </c>
      <c r="X117" s="24" t="str">
        <f t="shared" ref="X117" si="22">IF(S117="","",IF($V$5="NÃO","",IF(S117=1,400,IF(S117=2,340,IF(S117=3,300,IF(S117=4,280,IF(S117=5,270,IF(S117=6,260,IF(S117=7,250,IF(S117=8,240,IF(S117=9,200,IF(S117=10,200,IF(S117=11,200,IF(S117=12,200,IF(S117=13,200,IF(S117=14,200,IF(S117=15,200,IF(S117=16,200,IF(S117&gt;16,"","")))))))))))))))))))</f>
        <v/>
      </c>
    </row>
    <row r="118" spans="2:24" ht="18" customHeight="1" thickBot="1" x14ac:dyDescent="0.3">
      <c r="B118" s="89"/>
      <c r="C118" s="122"/>
      <c r="D118" s="19"/>
      <c r="E118" s="47"/>
      <c r="F118" s="47"/>
      <c r="G118" s="125"/>
      <c r="H118" s="19"/>
      <c r="I118" s="27"/>
      <c r="J118" s="19"/>
      <c r="K118" s="111" t="str">
        <f>IF(K117="","",VLOOKUP(K117,LISTAS!$F$5:$G$204,2,0))</f>
        <v>ARBOS SBC</v>
      </c>
      <c r="L118" s="147"/>
      <c r="M118" s="51"/>
      <c r="N118" s="52"/>
      <c r="O118" s="125"/>
      <c r="P118" s="26"/>
      <c r="S118" s="22"/>
      <c r="T118" s="23"/>
      <c r="U118" s="132"/>
      <c r="V118" s="132"/>
      <c r="W118" s="24"/>
      <c r="X118" s="24"/>
    </row>
    <row r="119" spans="2:24" ht="18" customHeight="1" x14ac:dyDescent="0.25">
      <c r="B119" s="89"/>
      <c r="C119" s="122"/>
      <c r="D119" s="19"/>
      <c r="E119" s="47"/>
      <c r="F119" s="47"/>
      <c r="G119" s="125"/>
      <c r="H119" s="19"/>
      <c r="I119" s="27"/>
      <c r="J119" s="28"/>
      <c r="K119" s="110" t="str">
        <f>IF(H125&lt;&gt;"",IF(H127&lt;&gt;"",IF(H125=H127,"",IF(H125&gt;H127,G125,G127)),""),"")</f>
        <v>GABRIEL/MIGUEL/EDUARDO</v>
      </c>
      <c r="L119" s="146">
        <v>1</v>
      </c>
      <c r="M119" s="48">
        <f>IF(L119&lt;&gt;"",L119,"")</f>
        <v>1</v>
      </c>
      <c r="N119" s="47" t="str">
        <f>IF(L119&lt;&gt;"",IF(K119="","",K119),"")</f>
        <v>GABRIEL/MIGUEL/EDUARDO</v>
      </c>
      <c r="O119" s="125" t="str">
        <f>VLOOKUP(O117,M117:N119,2,0)</f>
        <v>HENRIQUE/PERSIO/CAUÃ/JOSE</v>
      </c>
      <c r="P119" s="26"/>
      <c r="S119" s="22"/>
      <c r="T119" s="23"/>
      <c r="U119" s="132"/>
      <c r="V119" s="132" t="str">
        <f>IF(U119="","",VLOOKUP(U119,LISTAS!$F$5:$G$204,2,0))</f>
        <v/>
      </c>
      <c r="W119" s="24" t="str">
        <f t="shared" ref="W119" si="23">IF(S119="","",IF(S119=1,400,IF(S119=2,340,IF(S119=3,300,IF(S119=4,280,IF(S119=5,270,IF(S119=6,260,IF(S119=7,250,IF(S119=8,240,IF(S119=9,200,IF(S119=10,200,IF(S119=11,200,IF(S119=12,200,IF(S119=13,200,IF(S119=14,200,IF(S119=15,200,IF(S119=16,200,IF(S119&gt;16,"",""))))))))))))))))))</f>
        <v/>
      </c>
      <c r="X119" s="24" t="str">
        <f t="shared" ref="X119" si="24">IF(S119="","",IF($V$5="NÃO","",IF(S119=1,400,IF(S119=2,340,IF(S119=3,300,IF(S119=4,280,IF(S119=5,270,IF(S119=6,260,IF(S119=7,250,IF(S119=8,240,IF(S119=9,200,IF(S119=10,200,IF(S119=11,200,IF(S119=12,200,IF(S119=13,200,IF(S119=14,200,IF(S119=15,200,IF(S119=16,200,IF(S119&gt;16,"","")))))))))))))))))))</f>
        <v/>
      </c>
    </row>
    <row r="120" spans="2:24" ht="18" customHeight="1" thickBot="1" x14ac:dyDescent="0.3">
      <c r="B120" s="89"/>
      <c r="C120" s="122"/>
      <c r="D120" s="19"/>
      <c r="E120" s="47"/>
      <c r="F120" s="47"/>
      <c r="G120" s="125"/>
      <c r="H120" s="19"/>
      <c r="I120" s="27"/>
      <c r="J120" s="19"/>
      <c r="K120" s="111" t="str">
        <f>IF(K119="","",VLOOKUP(K119,LISTAS!$F$5:$G$204,2,0))</f>
        <v>LICEU JARDIM - S.A</v>
      </c>
      <c r="L120" s="147"/>
      <c r="M120" s="47"/>
      <c r="N120" s="47"/>
      <c r="O120" s="125"/>
      <c r="P120" s="26"/>
      <c r="S120" s="22"/>
      <c r="T120" s="23"/>
      <c r="U120" s="132"/>
      <c r="V120" s="132"/>
      <c r="W120" s="24"/>
      <c r="X120" s="24"/>
    </row>
    <row r="121" spans="2:24" ht="18" customHeight="1" x14ac:dyDescent="0.25">
      <c r="B121" s="89">
        <v>8</v>
      </c>
      <c r="C121" s="110" t="s">
        <v>51</v>
      </c>
      <c r="D121" s="146">
        <v>1</v>
      </c>
      <c r="E121" s="47" t="s">
        <v>25</v>
      </c>
      <c r="F121" s="47" t="str">
        <f>IF(D121&lt;&gt;"",IF(C121="","",C121),"")</f>
        <v>DAVI/PEDRO/THEO/LEONARDO</v>
      </c>
      <c r="G121" s="125">
        <f>IF(E121&lt;&gt;"",IF(E123&lt;&gt;"",SMALL(E121:F123,1),""),"")</f>
        <v>0</v>
      </c>
      <c r="H121" s="19"/>
      <c r="I121" s="27"/>
      <c r="J121" s="19"/>
      <c r="K121" s="122"/>
      <c r="L121" s="19"/>
      <c r="M121" s="47"/>
      <c r="N121" s="47"/>
      <c r="O121" s="125"/>
      <c r="P121" s="26"/>
      <c r="S121" s="22"/>
      <c r="T121" s="23"/>
      <c r="U121" s="132"/>
      <c r="V121" s="132" t="str">
        <f>IF(U121="","",VLOOKUP(U121,LISTAS!$F$5:$G$204,2,0))</f>
        <v/>
      </c>
      <c r="W121" s="24" t="str">
        <f t="shared" ref="W121" si="25">IF(S121="","",IF(S121=1,400,IF(S121=2,340,IF(S121=3,300,IF(S121=4,280,IF(S121=5,270,IF(S121=6,260,IF(S121=7,250,IF(S121=8,240,IF(S121=9,200,IF(S121=10,200,IF(S121=11,200,IF(S121=12,200,IF(S121=13,200,IF(S121=14,200,IF(S121=15,200,IF(S121=16,200,IF(S121&gt;16,"",""))))))))))))))))))</f>
        <v/>
      </c>
      <c r="X121" s="24" t="str">
        <f t="shared" ref="X121" si="26">IF(S121="","",IF($V$5="NÃO","",IF(S121=1,400,IF(S121=2,340,IF(S121=3,300,IF(S121=4,280,IF(S121=5,270,IF(S121=6,260,IF(S121=7,250,IF(S121=8,240,IF(S121=9,200,IF(S121=10,200,IF(S121=11,200,IF(S121=12,200,IF(S121=13,200,IF(S121=14,200,IF(S121=15,200,IF(S121=16,200,IF(S121&gt;16,"","")))))))))))))))))))</f>
        <v/>
      </c>
    </row>
    <row r="122" spans="2:24" ht="18" customHeight="1" thickBot="1" x14ac:dyDescent="0.3">
      <c r="B122" s="89"/>
      <c r="C122" s="111" t="str">
        <f>IF(C121="","",VLOOKUP(C121,LISTAS!$F$5:$G$204,2,0))</f>
        <v>ARBOS SBC</v>
      </c>
      <c r="D122" s="147"/>
      <c r="E122" s="47"/>
      <c r="F122" s="47"/>
      <c r="G122" s="125"/>
      <c r="H122" s="19"/>
      <c r="I122" s="27"/>
      <c r="J122" s="19"/>
      <c r="K122" s="122"/>
      <c r="L122" s="19"/>
      <c r="M122" s="47"/>
      <c r="N122" s="47"/>
      <c r="O122" s="125"/>
      <c r="P122" s="26"/>
      <c r="S122" s="22"/>
      <c r="T122" s="23"/>
      <c r="U122" s="132"/>
      <c r="V122" s="132"/>
      <c r="W122" s="24"/>
      <c r="X122" s="24"/>
    </row>
    <row r="123" spans="2:24" ht="18" customHeight="1" x14ac:dyDescent="0.25">
      <c r="B123" s="89">
        <v>10</v>
      </c>
      <c r="C123" s="110"/>
      <c r="D123" s="146">
        <v>0</v>
      </c>
      <c r="E123" s="49">
        <f>IF(D123&lt;&gt;"",D123,"")</f>
        <v>0</v>
      </c>
      <c r="F123" s="52" t="str">
        <f>IF(D123&lt;&gt;"",IF(C123="","",C123),"")</f>
        <v/>
      </c>
      <c r="G123" s="125" t="str">
        <f>VLOOKUP(G121,E121:F123,2,0)</f>
        <v/>
      </c>
      <c r="H123" s="19"/>
      <c r="I123" s="27"/>
      <c r="J123" s="19"/>
      <c r="K123" s="122"/>
      <c r="L123" s="19"/>
      <c r="M123" s="19"/>
      <c r="N123" s="19"/>
      <c r="O123" s="122"/>
      <c r="P123" s="26"/>
      <c r="S123" s="22"/>
      <c r="T123" s="23"/>
      <c r="U123" s="132"/>
      <c r="V123" s="132" t="str">
        <f>IF(U123="","",VLOOKUP(U123,LISTAS!$F$5:$G$204,2,0))</f>
        <v/>
      </c>
      <c r="W123" s="24" t="str">
        <f t="shared" ref="W123" si="27">IF(S123="","",IF(S123=1,400,IF(S123=2,340,IF(S123=3,300,IF(S123=4,280,IF(S123=5,270,IF(S123=6,260,IF(S123=7,250,IF(S123=8,240,IF(S123=9,200,IF(S123=10,200,IF(S123=11,200,IF(S123=12,200,IF(S123=13,200,IF(S123=14,200,IF(S123=15,200,IF(S123=16,200,IF(S123&gt;16,"",""))))))))))))))))))</f>
        <v/>
      </c>
      <c r="X123" s="24" t="str">
        <f t="shared" ref="X123" si="28">IF(S123="","",IF($V$5="NÃO","",IF(S123=1,400,IF(S123=2,340,IF(S123=3,300,IF(S123=4,280,IF(S123=5,270,IF(S123=6,260,IF(S123=7,250,IF(S123=8,240,IF(S123=9,200,IF(S123=10,200,IF(S123=11,200,IF(S123=12,200,IF(S123=13,200,IF(S123=14,200,IF(S123=15,200,IF(S123=16,200,IF(S123&gt;16,"","")))))))))))))))))))</f>
        <v/>
      </c>
    </row>
    <row r="124" spans="2:24" ht="18" customHeight="1" thickBot="1" x14ac:dyDescent="0.3">
      <c r="B124" s="89"/>
      <c r="C124" s="111" t="str">
        <f>IF(C123="","",VLOOKUP(C123,LISTAS!$F$5:$G$204,2,0))</f>
        <v/>
      </c>
      <c r="D124" s="147"/>
      <c r="E124" s="47"/>
      <c r="F124" s="52"/>
      <c r="G124" s="125"/>
      <c r="H124" s="19"/>
      <c r="I124" s="27"/>
      <c r="J124" s="19"/>
      <c r="K124" s="122"/>
      <c r="L124" s="19"/>
      <c r="M124" s="19"/>
      <c r="N124" s="19"/>
      <c r="O124" s="122"/>
      <c r="P124" s="26"/>
      <c r="S124" s="22"/>
      <c r="T124" s="23"/>
      <c r="U124" s="132"/>
      <c r="V124" s="132"/>
      <c r="W124" s="24"/>
      <c r="X124" s="24"/>
    </row>
    <row r="125" spans="2:24" ht="18" customHeight="1" x14ac:dyDescent="0.25">
      <c r="B125" s="89"/>
      <c r="C125" s="122"/>
      <c r="D125" s="19"/>
      <c r="E125" s="19"/>
      <c r="F125" s="25"/>
      <c r="G125" s="110" t="str">
        <f>IF(D121&lt;&gt;"",IF(D123&lt;&gt;"",IF(D121=D123,"",IF(D121&gt;D123,C121,C123)),""),"")</f>
        <v>DAVI/PEDRO/THEO/LEONARDO</v>
      </c>
      <c r="H125" s="146">
        <v>0</v>
      </c>
      <c r="I125" s="50">
        <f>IF(H125&lt;&gt;"",H125,"")</f>
        <v>0</v>
      </c>
      <c r="J125" s="47" t="str">
        <f>IF(H125&lt;&gt;"",IF(G125="","",G125),"")</f>
        <v>DAVI/PEDRO/THEO/LEONARDO</v>
      </c>
      <c r="K125" s="125">
        <f>IF(I125&lt;&gt;"",IF(I127&lt;&gt;"",SMALL(I125:J127,1),""),"")</f>
        <v>0</v>
      </c>
      <c r="L125" s="19"/>
      <c r="M125" s="19"/>
      <c r="N125" s="19"/>
      <c r="O125" s="122"/>
      <c r="P125" s="26"/>
      <c r="S125" s="22"/>
      <c r="T125" s="23"/>
      <c r="U125" s="132"/>
      <c r="V125" s="132" t="str">
        <f>IF(U125="","",VLOOKUP(U125,LISTAS!$F$5:$G$204,2,0))</f>
        <v/>
      </c>
      <c r="W125" s="24" t="str">
        <f t="shared" ref="W125" si="29">IF(S125="","",IF(S125=1,400,IF(S125=2,340,IF(S125=3,300,IF(S125=4,280,IF(S125=5,270,IF(S125=6,260,IF(S125=7,250,IF(S125=8,240,IF(S125=9,200,IF(S125=10,200,IF(S125=11,200,IF(S125=12,200,IF(S125=13,200,IF(S125=14,200,IF(S125=15,200,IF(S125=16,200,IF(S125&gt;16,"",""))))))))))))))))))</f>
        <v/>
      </c>
      <c r="X125" s="24" t="str">
        <f t="shared" ref="X125" si="30">IF(S125="","",IF($V$5="NÃO","",IF(S125=1,400,IF(S125=2,340,IF(S125=3,300,IF(S125=4,280,IF(S125=5,270,IF(S125=6,260,IF(S125=7,250,IF(S125=8,240,IF(S125=9,200,IF(S125=10,200,IF(S125=11,200,IF(S125=12,200,IF(S125=13,200,IF(S125=14,200,IF(S125=15,200,IF(S125=16,200,IF(S125&gt;16,"","")))))))))))))))))))</f>
        <v/>
      </c>
    </row>
    <row r="126" spans="2:24" ht="18" customHeight="1" thickBot="1" x14ac:dyDescent="0.3">
      <c r="B126" s="89"/>
      <c r="C126" s="122"/>
      <c r="D126" s="19"/>
      <c r="E126" s="19"/>
      <c r="F126" s="25"/>
      <c r="G126" s="111" t="str">
        <f>IF(G125="","",VLOOKUP(G125,LISTAS!$F$5:$G$204,2,0))</f>
        <v>ARBOS SBC</v>
      </c>
      <c r="H126" s="147"/>
      <c r="I126" s="51"/>
      <c r="J126" s="47"/>
      <c r="K126" s="125"/>
      <c r="L126" s="19"/>
      <c r="M126" s="19"/>
      <c r="N126" s="19"/>
      <c r="O126" s="122"/>
      <c r="P126" s="26"/>
      <c r="S126" s="22"/>
      <c r="T126" s="23"/>
      <c r="U126" s="132"/>
      <c r="V126" s="132"/>
      <c r="W126" s="24"/>
      <c r="X126" s="24"/>
    </row>
    <row r="127" spans="2:24" ht="17.25" customHeight="1" x14ac:dyDescent="0.25">
      <c r="B127" s="89"/>
      <c r="C127" s="122"/>
      <c r="D127" s="19"/>
      <c r="E127" s="27"/>
      <c r="F127" s="28"/>
      <c r="G127" s="110" t="str">
        <f>IF(D129&lt;&gt;"",IF(D131&lt;&gt;"",IF(D129=D131,"",IF(D129&gt;D131,C129,C131)),""),"")</f>
        <v>GABRIEL/MIGUEL/EDUARDO</v>
      </c>
      <c r="H127" s="146">
        <v>1</v>
      </c>
      <c r="I127" s="51">
        <f>IF(H127&lt;&gt;"",H127,"")</f>
        <v>1</v>
      </c>
      <c r="J127" s="47" t="str">
        <f>IF(H127&lt;&gt;"",IF(G127="","",G127),"")</f>
        <v>GABRIEL/MIGUEL/EDUARDO</v>
      </c>
      <c r="K127" s="125" t="str">
        <f>VLOOKUP(K125,I125:J127,2,0)</f>
        <v>DAVI/PEDRO/THEO/LEONARDO</v>
      </c>
      <c r="L127" s="19"/>
      <c r="M127" s="19"/>
      <c r="N127" s="19"/>
      <c r="O127" s="122"/>
      <c r="P127" s="26"/>
      <c r="S127" s="22"/>
      <c r="T127" s="23"/>
      <c r="U127" s="132"/>
      <c r="V127" s="132" t="str">
        <f>IF(U127="","",VLOOKUP(U127,LISTAS!$F$5:$G$204,2,0))</f>
        <v/>
      </c>
      <c r="W127" s="24" t="str">
        <f t="shared" ref="W127" si="31">IF(S127="","",IF(S127=1,400,IF(S127=2,340,IF(S127=3,300,IF(S127=4,280,IF(S127=5,270,IF(S127=6,260,IF(S127=7,250,IF(S127=8,240,IF(S127=9,200,IF(S127=10,200,IF(S127=11,200,IF(S127=12,200,IF(S127=13,200,IF(S127=14,200,IF(S127=15,200,IF(S127=16,200,IF(S127&gt;16,"",""))))))))))))))))))</f>
        <v/>
      </c>
      <c r="X127" s="24" t="str">
        <f t="shared" ref="X127" si="32">IF(S127="","",IF($V$5="NÃO","",IF(S127=1,400,IF(S127=2,340,IF(S127=3,300,IF(S127=4,280,IF(S127=5,270,IF(S127=6,260,IF(S127=7,250,IF(S127=8,240,IF(S127=9,200,IF(S127=10,200,IF(S127=11,200,IF(S127=12,200,IF(S127=13,200,IF(S127=14,200,IF(S127=15,200,IF(S127=16,200,IF(S127&gt;16,"","")))))))))))))))))))</f>
        <v/>
      </c>
    </row>
    <row r="128" spans="2:24" ht="17.25" customHeight="1" thickBot="1" x14ac:dyDescent="0.3">
      <c r="B128" s="89"/>
      <c r="C128" s="122"/>
      <c r="D128" s="19"/>
      <c r="E128" s="27"/>
      <c r="F128" s="19"/>
      <c r="G128" s="111" t="str">
        <f>IF(G127="","",VLOOKUP(G127,LISTAS!$F$5:$G$204,2,0))</f>
        <v>LICEU JARDIM - S.A</v>
      </c>
      <c r="H128" s="147"/>
      <c r="I128" s="47"/>
      <c r="J128" s="47"/>
      <c r="K128" s="125"/>
      <c r="L128" s="19"/>
      <c r="M128" s="19"/>
      <c r="N128" s="19"/>
      <c r="O128" s="122"/>
      <c r="P128" s="26"/>
      <c r="S128" s="22"/>
      <c r="T128" s="23"/>
      <c r="U128" s="132"/>
      <c r="V128" s="132"/>
      <c r="W128" s="24"/>
      <c r="X128" s="24"/>
    </row>
    <row r="129" spans="2:24" ht="18" customHeight="1" x14ac:dyDescent="0.25">
      <c r="B129" s="89">
        <v>2</v>
      </c>
      <c r="C129" s="110" t="s">
        <v>86</v>
      </c>
      <c r="D129" s="146">
        <v>1</v>
      </c>
      <c r="E129" s="50">
        <f>IF(D129&lt;&gt;"",D129,"")</f>
        <v>1</v>
      </c>
      <c r="F129" s="47" t="str">
        <f>IF(D129&lt;&gt;"",IF(C129="","",C129),"")</f>
        <v>GABRIEL/MIGUEL/EDUARDO</v>
      </c>
      <c r="G129" s="125">
        <f>IF(E129&lt;&gt;"",IF(E131&lt;&gt;"",SMALL(E129:F131,1),""),"")</f>
        <v>0</v>
      </c>
      <c r="H129" s="47"/>
      <c r="I129" s="47"/>
      <c r="J129" s="47"/>
      <c r="K129" s="125"/>
      <c r="L129" s="19"/>
      <c r="M129" s="19"/>
      <c r="N129" s="19"/>
      <c r="O129" s="122"/>
      <c r="P129" s="26"/>
      <c r="S129" s="22"/>
      <c r="T129" s="23"/>
      <c r="U129" s="132"/>
      <c r="V129" s="132" t="str">
        <f>IF(U129="","",VLOOKUP(U129,LISTAS!$F$5:$G$204,2,0))</f>
        <v/>
      </c>
      <c r="W129" s="24" t="str">
        <f t="shared" ref="W129" si="33">IF(S129="","",IF(S129=1,400,IF(S129=2,340,IF(S129=3,300,IF(S129=4,280,IF(S129=5,270,IF(S129=6,260,IF(S129=7,250,IF(S129=8,240,IF(S129=9,200,IF(S129=10,200,IF(S129=11,200,IF(S129=12,200,IF(S129=13,200,IF(S129=14,200,IF(S129=15,200,IF(S129=16,200,IF(S129&gt;16,"",""))))))))))))))))))</f>
        <v/>
      </c>
      <c r="X129" s="24" t="str">
        <f t="shared" ref="X129" si="34">IF(S129="","",IF($V$5="NÃO","",IF(S129=1,400,IF(S129=2,340,IF(S129=3,300,IF(S129=4,280,IF(S129=5,270,IF(S129=6,260,IF(S129=7,250,IF(S129=8,240,IF(S129=9,200,IF(S129=10,200,IF(S129=11,200,IF(S129=12,200,IF(S129=13,200,IF(S129=14,200,IF(S129=15,200,IF(S129=16,200,IF(S129&gt;16,"","")))))))))))))))))))</f>
        <v/>
      </c>
    </row>
    <row r="130" spans="2:24" ht="18" customHeight="1" thickBot="1" x14ac:dyDescent="0.3">
      <c r="B130" s="89"/>
      <c r="C130" s="111" t="str">
        <f>IF(C129="","",VLOOKUP(C129,LISTAS!$F$5:$G$204,2,0))</f>
        <v>LICEU JARDIM - S.A</v>
      </c>
      <c r="D130" s="147"/>
      <c r="E130" s="51"/>
      <c r="F130" s="47"/>
      <c r="G130" s="125"/>
      <c r="H130" s="47"/>
      <c r="I130" s="47"/>
      <c r="J130" s="47"/>
      <c r="K130" s="125"/>
      <c r="L130" s="19"/>
      <c r="M130" s="19"/>
      <c r="N130" s="19"/>
      <c r="O130" s="122"/>
      <c r="P130" s="26"/>
      <c r="S130" s="22"/>
      <c r="T130" s="23"/>
      <c r="U130" s="132"/>
      <c r="V130" s="132"/>
      <c r="W130" s="24"/>
      <c r="X130" s="24"/>
    </row>
    <row r="131" spans="2:24" ht="18" customHeight="1" x14ac:dyDescent="0.25">
      <c r="B131" s="89">
        <v>15</v>
      </c>
      <c r="C131" s="110"/>
      <c r="D131" s="146">
        <v>0</v>
      </c>
      <c r="E131" s="51">
        <f>IF(D131&lt;&gt;"",D131,"")</f>
        <v>0</v>
      </c>
      <c r="F131" s="47" t="str">
        <f>IF(D131&lt;&gt;"",IF(C131="","",C131),"")</f>
        <v/>
      </c>
      <c r="G131" s="125" t="str">
        <f>VLOOKUP(G129,E129:F131,2,0)</f>
        <v/>
      </c>
      <c r="H131" s="47"/>
      <c r="I131" s="47"/>
      <c r="J131" s="47"/>
      <c r="K131" s="125"/>
      <c r="L131" s="19"/>
      <c r="M131" s="19"/>
      <c r="N131" s="19"/>
      <c r="O131" s="122"/>
      <c r="P131" s="26"/>
      <c r="S131" s="22"/>
      <c r="T131" s="23"/>
      <c r="U131" s="132"/>
      <c r="V131" s="132" t="str">
        <f>IF(U131="","",VLOOKUP(U131,LISTAS!$F$5:$G$204,2,0))</f>
        <v/>
      </c>
      <c r="W131" s="24" t="str">
        <f t="shared" ref="W131" si="35">IF(S131="","",IF(S131=1,400,IF(S131=2,340,IF(S131=3,300,IF(S131=4,280,IF(S131=5,270,IF(S131=6,260,IF(S131=7,250,IF(S131=8,240,IF(S131=9,200,IF(S131=10,200,IF(S131=11,200,IF(S131=12,200,IF(S131=13,200,IF(S131=14,200,IF(S131=15,200,IF(S131=16,200,IF(S131&gt;16,"",""))))))))))))))))))</f>
        <v/>
      </c>
      <c r="X131" s="24" t="str">
        <f t="shared" ref="X131" si="36">IF(S131="","",IF($V$5="NÃO","",IF(S131=1,400,IF(S131=2,340,IF(S131=3,300,IF(S131=4,280,IF(S131=5,270,IF(S131=6,260,IF(S131=7,250,IF(S131=8,240,IF(S131=9,200,IF(S131=10,200,IF(S131=11,200,IF(S131=12,200,IF(S131=13,200,IF(S131=14,200,IF(S131=15,200,IF(S131=16,200,IF(S131&gt;16,"","")))))))))))))))))))</f>
        <v/>
      </c>
    </row>
    <row r="132" spans="2:24" ht="18" customHeight="1" thickBot="1" x14ac:dyDescent="0.3">
      <c r="B132" s="89"/>
      <c r="C132" s="111" t="str">
        <f>IF(C131="","",VLOOKUP(C131,LISTAS!$F$5:$G$204,2,0))</f>
        <v/>
      </c>
      <c r="D132" s="147"/>
      <c r="E132" s="47"/>
      <c r="F132" s="47"/>
      <c r="G132" s="125"/>
      <c r="H132" s="47"/>
      <c r="I132" s="47"/>
      <c r="J132" s="47"/>
      <c r="K132" s="125"/>
      <c r="L132" s="19"/>
      <c r="M132" s="19"/>
      <c r="N132" s="19"/>
      <c r="O132" s="122"/>
      <c r="P132" s="26"/>
      <c r="S132" s="22"/>
      <c r="T132" s="23"/>
      <c r="U132" s="132"/>
      <c r="V132" s="132"/>
      <c r="W132" s="24"/>
      <c r="X132" s="24"/>
    </row>
    <row r="133" spans="2:24" ht="18" customHeight="1" x14ac:dyDescent="0.25">
      <c r="B133" s="90"/>
      <c r="C133" s="123"/>
      <c r="D133" s="29"/>
      <c r="E133" s="29"/>
      <c r="F133" s="29"/>
      <c r="G133" s="123"/>
      <c r="H133" s="29"/>
      <c r="I133" s="29"/>
      <c r="J133" s="29"/>
      <c r="K133" s="123"/>
      <c r="L133" s="29"/>
      <c r="M133" s="29"/>
      <c r="N133" s="29"/>
      <c r="O133" s="123"/>
      <c r="P133" s="30"/>
      <c r="S133" s="22"/>
      <c r="T133" s="23"/>
      <c r="U133" s="132"/>
      <c r="V133" s="132" t="str">
        <f>IF(U133="","",VLOOKUP(U133,LISTAS!$F$5:$G$204,2,0))</f>
        <v/>
      </c>
      <c r="W133" s="24" t="str">
        <f t="shared" ref="W133" si="37">IF(S133="","",IF(S133=1,400,IF(S133=2,340,IF(S133=3,300,IF(S133=4,280,IF(S133=5,270,IF(S133=6,260,IF(S133=7,250,IF(S133=8,240,IF(S133=9,200,IF(S133=10,200,IF(S133=11,200,IF(S133=12,200,IF(S133=13,200,IF(S133=14,200,IF(S133=15,200,IF(S133=16,200,IF(S133&gt;16,"",""))))))))))))))))))</f>
        <v/>
      </c>
      <c r="X133" s="24" t="str">
        <f t="shared" ref="X133" si="38">IF(S133="","",IF($V$5="NÃO","",IF(S133=1,400,IF(S133=2,340,IF(S133=3,300,IF(S133=4,280,IF(S133=5,270,IF(S133=6,260,IF(S133=7,250,IF(S133=8,240,IF(S133=9,200,IF(S133=10,200,IF(S133=11,200,IF(S133=12,200,IF(S133=13,200,IF(S133=14,200,IF(S133=15,200,IF(S133=16,200,IF(S133&gt;16,"","")))))))))))))))))))</f>
        <v/>
      </c>
    </row>
    <row r="134" spans="2:24" ht="18" customHeight="1" x14ac:dyDescent="0.25">
      <c r="B134" s="86"/>
      <c r="D134" s="2"/>
      <c r="E134" s="2"/>
      <c r="F134" s="2"/>
      <c r="G134" s="102"/>
      <c r="H134" s="2"/>
      <c r="I134" s="2"/>
      <c r="J134" s="2"/>
      <c r="K134" s="102"/>
      <c r="L134" s="2"/>
      <c r="M134" s="2"/>
      <c r="N134" s="2"/>
      <c r="O134" s="102"/>
      <c r="P134" s="2"/>
    </row>
    <row r="135" spans="2:24" ht="18" customHeight="1" x14ac:dyDescent="0.25">
      <c r="B135" s="86"/>
      <c r="D135" s="2"/>
      <c r="E135" s="2"/>
      <c r="F135" s="2"/>
      <c r="G135" s="102"/>
      <c r="H135" s="2"/>
      <c r="I135" s="2"/>
      <c r="J135" s="2"/>
      <c r="K135" s="102"/>
      <c r="L135" s="2"/>
      <c r="M135" s="2"/>
      <c r="N135" s="2"/>
      <c r="O135" s="102"/>
      <c r="P135" s="2"/>
    </row>
    <row r="136" spans="2:24" ht="18" customHeight="1" x14ac:dyDescent="0.25">
      <c r="B136" s="86"/>
      <c r="D136" s="2"/>
      <c r="E136" s="2"/>
      <c r="F136" s="2"/>
      <c r="G136" s="102"/>
      <c r="H136" s="2"/>
      <c r="I136" s="2"/>
      <c r="J136" s="2"/>
      <c r="K136" s="102"/>
      <c r="L136" s="2"/>
      <c r="M136" s="2"/>
      <c r="N136" s="2"/>
      <c r="O136" s="102"/>
      <c r="P136" s="2"/>
    </row>
    <row r="137" spans="2:24" ht="18" customHeight="1" x14ac:dyDescent="0.25"/>
    <row r="138" spans="2:24" ht="18" customHeight="1" x14ac:dyDescent="0.25"/>
    <row r="139" spans="2:24" ht="18" customHeight="1" x14ac:dyDescent="0.25"/>
    <row r="140" spans="2:24" ht="18" customHeight="1" x14ac:dyDescent="0.25"/>
    <row r="141" spans="2:24" ht="18" customHeight="1" x14ac:dyDescent="0.25"/>
    <row r="142" spans="2:24" ht="18" customHeight="1" x14ac:dyDescent="0.25"/>
    <row r="143" spans="2:24" ht="18" customHeight="1" x14ac:dyDescent="0.25"/>
    <row r="144" spans="2:2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sheetData>
  <mergeCells count="70">
    <mergeCell ref="S7:T7"/>
    <mergeCell ref="S71:X71"/>
    <mergeCell ref="S72:T72"/>
    <mergeCell ref="B2:P4"/>
    <mergeCell ref="B5:D5"/>
    <mergeCell ref="B6:P6"/>
    <mergeCell ref="B71:P71"/>
    <mergeCell ref="S2:X3"/>
    <mergeCell ref="S5:T5"/>
    <mergeCell ref="S6:X6"/>
    <mergeCell ref="D8:D9"/>
    <mergeCell ref="D10:D11"/>
    <mergeCell ref="H12:H13"/>
    <mergeCell ref="H14:H15"/>
    <mergeCell ref="D16:D17"/>
    <mergeCell ref="D18:D19"/>
    <mergeCell ref="L20:L21"/>
    <mergeCell ref="L22:L23"/>
    <mergeCell ref="D24:D25"/>
    <mergeCell ref="D26:D27"/>
    <mergeCell ref="H28:H29"/>
    <mergeCell ref="H30:H31"/>
    <mergeCell ref="D32:D33"/>
    <mergeCell ref="D34:D35"/>
    <mergeCell ref="P36:P37"/>
    <mergeCell ref="P38:P39"/>
    <mergeCell ref="D40:D41"/>
    <mergeCell ref="D42:D43"/>
    <mergeCell ref="H44:H45"/>
    <mergeCell ref="H46:H47"/>
    <mergeCell ref="D48:D49"/>
    <mergeCell ref="D50:D51"/>
    <mergeCell ref="L52:L53"/>
    <mergeCell ref="L54:L55"/>
    <mergeCell ref="D56:D57"/>
    <mergeCell ref="D58:D59"/>
    <mergeCell ref="H60:H61"/>
    <mergeCell ref="H62:H63"/>
    <mergeCell ref="D64:D65"/>
    <mergeCell ref="D66:D67"/>
    <mergeCell ref="D73:D74"/>
    <mergeCell ref="D75:D76"/>
    <mergeCell ref="H77:H78"/>
    <mergeCell ref="H79:H80"/>
    <mergeCell ref="D81:D82"/>
    <mergeCell ref="D83:D84"/>
    <mergeCell ref="L85:L86"/>
    <mergeCell ref="L87:L88"/>
    <mergeCell ref="D89:D90"/>
    <mergeCell ref="D91:D92"/>
    <mergeCell ref="H93:H94"/>
    <mergeCell ref="H95:H96"/>
    <mergeCell ref="D97:D98"/>
    <mergeCell ref="D99:D100"/>
    <mergeCell ref="P101:P102"/>
    <mergeCell ref="P103:P104"/>
    <mergeCell ref="L117:L118"/>
    <mergeCell ref="L119:L120"/>
    <mergeCell ref="D121:D122"/>
    <mergeCell ref="D123:D124"/>
    <mergeCell ref="D105:D106"/>
    <mergeCell ref="D107:D108"/>
    <mergeCell ref="H109:H110"/>
    <mergeCell ref="H111:H112"/>
    <mergeCell ref="D113:D114"/>
    <mergeCell ref="H125:H126"/>
    <mergeCell ref="H127:H128"/>
    <mergeCell ref="D129:D130"/>
    <mergeCell ref="D131:D132"/>
    <mergeCell ref="D115:D116"/>
  </mergeCells>
  <pageMargins left="0.51181102362204722" right="0.51181102362204722" top="0.78740157480314965" bottom="0.78740157480314965"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LISTAS!$F$5:$F$204</xm:f>
          </x14:formula1>
          <xm:sqref>C66 C12:C13 C28:C29 C63:C64 C20:C21 C60 C68 C55:C56 C52 C44 C36:C37 C58 C71 C8 C10 C16 C18 C24 C26 C32 C34 C40 C42 C47:C48 C50 C73 C75 C81 C83 C89 C91 C97 C99 C105 C107 C113 C115 C121 C123 C129 C131</xm:sqref>
        </x14:dataValidation>
        <x14:dataValidation type="list" allowBlank="1" showInputMessage="1" showErrorMessage="1" xr:uid="{00000000-0002-0000-0100-000001000000}">
          <x14:formula1>
            <xm:f>LISTAS!$D$5:$D$6</xm:f>
          </x14:formula1>
          <xm:sqref>V5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FF"/>
    <pageSetUpPr fitToPage="1"/>
  </sheetPr>
  <dimension ref="B1:Z185"/>
  <sheetViews>
    <sheetView showGridLines="0" topLeftCell="F62" zoomScale="70" zoomScaleNormal="70" workbookViewId="0">
      <selection activeCell="P102" sqref="P102:P103"/>
    </sheetView>
  </sheetViews>
  <sheetFormatPr defaultColWidth="25.28515625" defaultRowHeight="16.5" x14ac:dyDescent="0.25"/>
  <cols>
    <col min="1" max="1" width="1.42578125" style="1" customWidth="1"/>
    <col min="2" max="2" width="3.140625" style="14" bestFit="1" customWidth="1"/>
    <col min="3" max="3" width="41.140625" style="102" customWidth="1"/>
    <col min="4" max="4" width="7.7109375" style="1" customWidth="1"/>
    <col min="5" max="6" width="3.7109375" style="1" customWidth="1"/>
    <col min="7" max="7" width="18.7109375" style="113" customWidth="1"/>
    <col min="8" max="8" width="7.7109375" style="1" customWidth="1"/>
    <col min="9" max="9" width="3.7109375" style="1" customWidth="1"/>
    <col min="10" max="10" width="3.570312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4" customWidth="1"/>
    <col min="18" max="18" width="1.42578125" style="11" customWidth="1"/>
    <col min="19" max="19" width="9.7109375" style="1" customWidth="1"/>
    <col min="20" max="20" width="15.5703125" style="1" customWidth="1"/>
    <col min="21" max="21" width="61.7109375" style="113" bestFit="1" customWidth="1"/>
    <col min="22" max="22" width="25.28515625" style="113"/>
    <col min="23" max="16384" width="25.28515625" style="1"/>
  </cols>
  <sheetData>
    <row r="1" spans="2:26" ht="7.5" customHeight="1" x14ac:dyDescent="0.25">
      <c r="Q1" s="11"/>
    </row>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37" t="s">
        <v>34</v>
      </c>
      <c r="C5" s="137"/>
      <c r="D5" s="138"/>
      <c r="E5" s="5"/>
      <c r="G5" s="114"/>
      <c r="H5" s="4"/>
      <c r="K5" s="116"/>
      <c r="O5" s="116"/>
      <c r="Q5" s="15"/>
      <c r="R5" s="15"/>
      <c r="S5" s="137" t="s">
        <v>34</v>
      </c>
      <c r="T5" s="137"/>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41" t="s">
        <v>17</v>
      </c>
      <c r="T6" s="142"/>
      <c r="U6" s="142"/>
      <c r="V6" s="142"/>
      <c r="W6" s="142"/>
      <c r="X6" s="143"/>
    </row>
    <row r="7" spans="2:26" ht="28.5" customHeight="1" thickBot="1" x14ac:dyDescent="0.3">
      <c r="B7" s="81"/>
      <c r="C7" s="103"/>
      <c r="D7" s="71"/>
      <c r="E7" s="71"/>
      <c r="F7" s="71"/>
      <c r="G7" s="106"/>
      <c r="H7" s="71"/>
      <c r="I7" s="71"/>
      <c r="J7" s="71"/>
      <c r="K7" s="117"/>
      <c r="L7" s="71"/>
      <c r="M7" s="71"/>
      <c r="N7" s="71"/>
      <c r="O7" s="117"/>
      <c r="P7" s="72"/>
      <c r="S7" s="135" t="s">
        <v>3</v>
      </c>
      <c r="T7" s="136"/>
      <c r="U7" s="127" t="s">
        <v>13</v>
      </c>
      <c r="V7" s="127" t="s">
        <v>0</v>
      </c>
      <c r="W7" s="38" t="s">
        <v>14</v>
      </c>
      <c r="X7" s="38" t="s">
        <v>15</v>
      </c>
    </row>
    <row r="8" spans="2:26" ht="18" customHeight="1" x14ac:dyDescent="0.25">
      <c r="B8" s="82">
        <v>1</v>
      </c>
      <c r="C8" s="104" t="s">
        <v>106</v>
      </c>
      <c r="D8" s="133">
        <v>1</v>
      </c>
      <c r="E8" s="39">
        <f>IF(D8&lt;&gt;"",D8,"")</f>
        <v>1</v>
      </c>
      <c r="F8" s="39" t="str">
        <f>IF(D8&lt;&gt;"",IF(C8="","",C8),"")</f>
        <v>BEATRIZ/GIOVANNA/MARCELA/ISADORA/JULIA/ANA</v>
      </c>
      <c r="G8" s="112">
        <f>IF(E8&lt;&gt;"",IF(E10&lt;&gt;"",SMALL(E8:F10,1),""),"")</f>
        <v>0</v>
      </c>
      <c r="H8" s="39"/>
      <c r="I8" s="39"/>
      <c r="J8" s="39"/>
      <c r="K8" s="112"/>
      <c r="L8" s="39"/>
      <c r="M8" s="58"/>
      <c r="N8" s="58"/>
      <c r="O8" s="119"/>
      <c r="P8" s="74"/>
      <c r="S8" s="7">
        <f>IF(U8&lt;&gt;"",1,"")</f>
        <v>1</v>
      </c>
      <c r="T8" s="8" t="str">
        <f t="shared" ref="T8:T23" si="0">IF(S8&lt;&gt;"","LUGAR","")</f>
        <v>LUGAR</v>
      </c>
      <c r="U8" s="129" t="str">
        <f>IF(P35&lt;&gt;"",IF(P37&lt;&gt;"",IF(P35=P37,"",IF(P35&gt;P37,O35,O37)),""),"")</f>
        <v>BEATRIZ/GIOVANNA/MARCELA/ISADORA/JULIA/ANA</v>
      </c>
      <c r="V8" s="129" t="str">
        <f>IF(U8="","",VLOOKUP(U8,LISTAS!$F$5:$G$204,2,0))</f>
        <v>VILLARE - SCS</v>
      </c>
      <c r="W8" s="9">
        <f t="shared" ref="W8:W67" si="1">IF(S8="","",IF(S8=1,400,IF(S8=2,340,IF(S8=3,300,IF(S8=4,280,IF(S8=5,270,IF(S8=6,260,IF(S8=7,250,IF(S8=8,240,IF(S8=9,200,IF(S8=10,200,IF(S8=11,200,IF(S8=12,200,IF(S8=13,200,IF(S8=14,200,IF(S8=15,200,IF(S8=16,200,IF(S8&gt;16,"",""))))))))))))))))))</f>
        <v>400</v>
      </c>
      <c r="X8" s="9">
        <f t="shared" ref="X8:X23" si="2">IF(S8="","",IF($V$5="NÃO","",IF(S8=1,400,IF(S8=2,340,IF(S8=3,300,IF(S8=4,280,IF(S8=5,270,IF(S8=6,260,IF(S8=7,250,IF(S8=8,240,IF(S8=9,200,IF(S8=10,200,IF(S8=11,200,IF(S8=12,200,IF(S8=13,200,IF(S8=14,200,IF(S8=15,200,IF(S8=16,200,IF(S8&gt;16,"","")))))))))))))))))))</f>
        <v>400</v>
      </c>
    </row>
    <row r="9" spans="2:26" ht="18" customHeight="1" thickBot="1" x14ac:dyDescent="0.3">
      <c r="B9" s="82"/>
      <c r="C9" s="105" t="str">
        <f>IF(C8="","",VLOOKUP(C8,LISTAS!$F$5:$G$204,2,0))</f>
        <v>VILLARE - SCS</v>
      </c>
      <c r="D9" s="134"/>
      <c r="E9" s="39"/>
      <c r="F9" s="39"/>
      <c r="G9" s="112"/>
      <c r="H9" s="39"/>
      <c r="I9" s="39"/>
      <c r="J9" s="39"/>
      <c r="K9" s="112"/>
      <c r="L9" s="39"/>
      <c r="M9" s="58"/>
      <c r="N9" s="58"/>
      <c r="O9" s="119"/>
      <c r="P9" s="74"/>
      <c r="S9" s="7">
        <f>IF(U9&lt;&gt;"",1+COUNTIF(S8,"1"),"")</f>
        <v>2</v>
      </c>
      <c r="T9" s="8" t="str">
        <f t="shared" si="0"/>
        <v>LUGAR</v>
      </c>
      <c r="U9" s="129" t="str">
        <f>IF(P35&lt;&gt;"",IF(P37&lt;&gt;"",IF(P35=P37,"",IF(P35&lt;P37,O35,O37)),""),"")</f>
        <v>MARCELA/MANUELA/MANUELA</v>
      </c>
      <c r="V9" s="129" t="str">
        <f>IF(U9="","",VLOOKUP(U9,LISTAS!$F$5:$G$204,2,0))</f>
        <v>LICEU JARDIM - S.A</v>
      </c>
      <c r="W9" s="9">
        <f t="shared" si="1"/>
        <v>340</v>
      </c>
      <c r="X9" s="9">
        <f t="shared" si="2"/>
        <v>340</v>
      </c>
    </row>
    <row r="10" spans="2:26" ht="18" customHeight="1" x14ac:dyDescent="0.25">
      <c r="B10" s="83">
        <v>16</v>
      </c>
      <c r="C10" s="104"/>
      <c r="D10" s="133">
        <v>0</v>
      </c>
      <c r="E10" s="40">
        <f>IF(D10&lt;&gt;"",D10,"")</f>
        <v>0</v>
      </c>
      <c r="F10" s="39" t="str">
        <f>IF(D10&lt;&gt;"",IF(C10="","",C10),"")</f>
        <v/>
      </c>
      <c r="G10" s="112" t="str">
        <f>VLOOKUP(G8,E8:F10,2,0)</f>
        <v/>
      </c>
      <c r="H10" s="39"/>
      <c r="I10" s="39"/>
      <c r="J10" s="39"/>
      <c r="K10" s="112"/>
      <c r="L10" s="39"/>
      <c r="M10" s="58"/>
      <c r="N10" s="58"/>
      <c r="O10" s="119"/>
      <c r="P10" s="74"/>
      <c r="S10" s="7">
        <f>IF(U10&lt;&gt;"",1+COUNTIF(S8:S9,"1")+COUNTIF(S8:S9,"2"),"")</f>
        <v>3</v>
      </c>
      <c r="T10" s="8" t="str">
        <f t="shared" si="0"/>
        <v>LUGAR</v>
      </c>
      <c r="U10" s="130" t="str">
        <f>IF(U8&lt;&gt;"",IF(K20=U8,K22,IF(K22=U8,K20,IF(K51=U8,K53,IF(K53=U8,K51)))),"")</f>
        <v>GIOVANNA/BEATRIZ/ANA</v>
      </c>
      <c r="V10" s="129" t="str">
        <f>IF(U10="","",VLOOKUP(U10,LISTAS!$F$5:$G$204,2,0))</f>
        <v>LICEU JARDIM - S.A</v>
      </c>
      <c r="W10" s="9">
        <f t="shared" si="1"/>
        <v>300</v>
      </c>
      <c r="X10" s="9">
        <f t="shared" si="2"/>
        <v>300</v>
      </c>
    </row>
    <row r="11" spans="2:26" ht="18" customHeight="1" thickBot="1" x14ac:dyDescent="0.3">
      <c r="B11" s="83"/>
      <c r="C11" s="105" t="str">
        <f>IF(C10="","",VLOOKUP(C10,LISTAS!$F$5:$G$204,2,0))</f>
        <v/>
      </c>
      <c r="D11" s="145"/>
      <c r="E11" s="6"/>
      <c r="F11" s="79"/>
      <c r="G11" s="106"/>
      <c r="H11" s="6"/>
      <c r="I11" s="39"/>
      <c r="J11" s="39"/>
      <c r="K11" s="112"/>
      <c r="L11" s="39"/>
      <c r="M11" s="73"/>
      <c r="N11" s="73"/>
      <c r="O11" s="120"/>
      <c r="P11" s="74"/>
      <c r="S11" s="7">
        <f>IF(U11&lt;&gt;"",1+COUNTIF(S8:S10,"1")+COUNTIF(S8:S10,"2")+COUNTIF(S8:S10,"3"),"")</f>
        <v>4</v>
      </c>
      <c r="T11" s="8" t="str">
        <f t="shared" si="0"/>
        <v>LUGAR</v>
      </c>
      <c r="U11" s="130" t="str">
        <f>IF(U9&lt;&gt;"",IF(K20=U9,K22,IF(K22=U9,K20,IF(K51=U9,K53,IF(K53=U9,K51)))),"")</f>
        <v>ALINE/ISADORA/LORENA/SOFIA</v>
      </c>
      <c r="V11" s="129" t="str">
        <f>IF(U11="","",VLOOKUP(U11,LISTAS!$F$5:$G$204,2,0))</f>
        <v>SÃO JOSE - S.A</v>
      </c>
      <c r="W11" s="9">
        <f t="shared" si="1"/>
        <v>280</v>
      </c>
      <c r="X11" s="9">
        <f>IF(S11="","",IF($V$5="NÃO","",IF(S11=1,400,IF(S11=2,340,IF(S11=3,300,IF(S11=4,280,IF(S11=5,270,IF(S11=6,260,IF(S11=7,250,IF(S11=8,240,IF(S11=9,200,IF(S11=10,200,IF(S11=11,200,IF(S11=12,200,IF(S11=13,200,IF(S11=14,200,IF(S11=15,200,IF(S11=16,200,IF(S11&gt;16,"","")))))))))))))))))))</f>
        <v>280</v>
      </c>
    </row>
    <row r="12" spans="2:26" ht="18" customHeight="1" x14ac:dyDescent="0.25">
      <c r="B12" s="83"/>
      <c r="C12" s="106"/>
      <c r="D12" s="6"/>
      <c r="E12" s="6"/>
      <c r="F12" s="75"/>
      <c r="G12" s="104" t="str">
        <f>IF(D8&lt;&gt;"",IF(D10&lt;&gt;"",IF(D8=D10,"",IF(D8&gt;D10,C8,C10)),""),"")</f>
        <v>BEATRIZ/GIOVANNA/MARCELA/ISADORA/JULIA/ANA</v>
      </c>
      <c r="H12" s="133">
        <v>1</v>
      </c>
      <c r="I12" s="39">
        <f>IF(H12&lt;&gt;"",H12,"")</f>
        <v>1</v>
      </c>
      <c r="J12" s="39" t="str">
        <f>IF(H12&lt;&gt;"",IF(G12="","",G12),"")</f>
        <v>BEATRIZ/GIOVANNA/MARCELA/ISADORA/JULIA/ANA</v>
      </c>
      <c r="K12" s="112">
        <f>IF(I12&lt;&gt;"",IF(I14&lt;&gt;"",SMALL(I12:J14,1),""),"")</f>
        <v>0</v>
      </c>
      <c r="L12" s="39"/>
      <c r="M12" s="6"/>
      <c r="N12" s="6"/>
      <c r="O12" s="106"/>
      <c r="P12" s="10"/>
      <c r="S12" s="7" t="str">
        <f>IF(U12&lt;&gt;"",1+COUNTIF(S8:S11,"1")+COUNTIF(S8:S11,"2")+COUNTIF(S8:S11,"3")+COUNTIF(S8:S11,"4"),"")</f>
        <v/>
      </c>
      <c r="T12" s="8" t="str">
        <f t="shared" si="0"/>
        <v/>
      </c>
      <c r="U12" s="130" t="str">
        <f>IF(U8&lt;&gt;"",IF(G12=U8,G14,IF(G14=U8,G12,IF(G27=U8,G29,IF(G29=U8,G27,IF(G43=U8,G45,IF(G45=U8,G43,IF(G59=U8,G61,IF(G61=U8,G59)))))))),"")</f>
        <v/>
      </c>
      <c r="V12" s="129" t="str">
        <f>IF(U12="","",VLOOKUP(U12,LISTAS!$F$5:$G$204,2,0))</f>
        <v/>
      </c>
      <c r="W12" s="9" t="str">
        <f t="shared" si="1"/>
        <v/>
      </c>
      <c r="X12" s="9" t="str">
        <f t="shared" si="2"/>
        <v/>
      </c>
    </row>
    <row r="13" spans="2:26" ht="18" customHeight="1" thickBot="1" x14ac:dyDescent="0.3">
      <c r="B13" s="83"/>
      <c r="C13" s="106"/>
      <c r="D13" s="6"/>
      <c r="E13" s="6"/>
      <c r="F13" s="75"/>
      <c r="G13" s="105" t="str">
        <f>IF(G12="","",VLOOKUP(G12,LISTAS!$F$5:$G$204,2,0))</f>
        <v>VILLARE - SCS</v>
      </c>
      <c r="H13" s="134"/>
      <c r="I13" s="39"/>
      <c r="J13" s="39"/>
      <c r="K13" s="112"/>
      <c r="L13" s="39"/>
      <c r="M13" s="6"/>
      <c r="N13" s="6"/>
      <c r="O13" s="106"/>
      <c r="P13" s="10"/>
      <c r="S13" s="7" t="str">
        <f>IF(U13&lt;&gt;"",1+COUNTIF(S8:S12,"1")+COUNTIF(S8:S12,"2")+COUNTIF(S8:S12,"3")+COUNTIF(S8:S12,"4")+COUNTIF(S8:S12,"5"),"")</f>
        <v/>
      </c>
      <c r="T13" s="8" t="str">
        <f t="shared" si="0"/>
        <v/>
      </c>
      <c r="U13" s="130" t="str">
        <f>IF(U9&lt;&gt;"",IF(G12=U9,G14,IF(G14=U9,G12,IF(G27=U9,G29,IF(G29=U9,G27,IF(G43=U9,G45,IF(G45=U9,G43,IF(G59=U9,G61,IF(G61=U9,G59)))))))),"")</f>
        <v/>
      </c>
      <c r="V13" s="129" t="str">
        <f>IF(U13="","",VLOOKUP(U13,LISTAS!$F$5:$G$204,2,0))</f>
        <v/>
      </c>
      <c r="W13" s="9" t="str">
        <f t="shared" si="1"/>
        <v/>
      </c>
      <c r="X13" s="9" t="str">
        <f t="shared" si="2"/>
        <v/>
      </c>
    </row>
    <row r="14" spans="2:26" ht="18" customHeight="1" x14ac:dyDescent="0.25">
      <c r="B14" s="83"/>
      <c r="C14" s="106"/>
      <c r="D14" s="6"/>
      <c r="E14" s="76"/>
      <c r="F14" s="77"/>
      <c r="G14" s="104" t="str">
        <f>IF(D16&lt;&gt;"",IF(D18&lt;&gt;"",IF(D16=D18,"",IF(D16&gt;D18,C16,C18)),""),"")</f>
        <v/>
      </c>
      <c r="H14" s="133">
        <v>0</v>
      </c>
      <c r="I14" s="40">
        <f>IF(H14&lt;&gt;"",H14,"")</f>
        <v>0</v>
      </c>
      <c r="J14" s="39" t="str">
        <f>IF(H14&lt;&gt;"",IF(G14="","",G14),"")</f>
        <v/>
      </c>
      <c r="K14" s="112" t="str">
        <f>VLOOKUP(K12,I12:J14,2,0)</f>
        <v/>
      </c>
      <c r="L14" s="39"/>
      <c r="M14" s="6"/>
      <c r="N14" s="6"/>
      <c r="O14" s="106"/>
      <c r="P14" s="10"/>
      <c r="S14" s="7" t="str">
        <f>IF(U14&lt;&gt;"",1+COUNTIF(S8:S13,"1")+COUNTIF(S8:S13,"2")+COUNTIF(S8:S13,"3")+COUNTIF(S8:S13,"4")+COUNTIF(S8:S13,"5")+COUNTIF(S8:S13,"6"),"")</f>
        <v/>
      </c>
      <c r="T14" s="8" t="str">
        <f t="shared" si="0"/>
        <v/>
      </c>
      <c r="U14" s="130" t="str">
        <f>IF(U10&lt;&gt;"",IF(G12=U10,G14,IF(G14=U10,G12,IF(G27=U10,G29,IF(G29=U10,G27,IF(G43=U10,G45,IF(G45=U10,G43,IF(G59=U10,G61,IF(G61=U10,G59)))))))),"")</f>
        <v/>
      </c>
      <c r="V14" s="129" t="str">
        <f>IF(U14="","",VLOOKUP(U14,LISTAS!$F$5:$G$204,2,0))</f>
        <v/>
      </c>
      <c r="W14" s="9" t="str">
        <f t="shared" si="1"/>
        <v/>
      </c>
      <c r="X14" s="9" t="str">
        <f t="shared" si="2"/>
        <v/>
      </c>
    </row>
    <row r="15" spans="2:26" ht="18" customHeight="1" thickBot="1" x14ac:dyDescent="0.3">
      <c r="B15" s="83"/>
      <c r="C15" s="106"/>
      <c r="D15" s="6"/>
      <c r="E15" s="76"/>
      <c r="F15" s="6"/>
      <c r="G15" s="105" t="str">
        <f>IF(G14="","",VLOOKUP(G14,LISTAS!$F$5:$G$204,2,0))</f>
        <v/>
      </c>
      <c r="H15" s="134"/>
      <c r="I15" s="42"/>
      <c r="J15" s="39"/>
      <c r="K15" s="112"/>
      <c r="L15" s="39"/>
      <c r="M15" s="6"/>
      <c r="N15" s="6"/>
      <c r="O15" s="106"/>
      <c r="P15" s="10"/>
      <c r="S15" s="7" t="str">
        <f>IF(U15&lt;&gt;"",1+COUNTIF(S8:S14,"1")+COUNTIF(S8:S14,"2")+COUNTIF(S8:S14,"3")+COUNTIF(S8:S14,"4")+COUNTIF(S8:S14,"5")+COUNTIF(S8:S14,"6")+COUNTIF(S8:S14,"7"),"")</f>
        <v/>
      </c>
      <c r="T15" s="8" t="str">
        <f t="shared" si="0"/>
        <v/>
      </c>
      <c r="U15" s="130" t="str">
        <f>IF(U11&lt;&gt;"",IF(G12=U11,G14,IF(G14=U11,G12,IF(G27=U11,G29,IF(G29=U11,G27,IF(G43=U11,G45,IF(G45=U11,G43,IF(G59=U11,G61,IF(G61=U11,G59)))))))),"")</f>
        <v/>
      </c>
      <c r="V15" s="129" t="str">
        <f>IF(U15="","",VLOOKUP(U15,LISTAS!$F$5:$G$204,2,0))</f>
        <v/>
      </c>
      <c r="W15" s="9" t="str">
        <f t="shared" si="1"/>
        <v/>
      </c>
      <c r="X15" s="9" t="str">
        <f t="shared" si="2"/>
        <v/>
      </c>
    </row>
    <row r="16" spans="2:26" ht="18" customHeight="1" x14ac:dyDescent="0.25">
      <c r="B16" s="83">
        <v>7</v>
      </c>
      <c r="C16" s="104"/>
      <c r="D16" s="133">
        <v>0</v>
      </c>
      <c r="E16" s="44">
        <f>IF(D16&lt;&gt;"",D16,"")</f>
        <v>0</v>
      </c>
      <c r="F16" s="39" t="str">
        <f>IF(D16&lt;&gt;"",IF(C16="","",C16),"")</f>
        <v/>
      </c>
      <c r="G16" s="112">
        <f>IF(E16&lt;&gt;"",IF(E18&lt;&gt;"",SMALL(E16:F18,1),""),"")</f>
        <v>0</v>
      </c>
      <c r="H16" s="6"/>
      <c r="I16" s="76"/>
      <c r="J16" s="6"/>
      <c r="K16" s="106"/>
      <c r="L16" s="6"/>
      <c r="M16" s="6"/>
      <c r="N16" s="6"/>
      <c r="O16" s="106"/>
      <c r="P16" s="10"/>
      <c r="S16" s="7" t="str">
        <f>IF(U16&lt;&gt;"",1+COUNTIF(S8:S15,"1")+COUNTIF(S8:S15,"2")+COUNTIF(S8:S15,"3")+COUNTIF(S8:S15,"4")+COUNTIF(S8:S15,"5")+COUNTIF(S8:S15,"6")+COUNTIF(S8:S15,"7")+COUNTIF(S8:S15,"8"),"")</f>
        <v/>
      </c>
      <c r="T16" s="8" t="str">
        <f t="shared" si="0"/>
        <v/>
      </c>
      <c r="U16" s="130" t="str">
        <f>IF(U8&lt;&gt;"",IF(C8=U8,G10,IF(C10=U8,G10,IF(C16=U8,G18,IF(C18=U8,G18,IF(C23=U8,G25,IF(C25=U8,G25,IF(C31=U8,G33,IF(C33=U8,G33,IF(C39=U8,G41,IF(C41=U8,G41,IF(C47=U8,G49,IF(C49=U8,G49,IF(C55=U8,G57,IF(C57=U8,G57,IF(C63=U8,G65,IF(C65=U8,G65)))))))))))))))),"")</f>
        <v/>
      </c>
      <c r="V16" s="129" t="str">
        <f>IF(U16="","",VLOOKUP(U16,LISTAS!$F$5:$G$204,2,0))</f>
        <v/>
      </c>
      <c r="W16" s="9" t="str">
        <f t="shared" si="1"/>
        <v/>
      </c>
      <c r="X16" s="9" t="str">
        <f t="shared" si="2"/>
        <v/>
      </c>
    </row>
    <row r="17" spans="2:24" ht="18" customHeight="1" thickBot="1" x14ac:dyDescent="0.3">
      <c r="B17" s="83"/>
      <c r="C17" s="105" t="str">
        <f>IF(C16="","",VLOOKUP(C16,LISTAS!$F$5:$G$204,2,0))</f>
        <v/>
      </c>
      <c r="D17" s="134"/>
      <c r="E17" s="45"/>
      <c r="F17" s="39"/>
      <c r="G17" s="112"/>
      <c r="H17" s="6"/>
      <c r="I17" s="76"/>
      <c r="J17" s="6"/>
      <c r="K17" s="106"/>
      <c r="L17" s="6"/>
      <c r="M17" s="6"/>
      <c r="N17" s="6"/>
      <c r="O17" s="106"/>
      <c r="P17" s="10"/>
      <c r="S17" s="7" t="str">
        <f>IF(U17&lt;&gt;"",1+COUNTIF(S8:S16,"1")+COUNTIF(S8:S16,"2")+COUNTIF(S8:S16,"3")+COUNTIF(S8:S16,"4")+COUNTIF(S8:S16,"5")+COUNTIF(S8:S16,"6")+COUNTIF(S8:S16,"7")+COUNTIF(S8:S16,"8")+COUNTIF(S8:S16,"9"),"")</f>
        <v/>
      </c>
      <c r="T17" s="8" t="str">
        <f t="shared" si="0"/>
        <v/>
      </c>
      <c r="U17" s="130" t="str">
        <f>IF(U9&lt;&gt;"",IF(C8=U9,G10,IF(C10=U9,G10,IF(C16=U9,G18,IF(C18=U9,G18,IF(C23=U9,G25,IF(C25=U9,G25,IF(C31=U9,G33,IF(C33=U9,G33,IF(C39=U9,G41,IF(C41=U9,G41,IF(C47=U9,G49,IF(C49=U9,G49,IF(C55=U9,G57,IF(C57=U9,G57,IF(C63=U9,G65,IF(C65=U9,G65)))))))))))))))),"")</f>
        <v/>
      </c>
      <c r="V17" s="129" t="str">
        <f>IF(U17="","",VLOOKUP(U17,LISTAS!$F$5:$G$204,2,0))</f>
        <v/>
      </c>
      <c r="W17" s="9" t="str">
        <f t="shared" si="1"/>
        <v/>
      </c>
      <c r="X17" s="9" t="str">
        <f t="shared" si="2"/>
        <v/>
      </c>
    </row>
    <row r="18" spans="2:24" ht="18" customHeight="1" x14ac:dyDescent="0.25">
      <c r="B18" s="83">
        <v>9</v>
      </c>
      <c r="C18" s="104"/>
      <c r="D18" s="133">
        <v>0</v>
      </c>
      <c r="E18" s="45">
        <f>IF(D18&lt;&gt;"",D18,"")</f>
        <v>0</v>
      </c>
      <c r="F18" s="39" t="str">
        <f>IF(D18&lt;&gt;"",IF(C18="","",C18),"")</f>
        <v/>
      </c>
      <c r="G18" s="112" t="str">
        <f>VLOOKUP(G16,E16:F18,2,0)</f>
        <v/>
      </c>
      <c r="H18" s="6"/>
      <c r="I18" s="76"/>
      <c r="J18" s="6"/>
      <c r="K18" s="106"/>
      <c r="L18" s="6"/>
      <c r="M18" s="6"/>
      <c r="N18" s="6"/>
      <c r="O18" s="106"/>
      <c r="P18" s="10"/>
      <c r="S18" s="7" t="str">
        <f>IF(U18&lt;&gt;"",1+COUNTIF(S8:S17,"1")+COUNTIF(S8:S17,"2")+COUNTIF(S8:S17,"3")+COUNTIF(S8:S17,"4")+COUNTIF(S8:S17,"5")+COUNTIF(S8:S17,"6")+COUNTIF(S8:S17,"7")+COUNTIF(S8:S17,"8")+COUNTIF(S8:S17,"9")+COUNTIF(S8:S17,"10"),"")</f>
        <v/>
      </c>
      <c r="T18" s="8" t="str">
        <f t="shared" si="0"/>
        <v/>
      </c>
      <c r="U18" s="130" t="str">
        <f>IF(U10&lt;&gt;"",IF(C8=U10,G10,IF(C10=U10,G10,IF(C16=U10,G18,IF(C18=U10,G18,IF(C23=U10,G25,IF(C25=U10,G25,IF(C31=U10,G33,IF(C33=U10,G33,IF(C39=U10,G41,IF(C41=U10,G41,IF(C47=U10,G49,IF(C49=U10,G49,IF(C55=U10,G57,IF(C57=U10,G57,IF(C63=U10,G65,IF(C65=U10,G65)))))))))))))))),"")</f>
        <v/>
      </c>
      <c r="V18" s="129" t="str">
        <f>IF(U18="","",VLOOKUP(U18,LISTAS!$F$5:$G$204,2,0))</f>
        <v/>
      </c>
      <c r="W18" s="9" t="str">
        <f t="shared" si="1"/>
        <v/>
      </c>
      <c r="X18" s="9" t="str">
        <f t="shared" si="2"/>
        <v/>
      </c>
    </row>
    <row r="19" spans="2:24" ht="18" customHeight="1" thickBot="1" x14ac:dyDescent="0.3">
      <c r="B19" s="83"/>
      <c r="C19" s="105" t="str">
        <f>IF(C18="","",VLOOKUP(C18,LISTAS!$F$5:$G$204,2,0))</f>
        <v/>
      </c>
      <c r="D19" s="134"/>
      <c r="E19" s="39"/>
      <c r="F19" s="39"/>
      <c r="G19" s="112"/>
      <c r="H19" s="6"/>
      <c r="I19" s="76"/>
      <c r="J19" s="6"/>
      <c r="K19" s="106"/>
      <c r="L19" s="6"/>
      <c r="M19" s="6"/>
      <c r="N19" s="6"/>
      <c r="O19" s="106"/>
      <c r="P19" s="10"/>
      <c r="S19" s="7" t="str">
        <f>IF(U19&lt;&gt;"",1+COUNTIF(S8:S18,"1")+COUNTIF(S8:S18,"2")+COUNTIF(S8:S18,"3")+COUNTIF(S8:S18,"4")+COUNTIF(S8:S18,"5")+COUNTIF(S8:S18,"6")+COUNTIF(S8:S18,"7")+COUNTIF(S8:S18,"8")+COUNTIF(S8:S18,"9")+COUNTIF(S8:S18,"10")+COUNTIF(S8:S18,"11"),"")</f>
        <v/>
      </c>
      <c r="T19" s="8" t="str">
        <f t="shared" si="0"/>
        <v/>
      </c>
      <c r="U19" s="130" t="str">
        <f>IF(U11&lt;&gt;"",IF(C8=U11,G10,IF(C10=U11,G10,IF(C16=U11,G18,IF(C18=U11,G18,IF(C23=U11,G25,IF(C25=U11,G25,IF(C31=U11,G33,IF(C33=U11,G33,IF(C39=U11,G41,IF(C41=U11,G41,IF(C47=U11,G49,IF(C49=U11,G49,IF(C55=U11,G57,IF(C57=U11,G57,IF(C63=U11,G65,IF(C65=U11,G65)))))))))))))))),"")</f>
        <v/>
      </c>
      <c r="V19" s="129" t="str">
        <f>IF(U19="","",VLOOKUP(U19,LISTAS!$F$5:$G$204,2,0))</f>
        <v/>
      </c>
      <c r="W19" s="9" t="str">
        <f t="shared" si="1"/>
        <v/>
      </c>
      <c r="X19" s="9" t="str">
        <f t="shared" si="2"/>
        <v/>
      </c>
    </row>
    <row r="20" spans="2:24" ht="18" customHeight="1" x14ac:dyDescent="0.25">
      <c r="B20" s="83"/>
      <c r="C20" s="106"/>
      <c r="D20" s="6"/>
      <c r="E20" s="6"/>
      <c r="F20" s="39"/>
      <c r="G20" s="106"/>
      <c r="H20" s="6"/>
      <c r="I20" s="76"/>
      <c r="J20" s="6"/>
      <c r="K20" s="104" t="str">
        <f>IF(H12&lt;&gt;"",IF(H14&lt;&gt;"",IF(H12=H14,"",IF(H12&gt;H14,G12,G14)),""),"")</f>
        <v>BEATRIZ/GIOVANNA/MARCELA/ISADORA/JULIA/ANA</v>
      </c>
      <c r="L20" s="133">
        <v>1</v>
      </c>
      <c r="M20" s="39">
        <f>IF(L20&lt;&gt;"",L20,"")</f>
        <v>1</v>
      </c>
      <c r="N20" s="39" t="str">
        <f>IF(L20&lt;&gt;"",IF(K20="","",K20),"")</f>
        <v>BEATRIZ/GIOVANNA/MARCELA/ISADORA/JULIA/ANA</v>
      </c>
      <c r="O20" s="112">
        <f>IF(M20&lt;&gt;"",IF(M22&lt;&gt;"",SMALL(M20:N22,1),""),"")</f>
        <v>0</v>
      </c>
      <c r="P20" s="55"/>
      <c r="S20" s="7" t="str">
        <f>IF(U20&lt;&gt;"",1+COUNTIF(S8:S19,"1")+COUNTIF(S8:S19,"2")+COUNTIF(S8:S19,"3")+COUNTIF(S8:S19,"4")+COUNTIF(S8:S19,"5")+COUNTIF(S8:S19,"6")+COUNTIF(S8:S19,"7")+COUNTIF(S8:S19,"8")+COUNTIF(S8:S19,"9")+COUNTIF(S8:S19,"10")+COUNTIF(S8:S19,"11")+COUNTIF(S8:S19,"12"),"")</f>
        <v/>
      </c>
      <c r="T20" s="8" t="str">
        <f t="shared" si="0"/>
        <v/>
      </c>
      <c r="U20" s="130" t="str">
        <f>IF(U12&lt;&gt;"",IF(C8=U12,G10,IF(C10=U12,G10,IF(C16=U12,G18,IF(C18=U12,G18,IF(C23=U12,G25,IF(C25=U12,G25,IF(C31=U12,G33,IF(C33=U12,G33,IF(C39=U12,G41,IF(C41=U12,G41,IF(C47=U12,G49,IF(C49=U12,G49,IF(C55=U12,G57,IF(C57=U12,G57,IF(C63=U12,G65,IF(C65=U12,G65)))))))))))))))),"")</f>
        <v/>
      </c>
      <c r="V20" s="129" t="str">
        <f>IF(U20="","",VLOOKUP(U20,LISTAS!$F$5:$G$204,2,0))</f>
        <v/>
      </c>
      <c r="W20" s="9" t="str">
        <f t="shared" si="1"/>
        <v/>
      </c>
      <c r="X20" s="9" t="str">
        <f t="shared" si="2"/>
        <v/>
      </c>
    </row>
    <row r="21" spans="2:24" ht="18" customHeight="1" thickBot="1" x14ac:dyDescent="0.3">
      <c r="B21" s="83"/>
      <c r="C21" s="106"/>
      <c r="D21" s="6"/>
      <c r="E21" s="6"/>
      <c r="F21" s="39"/>
      <c r="G21" s="106"/>
      <c r="H21" s="6"/>
      <c r="I21" s="76"/>
      <c r="J21" s="6"/>
      <c r="K21" s="105" t="str">
        <f>IF(K20="","",VLOOKUP(K20,LISTAS!$F$5:$G$204,2,0))</f>
        <v>VILLARE - SCS</v>
      </c>
      <c r="L21" s="134"/>
      <c r="M21" s="39"/>
      <c r="N21" s="39"/>
      <c r="O21" s="112"/>
      <c r="P21" s="55"/>
      <c r="S21" s="7" t="str">
        <f>IF(U21&lt;&gt;"",1+COUNTIF(S8:S20,"1")+COUNTIF(S8:S20,"2")+COUNTIF(S8:S20,"3")+COUNTIF(S8:S20,"4")+COUNTIF(S8:S20,"5")+COUNTIF(S8:S20,"6")+COUNTIF(S8:S20,"7")+COUNTIF(S8:S20,"8")+COUNTIF(S8:S20,"9")+COUNTIF(S8:S20,"10")+COUNTIF(S8:S20,"11")+COUNTIF(S8:S20,"12")+COUNTIF(S8:S20,"13"),"")</f>
        <v/>
      </c>
      <c r="T21" s="8" t="str">
        <f t="shared" si="0"/>
        <v/>
      </c>
      <c r="U21" s="130" t="str">
        <f>IF(U13&lt;&gt;"",IF(C8=U13,G10,IF(C10=U13,G10,IF(C16=U13,G18,IF(C18=U13,G18,IF(C23=U13,G25,IF(C25=U13,G25,IF(C31=U13,G33,IF(C33=U13,G33,IF(C39=U13,G41,IF(C41=U13,G41,IF(C47=U13,G49,IF(C49=U13,G49,IF(C55=U13,G57,IF(C57=U13,G57,IF(C63=U13,G65,IF(C65=U13,G65)))))))))))))))),"")</f>
        <v/>
      </c>
      <c r="V21" s="129" t="str">
        <f>IF(U21="","",VLOOKUP(U21,LISTAS!$F$5:$G$204,2,0))</f>
        <v/>
      </c>
      <c r="W21" s="9" t="str">
        <f t="shared" si="1"/>
        <v/>
      </c>
      <c r="X21" s="9" t="str">
        <f t="shared" si="2"/>
        <v/>
      </c>
    </row>
    <row r="22" spans="2:24" ht="18" customHeight="1" thickBot="1" x14ac:dyDescent="0.3">
      <c r="B22" s="83"/>
      <c r="C22" s="106"/>
      <c r="D22" s="6"/>
      <c r="E22" s="6"/>
      <c r="F22" s="6"/>
      <c r="G22" s="106"/>
      <c r="H22" s="6"/>
      <c r="I22" s="76"/>
      <c r="J22" s="77"/>
      <c r="K22" s="104" t="str">
        <f>IF(H27&lt;&gt;"",IF(H29&lt;&gt;"",IF(H27=H29,"",IF(H27&gt;H29,G27,G29)),""),"")</f>
        <v>GIOVANNA/BEATRIZ/ANA</v>
      </c>
      <c r="L22" s="133">
        <v>0</v>
      </c>
      <c r="M22" s="40">
        <f>IF(L22&lt;&gt;"",L22,"")</f>
        <v>0</v>
      </c>
      <c r="N22" s="39" t="str">
        <f>IF(L22&lt;&gt;"",IF(K22="","",K22),"")</f>
        <v>GIOVANNA/BEATRIZ/ANA</v>
      </c>
      <c r="O22" s="112" t="str">
        <f>VLOOKUP(O20,M20:N22,2,0)</f>
        <v>GIOVANNA/BEATRIZ/ANA</v>
      </c>
      <c r="P22" s="55"/>
      <c r="S22" s="7" t="str">
        <f>IF(U22&lt;&gt;"",1+COUNTIF(S8:S21,"1")+COUNTIF(S8:S21,"2")+COUNTIF(S8:S21,"3")+COUNTIF(S8:S21,"4")+COUNTIF(S8:S21,"5")+COUNTIF(S8:S21,"6")+COUNTIF(S8:S21,"7")+COUNTIF(S8:S21,"8")+COUNTIF(S8:S21,"9")+COUNTIF(S8:S21,"10")+COUNTIF(S8:S21,"11")+COUNTIF(S8:S21,"12")+COUNTIF(S8:S21,"13")+COUNTIF(S8:S21,"14"),"")</f>
        <v/>
      </c>
      <c r="T22" s="8" t="str">
        <f t="shared" si="0"/>
        <v/>
      </c>
      <c r="U22" s="130" t="str">
        <f>IF(U14&lt;&gt;"",IF(C8=U14,G10,IF(C10=U14,G10,IF(C16=U14,G18,IF(C18=U14,G18,IF(C23=U14,G25,IF(C25=U14,G25,IF(C31=U14,G33,IF(C33=U14,G33,IF(C39=U14,G41,IF(C41=U14,G41,IF(C47=U14,G49,IF(C49=U14,G49,IF(C55=U14,G57,IF(C57=U14,G57,IF(C63=U14,G65,IF(C65=U14,G65)))))))))))))))),"")</f>
        <v/>
      </c>
      <c r="V22" s="129" t="str">
        <f>IF(U22="","",VLOOKUP(U22,LISTAS!$F$5:$G$204,2,0))</f>
        <v/>
      </c>
      <c r="W22" s="9" t="str">
        <f t="shared" si="1"/>
        <v/>
      </c>
      <c r="X22" s="9" t="str">
        <f t="shared" si="2"/>
        <v/>
      </c>
    </row>
    <row r="23" spans="2:24" ht="18" customHeight="1" thickBot="1" x14ac:dyDescent="0.3">
      <c r="B23" s="83">
        <v>6</v>
      </c>
      <c r="C23" s="104"/>
      <c r="D23" s="133">
        <v>0</v>
      </c>
      <c r="E23" s="39">
        <f>IF(D23&lt;&gt;"",D23,"")</f>
        <v>0</v>
      </c>
      <c r="F23" s="39" t="str">
        <f>IF(D23&lt;&gt;"",IF(C23="","",C23),"")</f>
        <v/>
      </c>
      <c r="G23" s="112">
        <f>IF(E23&lt;&gt;"",IF(E25&lt;&gt;"",SMALL(E23:F25,1),""),"")</f>
        <v>0</v>
      </c>
      <c r="H23" s="6"/>
      <c r="I23" s="76"/>
      <c r="J23" s="6"/>
      <c r="K23" s="105" t="str">
        <f>IF(K22="","",VLOOKUP(K22,LISTAS!$F$5:$G$204,2,0))</f>
        <v>LICEU JARDIM - S.A</v>
      </c>
      <c r="L23" s="134"/>
      <c r="M23" s="42"/>
      <c r="N23" s="39"/>
      <c r="O23" s="112"/>
      <c r="P23" s="55"/>
      <c r="S23" s="7" t="str">
        <f>IF(U23&lt;&gt;"",1+COUNTIF(S8:S22,"1")+COUNTIF(S8:S22,"2")+COUNTIF(S8:S22,"3")+COUNTIF(S8:S22,"4")+COUNTIF(S8:S22,"5")+COUNTIF(S8:S22,"6")+COUNTIF(S8:S22,"7")+COUNTIF(S8:S22,"8")+COUNTIF(S8:S22,"9")+COUNTIF(S8:S22,"10")+COUNTIF(S8:S22,"11")+COUNTIF(S8:S22,"12")+COUNTIF(S8:S22,"13")+COUNTIF(S8:S22,"14")+COUNTIF(S8:S22,"15"),"")</f>
        <v/>
      </c>
      <c r="T23" s="8" t="str">
        <f t="shared" si="0"/>
        <v/>
      </c>
      <c r="U23" s="130" t="str">
        <f>IF(U15&lt;&gt;"",IF(C8=U15,G10,IF(C10=U15,G10,IF(C16=U15,G18,IF(C18=U15,G18,IF(C23=U15,G25,IF(C25=U15,G25,IF(C31=U15,G33,IF(C33=U15,G33,IF(C39=U15,G41,IF(C41=U15,G41,IF(C47=U15,G49,IF(C49=U15,G49,IF(C55=U15,G57,IF(C57=U15,G57,IF(C63=U15,G65,IF(C65=U15,G65)))))))))))))))),"")</f>
        <v/>
      </c>
      <c r="V23" s="129" t="str">
        <f>IF(U23="","",VLOOKUP(U23,LISTAS!$F$5:$G$204,2,0))</f>
        <v/>
      </c>
      <c r="W23" s="9" t="str">
        <f t="shared" si="1"/>
        <v/>
      </c>
      <c r="X23" s="9" t="str">
        <f t="shared" si="2"/>
        <v/>
      </c>
    </row>
    <row r="24" spans="2:24" ht="18" customHeight="1" thickBot="1" x14ac:dyDescent="0.3">
      <c r="B24" s="83"/>
      <c r="C24" s="105" t="str">
        <f>IF(C23="","",VLOOKUP(C23,LISTAS!$F$5:$G$204,2,0))</f>
        <v/>
      </c>
      <c r="D24" s="134"/>
      <c r="E24" s="39"/>
      <c r="F24" s="39"/>
      <c r="G24" s="112"/>
      <c r="H24" s="6"/>
      <c r="I24" s="76"/>
      <c r="J24" s="6"/>
      <c r="K24" s="106"/>
      <c r="L24" s="6"/>
      <c r="M24" s="42"/>
      <c r="N24" s="39"/>
      <c r="O24" s="112"/>
      <c r="P24" s="55"/>
      <c r="S24" s="7"/>
      <c r="T24" s="8"/>
      <c r="U24" s="130"/>
      <c r="V24" s="129"/>
      <c r="W24" s="9"/>
      <c r="X24" s="9"/>
    </row>
    <row r="25" spans="2:24" ht="18" customHeight="1" x14ac:dyDescent="0.25">
      <c r="B25" s="83">
        <v>11</v>
      </c>
      <c r="C25" s="104" t="s">
        <v>94</v>
      </c>
      <c r="D25" s="133">
        <v>1</v>
      </c>
      <c r="E25" s="40">
        <f>IF(D25&lt;&gt;"",D25,"")</f>
        <v>1</v>
      </c>
      <c r="F25" s="39" t="str">
        <f>IF(D25&lt;&gt;"",IF(C25="","",C25),"")</f>
        <v>GIOVANNA/BEATRIZ/ANA</v>
      </c>
      <c r="G25" s="112" t="str">
        <f>VLOOKUP(G23,E23:F25,2,0)</f>
        <v/>
      </c>
      <c r="H25" s="6"/>
      <c r="I25" s="76"/>
      <c r="J25" s="6"/>
      <c r="K25" s="106"/>
      <c r="L25" s="6"/>
      <c r="M25" s="76"/>
      <c r="N25" s="6"/>
      <c r="O25" s="106"/>
      <c r="P25" s="10"/>
      <c r="S25" s="7"/>
      <c r="T25" s="8"/>
      <c r="U25" s="130"/>
      <c r="V25" s="129"/>
      <c r="W25" s="9"/>
      <c r="X25" s="9"/>
    </row>
    <row r="26" spans="2:24" ht="18" customHeight="1" thickBot="1" x14ac:dyDescent="0.3">
      <c r="B26" s="83"/>
      <c r="C26" s="105" t="str">
        <f>IF(C25="","",VLOOKUP(C25,LISTAS!$F$5:$G$204,2,0))</f>
        <v>LICEU JARDIM - S.A</v>
      </c>
      <c r="D26" s="134"/>
      <c r="E26" s="6"/>
      <c r="F26" s="79"/>
      <c r="G26" s="106"/>
      <c r="H26" s="6"/>
      <c r="I26" s="76"/>
      <c r="J26" s="6"/>
      <c r="K26" s="106"/>
      <c r="L26" s="6"/>
      <c r="M26" s="76"/>
      <c r="N26" s="6"/>
      <c r="O26" s="106"/>
      <c r="P26" s="10"/>
      <c r="S26" s="7"/>
      <c r="T26" s="8"/>
      <c r="U26" s="130"/>
      <c r="V26" s="129"/>
      <c r="W26" s="9"/>
      <c r="X26" s="9"/>
    </row>
    <row r="27" spans="2:24" ht="18" customHeight="1" x14ac:dyDescent="0.25">
      <c r="B27" s="83"/>
      <c r="C27" s="106"/>
      <c r="D27" s="6"/>
      <c r="E27" s="6"/>
      <c r="F27" s="75"/>
      <c r="G27" s="104" t="str">
        <f>IF(D23&lt;&gt;"",IF(D25&lt;&gt;"",IF(D23=D25,"",IF(D23&gt;D25,C23,C25)),""),"")</f>
        <v>GIOVANNA/BEATRIZ/ANA</v>
      </c>
      <c r="H27" s="133">
        <v>10</v>
      </c>
      <c r="I27" s="44">
        <f>IF(H27&lt;&gt;"",H27,"")</f>
        <v>10</v>
      </c>
      <c r="J27" s="39" t="str">
        <f>IF(H27&lt;&gt;"",IF(G27="","",G27),"")</f>
        <v>GIOVANNA/BEATRIZ/ANA</v>
      </c>
      <c r="K27" s="112">
        <f>IF(I27&lt;&gt;"",IF(I29&lt;&gt;"",SMALL(I27:J29,1),""),"")</f>
        <v>0</v>
      </c>
      <c r="L27" s="6"/>
      <c r="M27" s="76"/>
      <c r="N27" s="6"/>
      <c r="O27" s="106"/>
      <c r="P27" s="10"/>
      <c r="S27" s="7"/>
      <c r="T27" s="8"/>
      <c r="U27" s="130"/>
      <c r="V27" s="129"/>
      <c r="W27" s="9"/>
      <c r="X27" s="9"/>
    </row>
    <row r="28" spans="2:24" ht="18" customHeight="1" thickBot="1" x14ac:dyDescent="0.3">
      <c r="B28" s="83"/>
      <c r="C28" s="106"/>
      <c r="D28" s="6"/>
      <c r="E28" s="6"/>
      <c r="F28" s="75"/>
      <c r="G28" s="105" t="str">
        <f>IF(G27="","",VLOOKUP(G27,LISTAS!$F$5:$G$204,2,0))</f>
        <v>LICEU JARDIM - S.A</v>
      </c>
      <c r="H28" s="134"/>
      <c r="I28" s="45"/>
      <c r="J28" s="39"/>
      <c r="K28" s="112"/>
      <c r="L28" s="6"/>
      <c r="M28" s="76"/>
      <c r="N28" s="6"/>
      <c r="O28" s="106"/>
      <c r="P28" s="10"/>
      <c r="S28" s="7"/>
      <c r="T28" s="8"/>
      <c r="U28" s="130"/>
      <c r="V28" s="129"/>
      <c r="W28" s="9"/>
      <c r="X28" s="9"/>
    </row>
    <row r="29" spans="2:24" ht="18" customHeight="1" x14ac:dyDescent="0.25">
      <c r="B29" s="83"/>
      <c r="C29" s="106"/>
      <c r="D29" s="6"/>
      <c r="E29" s="76"/>
      <c r="F29" s="77"/>
      <c r="G29" s="104" t="str">
        <f>IF(D31&lt;&gt;"",IF(D33&lt;&gt;"",IF(D31=D33,"",IF(D31&gt;D33,C31,C33)),""),"")</f>
        <v/>
      </c>
      <c r="H29" s="133">
        <v>0</v>
      </c>
      <c r="I29" s="45">
        <f>IF(H29&lt;&gt;"",H29,"")</f>
        <v>0</v>
      </c>
      <c r="J29" s="39" t="str">
        <f>IF(H29&lt;&gt;"",IF(G29="","",G29),"")</f>
        <v/>
      </c>
      <c r="K29" s="112" t="str">
        <f>VLOOKUP(K27,I27:J29,2,0)</f>
        <v/>
      </c>
      <c r="L29" s="6"/>
      <c r="M29" s="76"/>
      <c r="N29" s="6"/>
      <c r="O29" s="106"/>
      <c r="P29" s="10"/>
      <c r="S29" s="7"/>
      <c r="T29" s="8"/>
      <c r="U29" s="130"/>
      <c r="V29" s="129"/>
      <c r="W29" s="9"/>
      <c r="X29" s="9"/>
    </row>
    <row r="30" spans="2:24" ht="18" customHeight="1" thickBot="1" x14ac:dyDescent="0.3">
      <c r="B30" s="83"/>
      <c r="C30" s="106"/>
      <c r="D30" s="6"/>
      <c r="E30" s="76"/>
      <c r="F30" s="6"/>
      <c r="G30" s="105" t="str">
        <f>IF(G29="","",VLOOKUP(G29,LISTAS!$F$5:$G$204,2,0))</f>
        <v/>
      </c>
      <c r="H30" s="134"/>
      <c r="I30" s="39"/>
      <c r="J30" s="39"/>
      <c r="K30" s="112"/>
      <c r="L30" s="6"/>
      <c r="M30" s="76"/>
      <c r="N30" s="6"/>
      <c r="O30" s="106"/>
      <c r="P30" s="10"/>
      <c r="S30" s="7"/>
      <c r="T30" s="8"/>
      <c r="U30" s="130"/>
      <c r="V30" s="129"/>
      <c r="W30" s="9"/>
      <c r="X30" s="9"/>
    </row>
    <row r="31" spans="2:24" ht="18" customHeight="1" x14ac:dyDescent="0.25">
      <c r="B31" s="83">
        <v>4</v>
      </c>
      <c r="C31" s="104"/>
      <c r="D31" s="133">
        <v>0</v>
      </c>
      <c r="E31" s="44">
        <f>IF(D31&lt;&gt;"",D31,"")</f>
        <v>0</v>
      </c>
      <c r="F31" s="39" t="str">
        <f>IF(D31&lt;&gt;"",IF(C31="","",C31),"")</f>
        <v/>
      </c>
      <c r="G31" s="112">
        <f>IF(E31&lt;&gt;"",IF(E33&lt;&gt;"",SMALL(E31:F33,1),""),"")</f>
        <v>0</v>
      </c>
      <c r="H31" s="6"/>
      <c r="I31" s="39"/>
      <c r="J31" s="39"/>
      <c r="K31" s="112"/>
      <c r="L31" s="6"/>
      <c r="M31" s="76"/>
      <c r="N31" s="6"/>
      <c r="O31" s="106"/>
      <c r="P31" s="10"/>
      <c r="R31" s="14"/>
      <c r="S31" s="7"/>
      <c r="T31" s="8"/>
      <c r="U31" s="130"/>
      <c r="V31" s="129"/>
      <c r="W31" s="9"/>
      <c r="X31" s="9"/>
    </row>
    <row r="32" spans="2:24" ht="18" customHeight="1" thickBot="1" x14ac:dyDescent="0.3">
      <c r="B32" s="83"/>
      <c r="C32" s="105" t="str">
        <f>IF(C31="","",VLOOKUP(C31,LISTAS!$F$5:$G$204,2,0))</f>
        <v/>
      </c>
      <c r="D32" s="134"/>
      <c r="E32" s="45"/>
      <c r="F32" s="39"/>
      <c r="G32" s="112"/>
      <c r="H32" s="6"/>
      <c r="I32" s="6"/>
      <c r="J32" s="6"/>
      <c r="K32" s="106"/>
      <c r="L32" s="6"/>
      <c r="M32" s="76"/>
      <c r="N32" s="6"/>
      <c r="O32" s="106"/>
      <c r="P32" s="10"/>
      <c r="R32" s="14"/>
      <c r="S32" s="7"/>
      <c r="T32" s="8"/>
      <c r="U32" s="130"/>
      <c r="V32" s="129"/>
      <c r="W32" s="9"/>
      <c r="X32" s="9"/>
    </row>
    <row r="33" spans="2:24" ht="18" customHeight="1" x14ac:dyDescent="0.25">
      <c r="B33" s="83">
        <v>13</v>
      </c>
      <c r="C33" s="104"/>
      <c r="D33" s="133">
        <v>0</v>
      </c>
      <c r="E33" s="45">
        <f>IF(D33&lt;&gt;"",D33,"")</f>
        <v>0</v>
      </c>
      <c r="F33" s="39" t="str">
        <f>IF(D33&lt;&gt;"",IF(C33="","",C33),"")</f>
        <v/>
      </c>
      <c r="G33" s="112" t="str">
        <f>VLOOKUP(G31,E31:F33,2,0)</f>
        <v/>
      </c>
      <c r="H33" s="6"/>
      <c r="I33" s="6"/>
      <c r="J33" s="6"/>
      <c r="K33" s="106"/>
      <c r="L33" s="6"/>
      <c r="M33" s="76"/>
      <c r="N33" s="6"/>
      <c r="O33" s="106"/>
      <c r="P33" s="10"/>
      <c r="R33" s="14"/>
      <c r="S33" s="7"/>
      <c r="T33" s="8"/>
      <c r="U33" s="130"/>
      <c r="V33" s="129"/>
      <c r="W33" s="9"/>
      <c r="X33" s="9"/>
    </row>
    <row r="34" spans="2:24" ht="18" customHeight="1" thickBot="1" x14ac:dyDescent="0.3">
      <c r="B34" s="83"/>
      <c r="C34" s="105" t="str">
        <f>IF(C33="","",VLOOKUP(C33,LISTAS!$F$5:$G$204,2,0))</f>
        <v/>
      </c>
      <c r="D34" s="134"/>
      <c r="E34" s="39"/>
      <c r="F34" s="39"/>
      <c r="G34" s="112"/>
      <c r="H34" s="6"/>
      <c r="I34" s="6"/>
      <c r="J34" s="6"/>
      <c r="K34" s="106"/>
      <c r="L34" s="6"/>
      <c r="M34" s="76"/>
      <c r="N34" s="6"/>
      <c r="O34" s="106"/>
      <c r="P34" s="6"/>
      <c r="R34" s="14"/>
      <c r="S34" s="7"/>
      <c r="T34" s="8"/>
      <c r="U34" s="130"/>
      <c r="V34" s="129"/>
      <c r="W34" s="9"/>
      <c r="X34" s="9"/>
    </row>
    <row r="35" spans="2:24" ht="18" customHeight="1" x14ac:dyDescent="0.25">
      <c r="B35" s="83"/>
      <c r="C35" s="106"/>
      <c r="D35" s="6"/>
      <c r="E35" s="39"/>
      <c r="F35" s="39"/>
      <c r="G35" s="112"/>
      <c r="H35" s="6"/>
      <c r="I35" s="6"/>
      <c r="J35" s="6"/>
      <c r="K35" s="106"/>
      <c r="L35" s="6"/>
      <c r="M35" s="76"/>
      <c r="N35" s="6"/>
      <c r="O35" s="104" t="str">
        <f>IF(L20&lt;&gt;"",IF(L22&lt;&gt;"",IF(L20=L22,"",IF(L20&gt;L22,K20,K22)),""),"")</f>
        <v>BEATRIZ/GIOVANNA/MARCELA/ISADORA/JULIA/ANA</v>
      </c>
      <c r="P35" s="133">
        <v>1</v>
      </c>
      <c r="Q35" s="11"/>
      <c r="S35" s="7"/>
      <c r="T35" s="8"/>
      <c r="U35" s="129"/>
      <c r="V35" s="129" t="str">
        <f>IF(U35="","",VLOOKUP(U35,LISTAS!$F$5:$G$204,2,0))</f>
        <v/>
      </c>
      <c r="W35" s="9" t="str">
        <f t="shared" ref="W35:W37" si="3">IF(S35="","",IF(S35=1,400,IF(S35=2,340,IF(S35=3,300,IF(S35=4,280,IF(S35=5,270,IF(S35=6,260,IF(S35=7,250,IF(S35=8,240,IF(S35=9,200,IF(S35=10,200,IF(S35=11,200,IF(S35=12,200,IF(S35=13,200,IF(S35=14,200,IF(S35=15,200,IF(S35=16,200,IF(S35&gt;16,"",""))))))))))))))))))</f>
        <v/>
      </c>
      <c r="X35" s="9" t="str">
        <f t="shared" ref="X35:X37" si="4">IF(S35="","",IF($V$5="NÃO","",IF(S35=1,400,IF(S35=2,340,IF(S35=3,300,IF(S35=4,280,IF(S35=5,270,IF(S35=6,260,IF(S35=7,250,IF(S35=8,240,IF(S35=9,200,IF(S35=10,200,IF(S35=11,200,IF(S35=12,200,IF(S35=13,200,IF(S35=14,200,IF(S35=15,200,IF(S35=16,200,IF(S35&gt;16,"","")))))))))))))))))))</f>
        <v/>
      </c>
    </row>
    <row r="36" spans="2:24" ht="18" customHeight="1" thickBot="1" x14ac:dyDescent="0.3">
      <c r="B36" s="83"/>
      <c r="C36" s="106"/>
      <c r="D36" s="6"/>
      <c r="E36" s="39"/>
      <c r="F36" s="39"/>
      <c r="G36" s="112"/>
      <c r="H36" s="6"/>
      <c r="I36" s="6"/>
      <c r="J36" s="6"/>
      <c r="K36" s="106"/>
      <c r="L36" s="6"/>
      <c r="M36" s="76"/>
      <c r="N36" s="6"/>
      <c r="O36" s="105" t="str">
        <f>IF(O35="","",VLOOKUP(O35,LISTAS!$F$5:$G$204,2,0))</f>
        <v>VILLARE - SCS</v>
      </c>
      <c r="P36" s="134"/>
      <c r="Q36" s="11"/>
      <c r="S36" s="7"/>
      <c r="T36" s="8"/>
      <c r="U36" s="129"/>
      <c r="V36" s="129"/>
      <c r="W36" s="9"/>
      <c r="X36" s="9"/>
    </row>
    <row r="37" spans="2:24" ht="18" customHeight="1" x14ac:dyDescent="0.25">
      <c r="B37" s="83"/>
      <c r="C37" s="106"/>
      <c r="D37" s="6"/>
      <c r="E37" s="39"/>
      <c r="F37" s="39"/>
      <c r="G37" s="112"/>
      <c r="H37" s="6"/>
      <c r="I37" s="6"/>
      <c r="J37" s="6"/>
      <c r="K37" s="106"/>
      <c r="L37" s="6"/>
      <c r="M37" s="76"/>
      <c r="N37" s="77"/>
      <c r="O37" s="104" t="str">
        <f>IF(L51&lt;&gt;"",IF(L53&lt;&gt;"",IF(L51=L53,"",IF(L51&gt;L53,K51,K53)),""),"")</f>
        <v>MARCELA/MANUELA/MANUELA</v>
      </c>
      <c r="P37" s="133">
        <v>0</v>
      </c>
      <c r="Q37" s="11"/>
      <c r="S37" s="7"/>
      <c r="T37" s="8"/>
      <c r="U37" s="129"/>
      <c r="V37" s="129" t="str">
        <f>IF(U37="","",VLOOKUP(U37,LISTAS!$F$5:$G$204,2,0))</f>
        <v/>
      </c>
      <c r="W37" s="9" t="str">
        <f t="shared" si="3"/>
        <v/>
      </c>
      <c r="X37" s="9" t="str">
        <f t="shared" si="4"/>
        <v/>
      </c>
    </row>
    <row r="38" spans="2:24" ht="18" customHeight="1" thickBot="1" x14ac:dyDescent="0.3">
      <c r="B38" s="83"/>
      <c r="C38" s="106"/>
      <c r="D38" s="6"/>
      <c r="E38" s="39"/>
      <c r="F38" s="39"/>
      <c r="G38" s="112"/>
      <c r="H38" s="6"/>
      <c r="I38" s="6"/>
      <c r="J38" s="6"/>
      <c r="K38" s="106"/>
      <c r="L38" s="6"/>
      <c r="M38" s="76"/>
      <c r="N38" s="6"/>
      <c r="O38" s="105" t="str">
        <f>IF(O37="","",VLOOKUP(O37,LISTAS!$F$5:$G$204,2,0))</f>
        <v>LICEU JARDIM - S.A</v>
      </c>
      <c r="P38" s="134"/>
      <c r="Q38" s="11"/>
      <c r="S38" s="7"/>
      <c r="T38" s="8"/>
      <c r="U38" s="129"/>
      <c r="V38" s="129"/>
      <c r="W38" s="9"/>
      <c r="X38" s="9"/>
    </row>
    <row r="39" spans="2:24" ht="18" customHeight="1" x14ac:dyDescent="0.25">
      <c r="B39" s="83">
        <v>3</v>
      </c>
      <c r="C39" s="104"/>
      <c r="D39" s="133">
        <v>0</v>
      </c>
      <c r="E39" s="39">
        <f>IF(D39&lt;&gt;"",D39,"")</f>
        <v>0</v>
      </c>
      <c r="F39" s="39" t="str">
        <f>IF(D39&lt;&gt;"",IF(C39="","",C39),"")</f>
        <v/>
      </c>
      <c r="G39" s="112">
        <f>IF(E39&lt;&gt;"",IF(E41&lt;&gt;"",SMALL(E39:F41,1),""),"")</f>
        <v>0</v>
      </c>
      <c r="H39" s="39"/>
      <c r="I39" s="39"/>
      <c r="J39" s="39"/>
      <c r="K39" s="112"/>
      <c r="L39" s="6"/>
      <c r="M39" s="76"/>
      <c r="N39" s="6"/>
      <c r="O39" s="106"/>
      <c r="P39" s="10"/>
      <c r="Q39" s="11"/>
      <c r="S39" s="7"/>
      <c r="T39" s="8"/>
      <c r="U39" s="129"/>
      <c r="V39" s="129" t="str">
        <f>IF(U39="","",VLOOKUP(U39,LISTAS!$F$5:$G$204,2,0))</f>
        <v/>
      </c>
      <c r="W39" s="9" t="str">
        <f t="shared" si="1"/>
        <v/>
      </c>
      <c r="X39" s="9" t="str">
        <f t="shared" ref="X39:X67" si="5">IF(S39="","",IF($V$5="NÃO","",IF(S39=1,400,IF(S39=2,340,IF(S39=3,300,IF(S39=4,280,IF(S39=5,270,IF(S39=6,260,IF(S39=7,250,IF(S39=8,240,IF(S39=9,200,IF(S39=10,200,IF(S39=11,200,IF(S39=12,200,IF(S39=13,200,IF(S39=14,200,IF(S39=15,200,IF(S39=16,200,IF(S39&gt;16,"","")))))))))))))))))))</f>
        <v/>
      </c>
    </row>
    <row r="40" spans="2:24" ht="18" customHeight="1" thickBot="1" x14ac:dyDescent="0.3">
      <c r="B40" s="83"/>
      <c r="C40" s="105" t="str">
        <f>IF(C39="","",VLOOKUP(C39,LISTAS!$F$5:$G$204,2,0))</f>
        <v/>
      </c>
      <c r="D40" s="134"/>
      <c r="E40" s="39"/>
      <c r="F40" s="39"/>
      <c r="G40" s="112"/>
      <c r="H40" s="39"/>
      <c r="I40" s="39"/>
      <c r="J40" s="39"/>
      <c r="K40" s="112"/>
      <c r="L40" s="6"/>
      <c r="M40" s="76"/>
      <c r="N40" s="6"/>
      <c r="O40" s="106"/>
      <c r="P40" s="10"/>
      <c r="Q40" s="11"/>
      <c r="S40" s="7"/>
      <c r="T40" s="8"/>
      <c r="U40" s="129"/>
      <c r="V40" s="129"/>
      <c r="W40" s="9"/>
      <c r="X40" s="9"/>
    </row>
    <row r="41" spans="2:24" ht="18" customHeight="1" x14ac:dyDescent="0.25">
      <c r="B41" s="83">
        <v>14</v>
      </c>
      <c r="C41" s="104"/>
      <c r="D41" s="133">
        <v>0</v>
      </c>
      <c r="E41" s="40">
        <f>IF(D41&lt;&gt;"",D41,"")</f>
        <v>0</v>
      </c>
      <c r="F41" s="39" t="str">
        <f>IF(D41&lt;&gt;"",IF(C41="","",C41),"")</f>
        <v/>
      </c>
      <c r="G41" s="112" t="str">
        <f>VLOOKUP(G39,E39:F41,2,0)</f>
        <v/>
      </c>
      <c r="H41" s="39"/>
      <c r="I41" s="39"/>
      <c r="J41" s="39"/>
      <c r="K41" s="112"/>
      <c r="L41" s="6"/>
      <c r="M41" s="76"/>
      <c r="N41" s="6"/>
      <c r="O41" s="106"/>
      <c r="P41" s="10"/>
      <c r="Q41" s="11"/>
      <c r="S41" s="7"/>
      <c r="T41" s="8"/>
      <c r="U41" s="129"/>
      <c r="V41" s="129" t="str">
        <f>IF(U41="","",VLOOKUP(U41,LISTAS!$F$5:$G$204,2,0))</f>
        <v/>
      </c>
      <c r="W41" s="9" t="str">
        <f t="shared" si="1"/>
        <v/>
      </c>
      <c r="X41" s="9" t="str">
        <f t="shared" si="5"/>
        <v/>
      </c>
    </row>
    <row r="42" spans="2:24" ht="18" customHeight="1" thickBot="1" x14ac:dyDescent="0.3">
      <c r="B42" s="83"/>
      <c r="C42" s="105" t="str">
        <f>IF(C41="","",VLOOKUP(C41,LISTAS!$F$5:$G$204,2,0))</f>
        <v/>
      </c>
      <c r="D42" s="134"/>
      <c r="E42" s="39"/>
      <c r="F42" s="80"/>
      <c r="G42" s="112"/>
      <c r="H42" s="39"/>
      <c r="I42" s="39"/>
      <c r="J42" s="39"/>
      <c r="K42" s="112"/>
      <c r="L42" s="6"/>
      <c r="M42" s="76"/>
      <c r="N42" s="6"/>
      <c r="O42" s="106"/>
      <c r="P42" s="10"/>
      <c r="Q42" s="11"/>
      <c r="S42" s="7"/>
      <c r="T42" s="8"/>
      <c r="U42" s="129"/>
      <c r="V42" s="129"/>
      <c r="W42" s="9"/>
      <c r="X42" s="9"/>
    </row>
    <row r="43" spans="2:24" ht="18" customHeight="1" x14ac:dyDescent="0.25">
      <c r="B43" s="83"/>
      <c r="C43" s="106"/>
      <c r="D43" s="6"/>
      <c r="E43" s="6"/>
      <c r="F43" s="75"/>
      <c r="G43" s="104" t="str">
        <f>IF(D39&lt;&gt;"",IF(D41&lt;&gt;"",IF(D39=D41,"",IF(D39&gt;D41,C39,C41)),""),"")</f>
        <v/>
      </c>
      <c r="H43" s="133">
        <v>0</v>
      </c>
      <c r="I43" s="39">
        <f>IF(H43&lt;&gt;"",H43,"")</f>
        <v>0</v>
      </c>
      <c r="J43" s="39" t="str">
        <f>IF(H43&lt;&gt;"",IF(G43="","",G43),"")</f>
        <v/>
      </c>
      <c r="K43" s="112">
        <f>IF(I43&lt;&gt;"",IF(I45&lt;&gt;"",SMALL(I43:J45,1),""),"")</f>
        <v>0</v>
      </c>
      <c r="L43" s="39"/>
      <c r="M43" s="76"/>
      <c r="N43" s="6"/>
      <c r="O43" s="106"/>
      <c r="P43" s="10"/>
      <c r="R43" s="14"/>
      <c r="S43" s="7"/>
      <c r="T43" s="8"/>
      <c r="U43" s="129"/>
      <c r="V43" s="129" t="str">
        <f>IF(U43="","",VLOOKUP(U43,LISTAS!$F$5:$G$204,2,0))</f>
        <v/>
      </c>
      <c r="W43" s="9" t="str">
        <f t="shared" si="1"/>
        <v/>
      </c>
      <c r="X43" s="9" t="str">
        <f t="shared" si="5"/>
        <v/>
      </c>
    </row>
    <row r="44" spans="2:24" ht="18" customHeight="1" thickBot="1" x14ac:dyDescent="0.3">
      <c r="B44" s="83"/>
      <c r="C44" s="106"/>
      <c r="D44" s="6"/>
      <c r="E44" s="6"/>
      <c r="F44" s="75"/>
      <c r="G44" s="105" t="str">
        <f>IF(G43="","",VLOOKUP(G43,LISTAS!$F$5:$G$204,2,0))</f>
        <v/>
      </c>
      <c r="H44" s="134"/>
      <c r="I44" s="39"/>
      <c r="J44" s="39"/>
      <c r="K44" s="112"/>
      <c r="L44" s="39"/>
      <c r="M44" s="76"/>
      <c r="N44" s="6"/>
      <c r="O44" s="106"/>
      <c r="P44" s="10"/>
      <c r="R44" s="14"/>
      <c r="S44" s="7"/>
      <c r="T44" s="8"/>
      <c r="U44" s="129"/>
      <c r="V44" s="129"/>
      <c r="W44" s="9"/>
      <c r="X44" s="9"/>
    </row>
    <row r="45" spans="2:24" ht="18" customHeight="1" x14ac:dyDescent="0.25">
      <c r="B45" s="83"/>
      <c r="C45" s="106"/>
      <c r="D45" s="6"/>
      <c r="E45" s="76"/>
      <c r="F45" s="77"/>
      <c r="G45" s="104" t="str">
        <f>IF(D47&lt;&gt;"",IF(D49&lt;&gt;"",IF(D47=D49,"",IF(D47&gt;D49,C47,C49)),""),"")</f>
        <v>MARCELA/MANUELA/MANUELA</v>
      </c>
      <c r="H45" s="133">
        <v>1</v>
      </c>
      <c r="I45" s="40">
        <f>IF(H45&lt;&gt;"",H45,"")</f>
        <v>1</v>
      </c>
      <c r="J45" s="39" t="str">
        <f>IF(H45&lt;&gt;"",IF(G45="","",G45),"")</f>
        <v>MARCELA/MANUELA/MANUELA</v>
      </c>
      <c r="K45" s="112" t="str">
        <f>VLOOKUP(K43,I43:J45,2,0)</f>
        <v/>
      </c>
      <c r="L45" s="39"/>
      <c r="M45" s="76"/>
      <c r="N45" s="6"/>
      <c r="O45" s="106"/>
      <c r="P45" s="10"/>
      <c r="S45" s="7"/>
      <c r="T45" s="8"/>
      <c r="U45" s="129"/>
      <c r="V45" s="129" t="str">
        <f>IF(U45="","",VLOOKUP(U45,LISTAS!$F$5:$G$204,2,0))</f>
        <v/>
      </c>
      <c r="W45" s="9" t="str">
        <f t="shared" si="1"/>
        <v/>
      </c>
      <c r="X45" s="9" t="str">
        <f t="shared" si="5"/>
        <v/>
      </c>
    </row>
    <row r="46" spans="2:24" ht="18" customHeight="1" thickBot="1" x14ac:dyDescent="0.3">
      <c r="B46" s="83"/>
      <c r="C46" s="106"/>
      <c r="D46" s="6"/>
      <c r="E46" s="76"/>
      <c r="F46" s="6"/>
      <c r="G46" s="105" t="str">
        <f>IF(G45="","",VLOOKUP(G45,LISTAS!$F$5:$G$204,2,0))</f>
        <v>LICEU JARDIM - S.A</v>
      </c>
      <c r="H46" s="134"/>
      <c r="I46" s="42"/>
      <c r="J46" s="39"/>
      <c r="K46" s="112"/>
      <c r="L46" s="39"/>
      <c r="M46" s="76"/>
      <c r="N46" s="6"/>
      <c r="O46" s="106"/>
      <c r="P46" s="10"/>
      <c r="S46" s="7"/>
      <c r="T46" s="8"/>
      <c r="U46" s="129"/>
      <c r="V46" s="129"/>
      <c r="W46" s="9"/>
      <c r="X46" s="9"/>
    </row>
    <row r="47" spans="2:24" ht="18" customHeight="1" x14ac:dyDescent="0.25">
      <c r="B47" s="83">
        <v>5</v>
      </c>
      <c r="C47" s="104" t="s">
        <v>93</v>
      </c>
      <c r="D47" s="133">
        <v>1</v>
      </c>
      <c r="E47" s="44">
        <f>IF(D47&lt;&gt;"",D47,"")</f>
        <v>1</v>
      </c>
      <c r="F47" s="39" t="str">
        <f>IF(D47&lt;&gt;"",IF(C47="","",C47),"")</f>
        <v>MARCELA/MANUELA/MANUELA</v>
      </c>
      <c r="G47" s="112">
        <f>IF(E47&lt;&gt;"",IF(E49&lt;&gt;"",SMALL(E47:F49,1),""),"")</f>
        <v>0</v>
      </c>
      <c r="H47" s="6"/>
      <c r="I47" s="76"/>
      <c r="J47" s="6"/>
      <c r="K47" s="106"/>
      <c r="L47" s="6"/>
      <c r="M47" s="76"/>
      <c r="N47" s="6"/>
      <c r="O47" s="106"/>
      <c r="P47" s="10"/>
      <c r="S47" s="7"/>
      <c r="T47" s="8"/>
      <c r="U47" s="129"/>
      <c r="V47" s="129" t="str">
        <f>IF(U47="","",VLOOKUP(U47,LISTAS!$F$5:$G$204,2,0))</f>
        <v/>
      </c>
      <c r="W47" s="9" t="str">
        <f t="shared" si="1"/>
        <v/>
      </c>
      <c r="X47" s="9" t="str">
        <f t="shared" si="5"/>
        <v/>
      </c>
    </row>
    <row r="48" spans="2:24" ht="18" customHeight="1" thickBot="1" x14ac:dyDescent="0.3">
      <c r="B48" s="83"/>
      <c r="C48" s="105" t="str">
        <f>IF(C47="","",VLOOKUP(C47,LISTAS!$F$5:$G$204,2,0))</f>
        <v>LICEU JARDIM - S.A</v>
      </c>
      <c r="D48" s="134"/>
      <c r="E48" s="45"/>
      <c r="F48" s="39"/>
      <c r="G48" s="112"/>
      <c r="H48" s="6"/>
      <c r="I48" s="76"/>
      <c r="J48" s="6"/>
      <c r="K48" s="106"/>
      <c r="L48" s="6"/>
      <c r="M48" s="76"/>
      <c r="N48" s="6"/>
      <c r="O48" s="106"/>
      <c r="P48" s="10"/>
      <c r="S48" s="7"/>
      <c r="T48" s="8"/>
      <c r="U48" s="129"/>
      <c r="V48" s="129"/>
      <c r="W48" s="9"/>
      <c r="X48" s="9"/>
    </row>
    <row r="49" spans="2:24" ht="18" customHeight="1" x14ac:dyDescent="0.25">
      <c r="B49" s="83">
        <v>12</v>
      </c>
      <c r="C49" s="104"/>
      <c r="D49" s="133">
        <v>0</v>
      </c>
      <c r="E49" s="45">
        <f>IF(D49&lt;&gt;"",D49,"")</f>
        <v>0</v>
      </c>
      <c r="F49" s="39" t="str">
        <f>IF(D49&lt;&gt;"",IF(C49="","",C49),"")</f>
        <v/>
      </c>
      <c r="G49" s="112" t="str">
        <f>VLOOKUP(G47,E47:F49,2,0)</f>
        <v/>
      </c>
      <c r="H49" s="6"/>
      <c r="I49" s="76"/>
      <c r="J49" s="6"/>
      <c r="K49" s="106"/>
      <c r="L49" s="6"/>
      <c r="M49" s="76"/>
      <c r="N49" s="6"/>
      <c r="O49" s="106"/>
      <c r="P49" s="10"/>
      <c r="S49" s="7"/>
      <c r="T49" s="8"/>
      <c r="U49" s="129"/>
      <c r="V49" s="129" t="str">
        <f>IF(U49="","",VLOOKUP(U49,LISTAS!$F$5:$G$204,2,0))</f>
        <v/>
      </c>
      <c r="W49" s="9" t="str">
        <f t="shared" si="1"/>
        <v/>
      </c>
      <c r="X49" s="9" t="str">
        <f t="shared" si="5"/>
        <v/>
      </c>
    </row>
    <row r="50" spans="2:24" ht="18" customHeight="1" thickBot="1" x14ac:dyDescent="0.3">
      <c r="B50" s="83"/>
      <c r="C50" s="105" t="str">
        <f>IF(C49="","",VLOOKUP(C49,LISTAS!$F$5:$G$204,2,0))</f>
        <v/>
      </c>
      <c r="D50" s="134"/>
      <c r="E50" s="39"/>
      <c r="F50" s="39"/>
      <c r="G50" s="112"/>
      <c r="H50" s="6"/>
      <c r="I50" s="76"/>
      <c r="J50" s="6"/>
      <c r="K50" s="106"/>
      <c r="L50" s="6"/>
      <c r="M50" s="76"/>
      <c r="N50" s="6"/>
      <c r="O50" s="106"/>
      <c r="P50" s="10"/>
      <c r="S50" s="7"/>
      <c r="T50" s="8"/>
      <c r="U50" s="129"/>
      <c r="V50" s="129"/>
      <c r="W50" s="9"/>
      <c r="X50" s="9"/>
    </row>
    <row r="51" spans="2:24" ht="18" customHeight="1" x14ac:dyDescent="0.25">
      <c r="B51" s="83"/>
      <c r="C51" s="106"/>
      <c r="D51" s="6"/>
      <c r="E51" s="6"/>
      <c r="F51" s="6"/>
      <c r="G51" s="106"/>
      <c r="H51" s="6"/>
      <c r="I51" s="76"/>
      <c r="J51" s="6"/>
      <c r="K51" s="104" t="str">
        <f>IF(H43&lt;&gt;"",IF(H45&lt;&gt;"",IF(H43=H45,"",IF(H43&gt;H45,G43,G45)),""),"")</f>
        <v>MARCELA/MANUELA/MANUELA</v>
      </c>
      <c r="L51" s="133">
        <v>1</v>
      </c>
      <c r="M51" s="44">
        <f>IF(L51&lt;&gt;"",L51,"")</f>
        <v>1</v>
      </c>
      <c r="N51" s="39" t="str">
        <f>IF(L51&lt;&gt;"",IF(K51="","",K51),"")</f>
        <v>MARCELA/MANUELA/MANUELA</v>
      </c>
      <c r="O51" s="112">
        <f>IF(M51&lt;&gt;"",IF(M53&lt;&gt;"",SMALL(M51:N53,1),""),"")</f>
        <v>0</v>
      </c>
      <c r="P51" s="10"/>
      <c r="S51" s="7"/>
      <c r="T51" s="8"/>
      <c r="U51" s="129"/>
      <c r="V51" s="129" t="str">
        <f>IF(U51="","",VLOOKUP(U51,LISTAS!$F$5:$G$204,2,0))</f>
        <v/>
      </c>
      <c r="W51" s="9" t="str">
        <f t="shared" si="1"/>
        <v/>
      </c>
      <c r="X51" s="9" t="str">
        <f t="shared" si="5"/>
        <v/>
      </c>
    </row>
    <row r="52" spans="2:24" ht="18" customHeight="1" thickBot="1" x14ac:dyDescent="0.3">
      <c r="B52" s="83"/>
      <c r="C52" s="106"/>
      <c r="D52" s="6"/>
      <c r="E52" s="6"/>
      <c r="F52" s="6"/>
      <c r="G52" s="106"/>
      <c r="H52" s="6"/>
      <c r="I52" s="76"/>
      <c r="J52" s="6"/>
      <c r="K52" s="105" t="str">
        <f>IF(K51="","",VLOOKUP(K51,LISTAS!$F$5:$G$204,2,0))</f>
        <v>LICEU JARDIM - S.A</v>
      </c>
      <c r="L52" s="134"/>
      <c r="M52" s="45"/>
      <c r="N52" s="39"/>
      <c r="O52" s="112"/>
      <c r="P52" s="10"/>
      <c r="S52" s="7"/>
      <c r="T52" s="8"/>
      <c r="U52" s="129"/>
      <c r="V52" s="129"/>
      <c r="W52" s="9"/>
      <c r="X52" s="9"/>
    </row>
    <row r="53" spans="2:24" ht="18" customHeight="1" x14ac:dyDescent="0.25">
      <c r="B53" s="83"/>
      <c r="C53" s="106"/>
      <c r="D53" s="6"/>
      <c r="E53" s="6"/>
      <c r="F53" s="6"/>
      <c r="G53" s="106"/>
      <c r="H53" s="6"/>
      <c r="I53" s="76"/>
      <c r="J53" s="77"/>
      <c r="K53" s="104" t="str">
        <f>IF(H59&lt;&gt;"",IF(H61&lt;&gt;"",IF(H59=H61,"",IF(H59&gt;H61,G59,G61)),""),"")</f>
        <v>ALINE/ISADORA/LORENA/SOFIA</v>
      </c>
      <c r="L53" s="133">
        <v>0</v>
      </c>
      <c r="M53" s="45">
        <f>IF(L53&lt;&gt;"",L53,"")</f>
        <v>0</v>
      </c>
      <c r="N53" s="39" t="str">
        <f>IF(L53&lt;&gt;"",IF(K53="","",K53),"")</f>
        <v>ALINE/ISADORA/LORENA/SOFIA</v>
      </c>
      <c r="O53" s="112" t="str">
        <f>VLOOKUP(O51,M51:N53,2,0)</f>
        <v>ALINE/ISADORA/LORENA/SOFIA</v>
      </c>
      <c r="P53" s="10"/>
      <c r="S53" s="7"/>
      <c r="T53" s="8"/>
      <c r="U53" s="129"/>
      <c r="V53" s="129" t="str">
        <f>IF(U53="","",VLOOKUP(U53,LISTAS!$F$5:$G$204,2,0))</f>
        <v/>
      </c>
      <c r="W53" s="9" t="str">
        <f t="shared" si="1"/>
        <v/>
      </c>
      <c r="X53" s="9" t="str">
        <f t="shared" si="5"/>
        <v/>
      </c>
    </row>
    <row r="54" spans="2:24" ht="18" customHeight="1" thickBot="1" x14ac:dyDescent="0.3">
      <c r="B54" s="83"/>
      <c r="C54" s="106"/>
      <c r="D54" s="6"/>
      <c r="E54" s="6"/>
      <c r="F54" s="6"/>
      <c r="G54" s="106"/>
      <c r="H54" s="6"/>
      <c r="I54" s="76"/>
      <c r="J54" s="6"/>
      <c r="K54" s="105" t="str">
        <f>IF(K53="","",VLOOKUP(K53,LISTAS!$F$5:$G$204,2,0))</f>
        <v>SÃO JOSE - S.A</v>
      </c>
      <c r="L54" s="134"/>
      <c r="M54" s="39"/>
      <c r="N54" s="39"/>
      <c r="O54" s="112"/>
      <c r="P54" s="10"/>
      <c r="S54" s="7"/>
      <c r="T54" s="8"/>
      <c r="U54" s="129"/>
      <c r="V54" s="129"/>
      <c r="W54" s="9"/>
      <c r="X54" s="9"/>
    </row>
    <row r="55" spans="2:24" ht="18" customHeight="1" x14ac:dyDescent="0.25">
      <c r="B55" s="83">
        <v>8</v>
      </c>
      <c r="C55" s="104"/>
      <c r="D55" s="133">
        <v>0</v>
      </c>
      <c r="E55" s="39" t="s">
        <v>25</v>
      </c>
      <c r="F55" s="39" t="str">
        <f>IF(D55&lt;&gt;"",IF(C55="","",C55),"")</f>
        <v/>
      </c>
      <c r="G55" s="112">
        <f>IF(E55&lt;&gt;"",IF(E57&lt;&gt;"",SMALL(E55:F57,1),""),"")</f>
        <v>0</v>
      </c>
      <c r="H55" s="39"/>
      <c r="I55" s="42"/>
      <c r="J55" s="39"/>
      <c r="K55" s="112"/>
      <c r="L55" s="6"/>
      <c r="M55" s="39"/>
      <c r="N55" s="39"/>
      <c r="O55" s="112"/>
      <c r="P55" s="10"/>
      <c r="S55" s="7"/>
      <c r="T55" s="8"/>
      <c r="U55" s="129"/>
      <c r="V55" s="129" t="str">
        <f>IF(U55="","",VLOOKUP(U55,LISTAS!$F$5:$G$204,2,0))</f>
        <v/>
      </c>
      <c r="W55" s="9" t="str">
        <f t="shared" si="1"/>
        <v/>
      </c>
      <c r="X55" s="9" t="str">
        <f t="shared" si="5"/>
        <v/>
      </c>
    </row>
    <row r="56" spans="2:24" ht="18" customHeight="1" thickBot="1" x14ac:dyDescent="0.3">
      <c r="B56" s="83"/>
      <c r="C56" s="105" t="str">
        <f>IF(C55="","",VLOOKUP(C55,LISTAS!$F$5:$G$204,2,0))</f>
        <v/>
      </c>
      <c r="D56" s="134"/>
      <c r="E56" s="39"/>
      <c r="F56" s="39"/>
      <c r="G56" s="112"/>
      <c r="H56" s="39"/>
      <c r="I56" s="42"/>
      <c r="J56" s="39"/>
      <c r="K56" s="112"/>
      <c r="L56" s="6"/>
      <c r="M56" s="6"/>
      <c r="N56" s="6"/>
      <c r="O56" s="106"/>
      <c r="P56" s="10"/>
      <c r="S56" s="7"/>
      <c r="T56" s="8"/>
      <c r="U56" s="129"/>
      <c r="V56" s="129"/>
      <c r="W56" s="9"/>
      <c r="X56" s="9"/>
    </row>
    <row r="57" spans="2:24" ht="18" customHeight="1" x14ac:dyDescent="0.25">
      <c r="B57" s="83">
        <v>10</v>
      </c>
      <c r="C57" s="104"/>
      <c r="D57" s="133">
        <v>0</v>
      </c>
      <c r="E57" s="40">
        <f>IF(D57&lt;&gt;"",D57,"")</f>
        <v>0</v>
      </c>
      <c r="F57" s="39" t="str">
        <f>IF(D57&lt;&gt;"",IF(C57="","",C57),"")</f>
        <v/>
      </c>
      <c r="G57" s="112" t="str">
        <f>VLOOKUP(G55,E55:F57,2,0)</f>
        <v/>
      </c>
      <c r="H57" s="39"/>
      <c r="I57" s="42"/>
      <c r="J57" s="39"/>
      <c r="K57" s="112"/>
      <c r="L57" s="6"/>
      <c r="M57" s="6"/>
      <c r="N57" s="6"/>
      <c r="O57" s="106"/>
      <c r="P57" s="10"/>
      <c r="S57" s="7"/>
      <c r="T57" s="8"/>
      <c r="U57" s="129"/>
      <c r="V57" s="129" t="str">
        <f>IF(U57="","",VLOOKUP(U57,LISTAS!$F$5:$G$204,2,0))</f>
        <v/>
      </c>
      <c r="W57" s="9" t="str">
        <f t="shared" si="1"/>
        <v/>
      </c>
      <c r="X57" s="9" t="str">
        <f t="shared" si="5"/>
        <v/>
      </c>
    </row>
    <row r="58" spans="2:24" ht="18" customHeight="1" thickBot="1" x14ac:dyDescent="0.3">
      <c r="B58" s="83"/>
      <c r="C58" s="105" t="str">
        <f>IF(C57="","",VLOOKUP(C57,LISTAS!$F$5:$G$204,2,0))</f>
        <v/>
      </c>
      <c r="D58" s="134"/>
      <c r="E58" s="6"/>
      <c r="F58" s="79"/>
      <c r="G58" s="106"/>
      <c r="H58" s="6"/>
      <c r="I58" s="76"/>
      <c r="J58" s="6"/>
      <c r="K58" s="106"/>
      <c r="L58" s="6"/>
      <c r="M58" s="6"/>
      <c r="N58" s="6"/>
      <c r="O58" s="106"/>
      <c r="P58" s="10"/>
      <c r="S58" s="7"/>
      <c r="T58" s="8"/>
      <c r="U58" s="129"/>
      <c r="V58" s="129"/>
      <c r="W58" s="9"/>
      <c r="X58" s="9"/>
    </row>
    <row r="59" spans="2:24" ht="18" customHeight="1" x14ac:dyDescent="0.25">
      <c r="B59" s="83"/>
      <c r="C59" s="106"/>
      <c r="D59" s="6"/>
      <c r="E59" s="6"/>
      <c r="F59" s="75"/>
      <c r="G59" s="104" t="str">
        <f>IF(D55&lt;&gt;"",IF(D57&lt;&gt;"",IF(D55=D57,"",IF(D55&gt;D57,C55,C57)),""),"")</f>
        <v/>
      </c>
      <c r="H59" s="133">
        <v>0</v>
      </c>
      <c r="I59" s="44">
        <f>IF(H59&lt;&gt;"",H59,"")</f>
        <v>0</v>
      </c>
      <c r="J59" s="39" t="str">
        <f>IF(H59&lt;&gt;"",IF(G59="","",G59),"")</f>
        <v/>
      </c>
      <c r="K59" s="112">
        <f>IF(I59&lt;&gt;"",IF(I61&lt;&gt;"",SMALL(I59:J61,1),""),"")</f>
        <v>0</v>
      </c>
      <c r="L59" s="6"/>
      <c r="M59" s="6"/>
      <c r="N59" s="6"/>
      <c r="O59" s="106"/>
      <c r="P59" s="10"/>
      <c r="S59" s="7"/>
      <c r="T59" s="8"/>
      <c r="U59" s="129"/>
      <c r="V59" s="129" t="str">
        <f>IF(U59="","",VLOOKUP(U59,LISTAS!$F$5:$G$204,2,0))</f>
        <v/>
      </c>
      <c r="W59" s="9" t="str">
        <f t="shared" si="1"/>
        <v/>
      </c>
      <c r="X59" s="9" t="str">
        <f t="shared" si="5"/>
        <v/>
      </c>
    </row>
    <row r="60" spans="2:24" ht="18" customHeight="1" thickBot="1" x14ac:dyDescent="0.3">
      <c r="B60" s="83"/>
      <c r="C60" s="106"/>
      <c r="D60" s="6"/>
      <c r="E60" s="6"/>
      <c r="F60" s="75"/>
      <c r="G60" s="105" t="str">
        <f>IF(G59="","",VLOOKUP(G59,LISTAS!$F$5:$G$204,2,0))</f>
        <v/>
      </c>
      <c r="H60" s="134"/>
      <c r="I60" s="45"/>
      <c r="J60" s="39"/>
      <c r="K60" s="112"/>
      <c r="L60" s="6"/>
      <c r="M60" s="6"/>
      <c r="N60" s="6"/>
      <c r="O60" s="106"/>
      <c r="P60" s="10"/>
      <c r="S60" s="7"/>
      <c r="T60" s="8"/>
      <c r="U60" s="129"/>
      <c r="V60" s="129"/>
      <c r="W60" s="9"/>
      <c r="X60" s="9"/>
    </row>
    <row r="61" spans="2:24" ht="18" customHeight="1" x14ac:dyDescent="0.25">
      <c r="B61" s="83"/>
      <c r="C61" s="106"/>
      <c r="D61" s="6"/>
      <c r="E61" s="76"/>
      <c r="F61" s="77"/>
      <c r="G61" s="104" t="str">
        <f>IF(D63&lt;&gt;"",IF(D65&lt;&gt;"",IF(D63=D65,"",IF(D63&gt;D65,C63,C65)),""),"")</f>
        <v>ALINE/ISADORA/LORENA/SOFIA</v>
      </c>
      <c r="H61" s="133">
        <v>1</v>
      </c>
      <c r="I61" s="45">
        <f>IF(H61&lt;&gt;"",H61,"")</f>
        <v>1</v>
      </c>
      <c r="J61" s="39" t="str">
        <f>IF(H61&lt;&gt;"",IF(G61="","",G61),"")</f>
        <v>ALINE/ISADORA/LORENA/SOFIA</v>
      </c>
      <c r="K61" s="112" t="str">
        <f>VLOOKUP(K59,I59:J61,2,0)</f>
        <v/>
      </c>
      <c r="L61" s="6"/>
      <c r="M61" s="6"/>
      <c r="N61" s="6"/>
      <c r="O61" s="106"/>
      <c r="P61" s="10"/>
      <c r="S61" s="7"/>
      <c r="T61" s="8"/>
      <c r="U61" s="129"/>
      <c r="V61" s="129" t="str">
        <f>IF(U61="","",VLOOKUP(U61,LISTAS!$F$5:$G$204,2,0))</f>
        <v/>
      </c>
      <c r="W61" s="9" t="str">
        <f t="shared" si="1"/>
        <v/>
      </c>
      <c r="X61" s="9" t="str">
        <f t="shared" si="5"/>
        <v/>
      </c>
    </row>
    <row r="62" spans="2:24" ht="18" customHeight="1" thickBot="1" x14ac:dyDescent="0.3">
      <c r="B62" s="83"/>
      <c r="C62" s="106"/>
      <c r="D62" s="6"/>
      <c r="E62" s="76"/>
      <c r="F62" s="6"/>
      <c r="G62" s="105" t="str">
        <f>IF(G61="","",VLOOKUP(G61,LISTAS!$F$5:$G$204,2,0))</f>
        <v>SÃO JOSE - S.A</v>
      </c>
      <c r="H62" s="134"/>
      <c r="I62" s="39"/>
      <c r="J62" s="39"/>
      <c r="K62" s="112"/>
      <c r="L62" s="6"/>
      <c r="M62" s="6"/>
      <c r="N62" s="6"/>
      <c r="O62" s="106"/>
      <c r="P62" s="10"/>
      <c r="S62" s="7"/>
      <c r="T62" s="8"/>
      <c r="U62" s="129"/>
      <c r="V62" s="129"/>
      <c r="W62" s="9"/>
      <c r="X62" s="9"/>
    </row>
    <row r="63" spans="2:24" ht="18" customHeight="1" x14ac:dyDescent="0.25">
      <c r="B63" s="83">
        <v>2</v>
      </c>
      <c r="C63" s="104" t="s">
        <v>84</v>
      </c>
      <c r="D63" s="133">
        <v>1</v>
      </c>
      <c r="E63" s="44">
        <f>IF(D63&lt;&gt;"",D63,"")</f>
        <v>1</v>
      </c>
      <c r="F63" s="39" t="str">
        <f>IF(D63&lt;&gt;"",IF(C63="","",C63),"")</f>
        <v>ALINE/ISADORA/LORENA/SOFIA</v>
      </c>
      <c r="G63" s="112">
        <f>IF(E63&lt;&gt;"",IF(E65&lt;&gt;"",SMALL(E63:F65,1),""),"")</f>
        <v>0</v>
      </c>
      <c r="H63" s="39"/>
      <c r="I63" s="39"/>
      <c r="J63" s="39"/>
      <c r="K63" s="112"/>
      <c r="L63" s="6"/>
      <c r="M63" s="6"/>
      <c r="N63" s="6"/>
      <c r="O63" s="106"/>
      <c r="P63" s="10"/>
      <c r="S63" s="7"/>
      <c r="T63" s="8"/>
      <c r="U63" s="129"/>
      <c r="V63" s="129" t="str">
        <f>IF(U63="","",VLOOKUP(U63,LISTAS!$F$5:$G$204,2,0))</f>
        <v/>
      </c>
      <c r="W63" s="9" t="str">
        <f t="shared" si="1"/>
        <v/>
      </c>
      <c r="X63" s="9" t="str">
        <f t="shared" si="5"/>
        <v/>
      </c>
    </row>
    <row r="64" spans="2:24" ht="18" customHeight="1" thickBot="1" x14ac:dyDescent="0.3">
      <c r="B64" s="83"/>
      <c r="C64" s="105" t="str">
        <f>IF(C63="","",VLOOKUP(C63,LISTAS!$F$5:$G$204,2,0))</f>
        <v>SÃO JOSE - S.A</v>
      </c>
      <c r="D64" s="134"/>
      <c r="E64" s="45"/>
      <c r="F64" s="39"/>
      <c r="G64" s="112"/>
      <c r="H64" s="39"/>
      <c r="I64" s="39"/>
      <c r="J64" s="39"/>
      <c r="K64" s="112"/>
      <c r="L64" s="6"/>
      <c r="M64" s="6"/>
      <c r="N64" s="6"/>
      <c r="O64" s="106"/>
      <c r="P64" s="10"/>
      <c r="S64" s="7"/>
      <c r="T64" s="8"/>
      <c r="U64" s="129"/>
      <c r="V64" s="129"/>
      <c r="W64" s="9"/>
      <c r="X64" s="9"/>
    </row>
    <row r="65" spans="2:24" ht="18" customHeight="1" x14ac:dyDescent="0.25">
      <c r="B65" s="83">
        <v>15</v>
      </c>
      <c r="C65" s="104"/>
      <c r="D65" s="133">
        <v>0</v>
      </c>
      <c r="E65" s="45">
        <f>IF(D65&lt;&gt;"",D65,"")</f>
        <v>0</v>
      </c>
      <c r="F65" s="39" t="str">
        <f>IF(D65&lt;&gt;"",IF(C65="","",C65),"")</f>
        <v/>
      </c>
      <c r="G65" s="112" t="str">
        <f>VLOOKUP(G63,E63:F65,2,0)</f>
        <v/>
      </c>
      <c r="H65" s="39"/>
      <c r="I65" s="39"/>
      <c r="J65" s="39"/>
      <c r="K65" s="106"/>
      <c r="L65" s="6"/>
      <c r="M65" s="6"/>
      <c r="N65" s="6"/>
      <c r="O65" s="106"/>
      <c r="P65" s="10"/>
      <c r="S65" s="7"/>
      <c r="T65" s="8"/>
      <c r="U65" s="129"/>
      <c r="V65" s="129" t="str">
        <f>IF(U65="","",VLOOKUP(U65,LISTAS!$F$5:$G$204,2,0))</f>
        <v/>
      </c>
      <c r="W65" s="9" t="str">
        <f t="shared" si="1"/>
        <v/>
      </c>
      <c r="X65" s="9" t="str">
        <f t="shared" si="5"/>
        <v/>
      </c>
    </row>
    <row r="66" spans="2:24" ht="18" customHeight="1" thickBot="1" x14ac:dyDescent="0.3">
      <c r="B66" s="83"/>
      <c r="C66" s="105" t="str">
        <f>IF(C65="","",VLOOKUP(C65,LISTAS!$F$5:$G$204,2,0))</f>
        <v/>
      </c>
      <c r="D66" s="134"/>
      <c r="E66" s="39"/>
      <c r="F66" s="39"/>
      <c r="G66" s="112"/>
      <c r="H66" s="39"/>
      <c r="I66" s="39"/>
      <c r="J66" s="39"/>
      <c r="K66" s="106"/>
      <c r="L66" s="6"/>
      <c r="M66" s="6"/>
      <c r="N66" s="6"/>
      <c r="O66" s="106"/>
      <c r="P66" s="10"/>
      <c r="S66" s="7"/>
      <c r="T66" s="8"/>
      <c r="U66" s="129"/>
      <c r="V66" s="129"/>
      <c r="W66" s="9"/>
      <c r="X66" s="9"/>
    </row>
    <row r="67" spans="2:24" ht="18" customHeight="1" x14ac:dyDescent="0.25">
      <c r="B67" s="84"/>
      <c r="C67" s="107"/>
      <c r="D67" s="12"/>
      <c r="E67" s="54"/>
      <c r="F67" s="54"/>
      <c r="G67" s="115"/>
      <c r="H67" s="54"/>
      <c r="I67" s="54"/>
      <c r="J67" s="54"/>
      <c r="K67" s="107"/>
      <c r="L67" s="12"/>
      <c r="M67" s="12"/>
      <c r="N67" s="12"/>
      <c r="O67" s="107"/>
      <c r="P67" s="78"/>
      <c r="S67" s="7"/>
      <c r="T67" s="8"/>
      <c r="U67" s="129"/>
      <c r="V67" s="129" t="str">
        <f>IF(U67="","",VLOOKUP(U67,LISTAS!$F$5:$G$204,2,0))</f>
        <v/>
      </c>
      <c r="W67" s="9" t="str">
        <f t="shared" si="1"/>
        <v/>
      </c>
      <c r="X67" s="9" t="str">
        <f t="shared" si="5"/>
        <v/>
      </c>
    </row>
    <row r="68" spans="2:24" ht="18" customHeight="1" x14ac:dyDescent="0.25">
      <c r="B68" s="85"/>
      <c r="C68" s="108"/>
      <c r="D68" s="13"/>
      <c r="E68" s="13"/>
      <c r="F68" s="13"/>
      <c r="G68" s="108"/>
      <c r="H68" s="13"/>
      <c r="I68" s="13"/>
      <c r="J68" s="13"/>
      <c r="K68" s="108"/>
      <c r="L68" s="13"/>
      <c r="M68" s="13"/>
      <c r="N68" s="13"/>
      <c r="O68" s="108"/>
      <c r="P68" s="13"/>
    </row>
    <row r="69" spans="2:24" ht="18" customHeight="1" x14ac:dyDescent="0.25">
      <c r="B69" s="85"/>
      <c r="C69" s="108"/>
      <c r="D69" s="13"/>
      <c r="E69" s="13"/>
      <c r="F69" s="13"/>
      <c r="G69" s="108"/>
      <c r="H69" s="13"/>
      <c r="I69" s="13"/>
      <c r="J69" s="13"/>
      <c r="K69" s="108"/>
      <c r="L69" s="13"/>
      <c r="M69" s="13"/>
      <c r="N69" s="13"/>
      <c r="O69" s="108"/>
      <c r="P69" s="13"/>
    </row>
    <row r="70" spans="2:24" ht="30" customHeight="1" x14ac:dyDescent="0.25">
      <c r="B70" s="144" t="s">
        <v>16</v>
      </c>
      <c r="C70" s="144"/>
      <c r="D70" s="144"/>
      <c r="E70" s="144"/>
      <c r="F70" s="144"/>
      <c r="G70" s="144"/>
      <c r="H70" s="144"/>
      <c r="I70" s="144"/>
      <c r="J70" s="144"/>
      <c r="K70" s="144"/>
      <c r="L70" s="144"/>
      <c r="M70" s="144"/>
      <c r="N70" s="144"/>
      <c r="O70" s="144"/>
      <c r="P70" s="144"/>
      <c r="S70" s="144" t="s">
        <v>4</v>
      </c>
      <c r="T70" s="144"/>
      <c r="U70" s="144"/>
      <c r="V70" s="144"/>
      <c r="W70" s="144"/>
      <c r="X70" s="144"/>
    </row>
    <row r="71" spans="2:24" ht="28.5" customHeight="1" thickBot="1" x14ac:dyDescent="0.3">
      <c r="B71" s="81"/>
      <c r="C71" s="109"/>
      <c r="D71" s="53"/>
      <c r="E71" s="53"/>
      <c r="F71" s="53"/>
      <c r="G71" s="112"/>
      <c r="H71" s="53"/>
      <c r="I71" s="53"/>
      <c r="J71" s="53"/>
      <c r="K71" s="118"/>
      <c r="L71" s="53"/>
      <c r="M71" s="53"/>
      <c r="N71" s="53"/>
      <c r="O71" s="118"/>
      <c r="P71" s="57"/>
      <c r="S71" s="135" t="s">
        <v>3</v>
      </c>
      <c r="T71" s="136"/>
      <c r="U71" s="127" t="s">
        <v>13</v>
      </c>
      <c r="V71" s="127" t="s">
        <v>0</v>
      </c>
      <c r="W71" s="38" t="s">
        <v>14</v>
      </c>
      <c r="X71" s="38" t="s">
        <v>15</v>
      </c>
    </row>
    <row r="72" spans="2:24" ht="18" customHeight="1" x14ac:dyDescent="0.25">
      <c r="B72" s="82">
        <v>1</v>
      </c>
      <c r="C72" s="110" t="s">
        <v>77</v>
      </c>
      <c r="D72" s="133">
        <v>1</v>
      </c>
      <c r="E72" s="39">
        <f>IF(D72&lt;&gt;"",D72,"")</f>
        <v>1</v>
      </c>
      <c r="F72" s="39" t="str">
        <f>IF(D72&lt;&gt;"",IF(C72="","",C72),"")</f>
        <v>JULIA/MARCELA/NINA</v>
      </c>
      <c r="G72" s="112">
        <f>IF(E72&lt;&gt;"",IF(E74&lt;&gt;"",SMALL(E72:F74,1),""),"")</f>
        <v>0</v>
      </c>
      <c r="H72" s="39"/>
      <c r="I72" s="39"/>
      <c r="J72" s="39"/>
      <c r="K72" s="112"/>
      <c r="L72" s="39"/>
      <c r="M72" s="58"/>
      <c r="N72" s="58"/>
      <c r="O72" s="119"/>
      <c r="P72" s="59"/>
      <c r="S72" s="7">
        <f>IF(U72&lt;&gt;"",1,"")</f>
        <v>1</v>
      </c>
      <c r="T72" s="8" t="str">
        <f t="shared" ref="T72:T87" si="6">IF(S72&lt;&gt;"","LUGAR","")</f>
        <v>LUGAR</v>
      </c>
      <c r="U72" s="129" t="str">
        <f>IF(P100&lt;&gt;"",IF(P102&lt;&gt;"",IF(P100=P102,"",IF(P100&gt;P102,O100,O102)),""),"")</f>
        <v>JULIA/MARCELA/NINA</v>
      </c>
      <c r="V72" s="129" t="str">
        <f>IF(U72="","",VLOOKUP(U72,LISTAS!$F$5:$G$204,2,0))</f>
        <v>STAGIUM - DIAD</v>
      </c>
      <c r="W72" s="9">
        <f t="shared" ref="W72:W87" si="7">IF(S72="","",IF(S72=1,180,IF(S72=2,170,IF(S72=3,150,IF(S72=4,140,IF(S72=5,135,IF(S72=6,130,IF(S72=7,120,IF(S72=8,110,IF(S72=9,105,IF(S72=10,105,IF(S72=11,105,IF(S72=12,105,IF(S72=13,105,IF(S72=14,105,IF(S72=15,105,IF(S72=16,105,IF(S72&gt;16,"",""))))))))))))))))))</f>
        <v>180</v>
      </c>
      <c r="X72" s="9">
        <f t="shared" ref="X72:X87" si="8">IF(S72="","",IF($V$5="NÃO","",IF(S72=1,180,IF(S72=2,170,IF(S72=3,150,IF(S72=4,140,IF(S72=5,135,IF(S72=6,130,IF(S72=7,120,IF(S72=8,110,IF(S72=9,105,IF(S72=10,105,IF(S72=11,105,IF(S72=12,105,IF(S72=13,105,IF(S72=14,105,IF(S72=15,105,IF(S72=16,105,IF(S72&gt;16,"","")))))))))))))))))))</f>
        <v>180</v>
      </c>
    </row>
    <row r="73" spans="2:24" ht="18" customHeight="1" thickBot="1" x14ac:dyDescent="0.3">
      <c r="B73" s="82"/>
      <c r="C73" s="111" t="str">
        <f>IF(C72="","",VLOOKUP(C72,LISTAS!$F$5:$G$204,2,0))</f>
        <v>STAGIUM - DIAD</v>
      </c>
      <c r="D73" s="134"/>
      <c r="E73" s="39"/>
      <c r="F73" s="39"/>
      <c r="G73" s="112"/>
      <c r="H73" s="39"/>
      <c r="I73" s="39"/>
      <c r="J73" s="39"/>
      <c r="K73" s="112"/>
      <c r="L73" s="39"/>
      <c r="M73" s="58"/>
      <c r="N73" s="58"/>
      <c r="O73" s="119"/>
      <c r="P73" s="59"/>
      <c r="S73" s="7">
        <f>IF(U73&lt;&gt;"",1+COUNTIF(S72,"1"),"")</f>
        <v>2</v>
      </c>
      <c r="T73" s="8" t="str">
        <f t="shared" si="6"/>
        <v>LUGAR</v>
      </c>
      <c r="U73" s="129" t="str">
        <f>IF(P100&lt;&gt;"",IF(P102&lt;&gt;"",IF(P100=P102,"",IF(P100&lt;P102,O100,O102)),""),"")</f>
        <v>EDUARDA/HELOISA/JULIA</v>
      </c>
      <c r="V73" s="129" t="str">
        <f>IF(U73="","",VLOOKUP(U73,LISTAS!$F$5:$G$204,2,0))</f>
        <v>ARBOS S.A</v>
      </c>
      <c r="W73" s="9">
        <f t="shared" si="7"/>
        <v>170</v>
      </c>
      <c r="X73" s="9">
        <f t="shared" si="8"/>
        <v>170</v>
      </c>
    </row>
    <row r="74" spans="2:24" ht="18" customHeight="1" x14ac:dyDescent="0.25">
      <c r="B74" s="83">
        <v>16</v>
      </c>
      <c r="C74" s="110"/>
      <c r="D74" s="133">
        <v>0</v>
      </c>
      <c r="E74" s="40">
        <f>IF(D74&lt;&gt;"",D74,"")</f>
        <v>0</v>
      </c>
      <c r="F74" s="39" t="str">
        <f>IF(D74&lt;&gt;"",IF(C74="","",C74),"")</f>
        <v/>
      </c>
      <c r="G74" s="112" t="str">
        <f>VLOOKUP(G72,E72:F74,2,0)</f>
        <v/>
      </c>
      <c r="H74" s="39"/>
      <c r="I74" s="39"/>
      <c r="J74" s="39"/>
      <c r="K74" s="112"/>
      <c r="L74" s="39"/>
      <c r="M74" s="58"/>
      <c r="N74" s="58"/>
      <c r="O74" s="119"/>
      <c r="P74" s="59"/>
      <c r="S74" s="7">
        <f>IF(U74&lt;&gt;"",1+COUNTIF(S72:S73,"1")+COUNTIF(S72:S73,"2"),"")</f>
        <v>3</v>
      </c>
      <c r="T74" s="8" t="str">
        <f t="shared" si="6"/>
        <v>LUGAR</v>
      </c>
      <c r="U74" s="130" t="str">
        <f>IF(U72&lt;&gt;"",IF(K84=U72,K86,IF(K86=U72,K84,IF(K116=U72,K118,IF(K118=U72,K116)))),"")</f>
        <v>ISABELA/ISABELA/LIVIA/MARIANA</v>
      </c>
      <c r="V74" s="129" t="str">
        <f>IF(U74="","",VLOOKUP(U74,LISTAS!$F$5:$G$204,2,0))</f>
        <v>ARBOS S.A</v>
      </c>
      <c r="W74" s="9">
        <f t="shared" si="7"/>
        <v>150</v>
      </c>
      <c r="X74" s="9">
        <f t="shared" si="8"/>
        <v>150</v>
      </c>
    </row>
    <row r="75" spans="2:24" ht="18" customHeight="1" thickBot="1" x14ac:dyDescent="0.3">
      <c r="B75" s="83"/>
      <c r="C75" s="111" t="str">
        <f>IF(C74="","",VLOOKUP(C74,LISTAS!$F$5:$G$204,2,0))</f>
        <v/>
      </c>
      <c r="D75" s="134"/>
      <c r="E75" s="39"/>
      <c r="F75" s="80"/>
      <c r="G75" s="112"/>
      <c r="H75" s="39"/>
      <c r="I75" s="39"/>
      <c r="J75" s="39"/>
      <c r="K75" s="112"/>
      <c r="L75" s="39"/>
      <c r="M75" s="58"/>
      <c r="N75" s="58"/>
      <c r="O75" s="119"/>
      <c r="P75" s="59"/>
      <c r="S75" s="7" t="str">
        <f>IF(U75&lt;&gt;"",1+COUNTIF(S72:S74,"1")+COUNTIF(S72:S74,"2")+COUNTIF(S72:S74,"3"),"")</f>
        <v/>
      </c>
      <c r="T75" s="8" t="str">
        <f t="shared" si="6"/>
        <v/>
      </c>
      <c r="U75" s="130" t="str">
        <f>IF(U73&lt;&gt;"",IF(K84=U73,K86,IF(K86=U73,K84,IF(K116=U73,K118,IF(K118=U73,K116)))),"")</f>
        <v/>
      </c>
      <c r="V75" s="129" t="str">
        <f>IF(U75="","",VLOOKUP(U75,LISTAS!$F$5:$G$204,2,0))</f>
        <v/>
      </c>
      <c r="W75" s="9" t="str">
        <f t="shared" si="7"/>
        <v/>
      </c>
      <c r="X75" s="9" t="str">
        <f t="shared" si="8"/>
        <v/>
      </c>
    </row>
    <row r="76" spans="2:24" ht="18" customHeight="1" x14ac:dyDescent="0.25">
      <c r="B76" s="83"/>
      <c r="C76" s="112"/>
      <c r="D76" s="39"/>
      <c r="E76" s="39"/>
      <c r="F76" s="41"/>
      <c r="G76" s="110" t="str">
        <f>IF(D72&lt;&gt;"",IF(D74&lt;&gt;"",IF(D72=D74,"",IF(D72&gt;D74,C72,C74)),""),"")</f>
        <v>JULIA/MARCELA/NINA</v>
      </c>
      <c r="H76" s="133">
        <v>1</v>
      </c>
      <c r="I76" s="39">
        <f>IF(H76&lt;&gt;"",H76,"")</f>
        <v>1</v>
      </c>
      <c r="J76" s="39" t="str">
        <f>IF(H76&lt;&gt;"",IF(G76="","",G76),"")</f>
        <v>JULIA/MARCELA/NINA</v>
      </c>
      <c r="K76" s="112">
        <f>IF(I76&lt;&gt;"",IF(I78&lt;&gt;"",SMALL(I76:J78,1),""),"")</f>
        <v>0</v>
      </c>
      <c r="L76" s="6"/>
      <c r="M76" s="6"/>
      <c r="N76" s="6"/>
      <c r="O76" s="106"/>
      <c r="P76" s="10"/>
      <c r="S76" s="7" t="str">
        <f>IF(U76&lt;&gt;"",1+COUNTIF(S72:S75,"1")+COUNTIF(S72:S75,"2")+COUNTIF(S72:S75,"3")+COUNTIF(S72:S75,"4"),"")</f>
        <v/>
      </c>
      <c r="T76" s="8" t="str">
        <f t="shared" si="6"/>
        <v/>
      </c>
      <c r="U76" s="130" t="str">
        <f>IF(U72&lt;&gt;"",IF(G76=U72,G78,IF(G78=U72,G76,IF(G92=U72,G94,IF(G94=U72,G92,IF(G108=U72,G110,IF(G110=U72,G108,IF(G124=U72,G126,IF(G126=U72,G124)))))))),"")</f>
        <v/>
      </c>
      <c r="V76" s="129" t="str">
        <f>IF(U76="","",VLOOKUP(U76,LISTAS!$F$5:$G$204,2,0))</f>
        <v/>
      </c>
      <c r="W76" s="9" t="str">
        <f t="shared" si="7"/>
        <v/>
      </c>
      <c r="X76" s="9" t="str">
        <f t="shared" si="8"/>
        <v/>
      </c>
    </row>
    <row r="77" spans="2:24" ht="18" customHeight="1" thickBot="1" x14ac:dyDescent="0.3">
      <c r="B77" s="83"/>
      <c r="C77" s="112"/>
      <c r="D77" s="39"/>
      <c r="E77" s="39"/>
      <c r="F77" s="41"/>
      <c r="G77" s="111" t="str">
        <f>IF(G76="","",VLOOKUP(G76,LISTAS!$F$5:$G$204,2,0))</f>
        <v>STAGIUM - DIAD</v>
      </c>
      <c r="H77" s="134"/>
      <c r="I77" s="39"/>
      <c r="J77" s="39"/>
      <c r="K77" s="112"/>
      <c r="L77" s="6"/>
      <c r="M77" s="6"/>
      <c r="N77" s="6"/>
      <c r="O77" s="106"/>
      <c r="P77" s="10"/>
      <c r="S77" s="7" t="str">
        <f>IF(U77&lt;&gt;"",1+COUNTIF(S72:S76,"1")+COUNTIF(S72:S76,"2")+COUNTIF(S72:S76,"3")+COUNTIF(S72:S76,"4")+COUNTIF(S72:S76,"5"),"")</f>
        <v/>
      </c>
      <c r="T77" s="8" t="str">
        <f t="shared" si="6"/>
        <v/>
      </c>
      <c r="U77" s="130" t="str">
        <f>IF(U73&lt;&gt;"",IF(G76=U73,G78,IF(G78=U73,G76,IF(G92=U73,G94,IF(G94=U73,G92,IF(G108=U73,G110,IF(G110=U73,G108,IF(G124=U73,G126,IF(G126=U73,G124)))))))),"")</f>
        <v/>
      </c>
      <c r="V77" s="129" t="str">
        <f>IF(U77="","",VLOOKUP(U77,LISTAS!$F$5:$G$204,2,0))</f>
        <v/>
      </c>
      <c r="W77" s="9" t="str">
        <f t="shared" si="7"/>
        <v/>
      </c>
      <c r="X77" s="9" t="str">
        <f t="shared" si="8"/>
        <v/>
      </c>
    </row>
    <row r="78" spans="2:24" ht="18" customHeight="1" x14ac:dyDescent="0.25">
      <c r="B78" s="83"/>
      <c r="C78" s="112"/>
      <c r="D78" s="39"/>
      <c r="E78" s="42"/>
      <c r="F78" s="43"/>
      <c r="G78" s="110" t="str">
        <f>IF(D80&lt;&gt;"",IF(D82&lt;&gt;"",IF(D80=D82,"",IF(D80&gt;D82,C80,C82)),""),"")</f>
        <v/>
      </c>
      <c r="H78" s="133">
        <v>0</v>
      </c>
      <c r="I78" s="40">
        <f>IF(H78&lt;&gt;"",H78,"")</f>
        <v>0</v>
      </c>
      <c r="J78" s="39" t="str">
        <f>IF(H78&lt;&gt;"",IF(G78="","",G78),"")</f>
        <v/>
      </c>
      <c r="K78" s="112" t="str">
        <f>VLOOKUP(K76,I76:J78,2,0)</f>
        <v/>
      </c>
      <c r="L78" s="6"/>
      <c r="M78" s="6"/>
      <c r="N78" s="6"/>
      <c r="O78" s="106"/>
      <c r="P78" s="10"/>
      <c r="S78" s="7" t="str">
        <f>IF(U78&lt;&gt;"",1+COUNTIF(S72:S77,"1")+COUNTIF(S72:S77,"2")+COUNTIF(S72:S77,"3")+COUNTIF(S72:S77,"4")+COUNTIF(S72:S77,"5")+COUNTIF(S72:S77,"6"),"")</f>
        <v/>
      </c>
      <c r="T78" s="8" t="str">
        <f t="shared" si="6"/>
        <v/>
      </c>
      <c r="U78" s="130" t="str">
        <f>IF(U74&lt;&gt;"",IF(G76=U74,G78,IF(G78=U74,G76,IF(G92=U74,G94,IF(G94=U74,G92,IF(G108=U74,G110,IF(G110=U74,G108,IF(G124=U74,G126,IF(G126=U74,G124)))))))),"")</f>
        <v/>
      </c>
      <c r="V78" s="129" t="str">
        <f>IF(U78="","",VLOOKUP(U78,LISTAS!$F$5:$G$204,2,0))</f>
        <v/>
      </c>
      <c r="W78" s="9" t="str">
        <f t="shared" si="7"/>
        <v/>
      </c>
      <c r="X78" s="9" t="str">
        <f t="shared" si="8"/>
        <v/>
      </c>
    </row>
    <row r="79" spans="2:24" ht="18" customHeight="1" thickBot="1" x14ac:dyDescent="0.3">
      <c r="B79" s="83"/>
      <c r="C79" s="112"/>
      <c r="D79" s="39"/>
      <c r="E79" s="42"/>
      <c r="F79" s="39"/>
      <c r="G79" s="111" t="str">
        <f>IF(G78="","",VLOOKUP(G78,LISTAS!$F$5:$G$204,2,0))</f>
        <v/>
      </c>
      <c r="H79" s="134"/>
      <c r="I79" s="42"/>
      <c r="J79" s="39"/>
      <c r="K79" s="112"/>
      <c r="L79" s="6"/>
      <c r="M79" s="6"/>
      <c r="N79" s="6"/>
      <c r="O79" s="106"/>
      <c r="P79" s="10"/>
      <c r="S79" s="7" t="str">
        <f>IF(U79&lt;&gt;"",1+COUNTIF(S72:S78,"1")+COUNTIF(S72:S78,"2")+COUNTIF(S72:S78,"3")+COUNTIF(S72:S78,"4")+COUNTIF(S72:S78,"5")+COUNTIF(S72:S78,"6")+COUNTIF(S72:S78,"7"),"")</f>
        <v/>
      </c>
      <c r="T79" s="8" t="str">
        <f t="shared" si="6"/>
        <v/>
      </c>
      <c r="U79" s="130" t="str">
        <f>IF(U75&lt;&gt;"",IF(G76=U75,G78,IF(G78=U75,G76,IF(G92=U75,G94,IF(G94=U75,G92,IF(G108=U75,G110,IF(G110=U75,G108,IF(G124=U75,G126,IF(G126=U75,G124)))))))),"")</f>
        <v/>
      </c>
      <c r="V79" s="129" t="str">
        <f>IF(U79="","",VLOOKUP(U79,LISTAS!$F$5:$G$204,2,0))</f>
        <v/>
      </c>
      <c r="W79" s="9" t="str">
        <f t="shared" si="7"/>
        <v/>
      </c>
      <c r="X79" s="9" t="str">
        <f t="shared" si="8"/>
        <v/>
      </c>
    </row>
    <row r="80" spans="2:24" ht="18" customHeight="1" x14ac:dyDescent="0.25">
      <c r="B80" s="83">
        <v>7</v>
      </c>
      <c r="C80" s="110"/>
      <c r="D80" s="133">
        <v>0</v>
      </c>
      <c r="E80" s="44">
        <f>IF(D80&lt;&gt;"",D80,"")</f>
        <v>0</v>
      </c>
      <c r="F80" s="39" t="str">
        <f>IF(D80&lt;&gt;"",IF(C80="","",C80),"")</f>
        <v/>
      </c>
      <c r="G80" s="112">
        <f>IF(E80&lt;&gt;"",IF(E82&lt;&gt;"",SMALL(E80:F82,1),""),"")</f>
        <v>0</v>
      </c>
      <c r="H80" s="39"/>
      <c r="I80" s="42"/>
      <c r="J80" s="39"/>
      <c r="K80" s="112"/>
      <c r="L80" s="39"/>
      <c r="M80" s="39"/>
      <c r="N80" s="39"/>
      <c r="O80" s="112"/>
      <c r="P80" s="55"/>
      <c r="S80" s="7" t="str">
        <f>IF(U80&lt;&gt;"",1+COUNTIF(S72:S79,"1")+COUNTIF(S72:S79,"2")+COUNTIF(S72:S79,"3")+COUNTIF(S72:S79,"4")+COUNTIF(S72:S79,"5")+COUNTIF(S72:S79,"6")+COUNTIF(S72:S79,"7")+COUNTIF(S72:S79,"8"),"")</f>
        <v/>
      </c>
      <c r="T80" s="8" t="str">
        <f t="shared" si="6"/>
        <v/>
      </c>
      <c r="U80" s="130" t="str">
        <f>IF(U72&lt;&gt;"",IF(C72=U72,G74,IF(C74=U72,G74,IF(C80=U72,G82,IF(C82=U72,G82,IF(C88=U72,G90,IF(C90=U72,G90,IF(C96=U72,G98,IF(C98=U72,G98,IF(C104=U72,G106,IF(C106=U72,G106,IF(C112=U72,G114,IF(C114=U72,G114,IF(C120=U72,G122,IF(C122=U72,G122,IF(C128=U72,G130,IF(C130=U72,G130)))))))))))))))),"")</f>
        <v/>
      </c>
      <c r="V80" s="129" t="str">
        <f>IF(U80="","",VLOOKUP(U80,LISTAS!$F$5:$G$204,2,0))</f>
        <v/>
      </c>
      <c r="W80" s="9" t="str">
        <f t="shared" si="7"/>
        <v/>
      </c>
      <c r="X80" s="9" t="str">
        <f t="shared" si="8"/>
        <v/>
      </c>
    </row>
    <row r="81" spans="2:24" ht="18" customHeight="1" thickBot="1" x14ac:dyDescent="0.3">
      <c r="B81" s="83"/>
      <c r="C81" s="111" t="str">
        <f>IF(C80="","",VLOOKUP(C80,LISTAS!$F$5:$G$204,2,0))</f>
        <v/>
      </c>
      <c r="D81" s="134"/>
      <c r="E81" s="45"/>
      <c r="F81" s="39"/>
      <c r="G81" s="112"/>
      <c r="H81" s="39"/>
      <c r="I81" s="42"/>
      <c r="J81" s="39"/>
      <c r="K81" s="112"/>
      <c r="L81" s="39"/>
      <c r="M81" s="39"/>
      <c r="N81" s="39"/>
      <c r="O81" s="112"/>
      <c r="P81" s="55"/>
      <c r="S81" s="7" t="str">
        <f>IF(U81&lt;&gt;"",1+COUNTIF(S72:S80,"1")+COUNTIF(S72:S80,"2")+COUNTIF(S72:S80,"3")+COUNTIF(S72:S80,"4")+COUNTIF(S72:S80,"5")+COUNTIF(S72:S80,"6")+COUNTIF(S72:S80,"7")+COUNTIF(S72:S80,"8")+COUNTIF(S72:S80,"9"),"")</f>
        <v/>
      </c>
      <c r="T81" s="8" t="str">
        <f t="shared" si="6"/>
        <v/>
      </c>
      <c r="U81" s="130" t="str">
        <f>IF(U73&lt;&gt;"",IF(C72=U73,G74,IF(C74=U73,G74,IF(C80=U73,G82,IF(C82=U73,G82,IF(C88=U73,G90,IF(C90=U73,G90,IF(C96=U73,G98,IF(C98=U73,G98,IF(C104=U73,G106,IF(C106=U73,G106,IF(C112=U73,G114,IF(C114=U73,G114,IF(C120=U73,G122,IF(C122=U73,G122,IF(C128=U73,G130,IF(C130=U73,G130)))))))))))))))),"")</f>
        <v/>
      </c>
      <c r="V81" s="129" t="str">
        <f>IF(U81="","",VLOOKUP(U81,LISTAS!$F$5:$G$204,2,0))</f>
        <v/>
      </c>
      <c r="W81" s="9" t="str">
        <f t="shared" si="7"/>
        <v/>
      </c>
      <c r="X81" s="9" t="str">
        <f t="shared" si="8"/>
        <v/>
      </c>
    </row>
    <row r="82" spans="2:24" ht="18" customHeight="1" x14ac:dyDescent="0.25">
      <c r="B82" s="83">
        <v>9</v>
      </c>
      <c r="C82" s="110"/>
      <c r="D82" s="133">
        <v>0</v>
      </c>
      <c r="E82" s="45">
        <f>IF(D82&lt;&gt;"",D82,"")</f>
        <v>0</v>
      </c>
      <c r="F82" s="39" t="str">
        <f>IF(D82&lt;&gt;"",IF(C82="","",C82),"")</f>
        <v/>
      </c>
      <c r="G82" s="112" t="str">
        <f>VLOOKUP(G80,E80:F82,2,0)</f>
        <v/>
      </c>
      <c r="H82" s="39"/>
      <c r="I82" s="42"/>
      <c r="J82" s="39"/>
      <c r="K82" s="112"/>
      <c r="L82" s="39"/>
      <c r="M82" s="39"/>
      <c r="N82" s="39"/>
      <c r="O82" s="112"/>
      <c r="P82" s="55"/>
      <c r="S82" s="7" t="str">
        <f>IF(U82&lt;&gt;"",1+COUNTIF(S72:S81,"1")+COUNTIF(S72:S81,"2")+COUNTIF(S72:S81,"3")+COUNTIF(S72:S81,"4")+COUNTIF(S72:S81,"5")+COUNTIF(S72:S81,"6")+COUNTIF(S72:S81,"7")+COUNTIF(S72:S81,"8")+COUNTIF(S72:S81,"9")+COUNTIF(S72:S81,"10"),"")</f>
        <v/>
      </c>
      <c r="T82" s="8" t="str">
        <f t="shared" si="6"/>
        <v/>
      </c>
      <c r="U82" s="130" t="str">
        <f>IF(U74&lt;&gt;"",IF(C72=U74,G74,IF(C74=U74,G74,IF(C80=U74,G82,IF(C82=U74,G82,IF(C88=U74,G90,IF(C90=U74,G90,IF(C96=U74,G98,IF(C98=U74,G98,IF(C104=U74,G106,IF(C106=U74,G106,IF(C112=U74,G114,IF(C114=U74,G114,IF(C120=U74,G122,IF(C122=U74,G122,IF(C128=U74,G130,IF(C130=U74,G130)))))))))))))))),"")</f>
        <v/>
      </c>
      <c r="V82" s="129" t="str">
        <f>IF(U82="","",VLOOKUP(U82,LISTAS!$F$5:$G$204,2,0))</f>
        <v/>
      </c>
      <c r="W82" s="9" t="str">
        <f t="shared" si="7"/>
        <v/>
      </c>
      <c r="X82" s="9" t="str">
        <f t="shared" si="8"/>
        <v/>
      </c>
    </row>
    <row r="83" spans="2:24" ht="18" customHeight="1" thickBot="1" x14ac:dyDescent="0.3">
      <c r="B83" s="83"/>
      <c r="C83" s="111" t="str">
        <f>IF(C82="","",VLOOKUP(C82,LISTAS!$F$5:$G$204,2,0))</f>
        <v/>
      </c>
      <c r="D83" s="134"/>
      <c r="E83" s="39"/>
      <c r="F83" s="39"/>
      <c r="G83" s="112"/>
      <c r="H83" s="39"/>
      <c r="I83" s="42"/>
      <c r="J83" s="39"/>
      <c r="K83" s="112"/>
      <c r="L83" s="39"/>
      <c r="M83" s="39"/>
      <c r="N83" s="39"/>
      <c r="O83" s="112"/>
      <c r="P83" s="55"/>
      <c r="S83" s="7" t="str">
        <f>IF(U83&lt;&gt;"",1+COUNTIF(S72:S82,"1")+COUNTIF(S72:S82,"2")+COUNTIF(S72:S82,"3")+COUNTIF(S72:S82,"4")+COUNTIF(S72:S82,"5")+COUNTIF(S72:S82,"6")+COUNTIF(S72:S82,"7")+COUNTIF(S72:S82,"8")+COUNTIF(S72:S82,"9")+COUNTIF(S72:S82,"10")+COUNTIF(S72:S82,"11"),"")</f>
        <v/>
      </c>
      <c r="T83" s="8" t="str">
        <f t="shared" si="6"/>
        <v/>
      </c>
      <c r="U83" s="130" t="str">
        <f>IF(U75&lt;&gt;"",IF(C72=U75,G74,IF(C74=U75,G74,IF(C80=U75,G82,IF(C82=U75,G82,IF(C88=U75,G90,IF(C90=U75,G90,IF(C96=U75,G98,IF(C98=U75,G98,IF(C104=U75,G106,IF(C106=U75,G106,IF(C112=U75,G114,IF(C114=U75,G114,IF(C120=U75,G122,IF(C122=U75,G122,IF(C128=U75,G130,IF(C130=U75,G130)))))))))))))))),"")</f>
        <v/>
      </c>
      <c r="V83" s="129" t="str">
        <f>IF(U83="","",VLOOKUP(U83,LISTAS!$F$5:$G$204,2,0))</f>
        <v/>
      </c>
      <c r="W83" s="9" t="str">
        <f t="shared" si="7"/>
        <v/>
      </c>
      <c r="X83" s="9" t="str">
        <f t="shared" si="8"/>
        <v/>
      </c>
    </row>
    <row r="84" spans="2:24" ht="18" customHeight="1" x14ac:dyDescent="0.25">
      <c r="B84" s="83"/>
      <c r="C84" s="112"/>
      <c r="D84" s="39"/>
      <c r="E84" s="39"/>
      <c r="F84" s="39"/>
      <c r="G84" s="112"/>
      <c r="H84" s="39"/>
      <c r="I84" s="42"/>
      <c r="J84" s="39"/>
      <c r="K84" s="110" t="str">
        <f>IF(H76&lt;&gt;"",IF(H78&lt;&gt;"",IF(H76=H78,"",IF(H76&gt;H78,G76,G78)),""),"")</f>
        <v>JULIA/MARCELA/NINA</v>
      </c>
      <c r="L84" s="133">
        <v>1</v>
      </c>
      <c r="M84" s="39">
        <f>IF(L84&lt;&gt;"",L84,"")</f>
        <v>1</v>
      </c>
      <c r="N84" s="39" t="str">
        <f>IF(L84&lt;&gt;"",IF(K84="","",K84),"")</f>
        <v>JULIA/MARCELA/NINA</v>
      </c>
      <c r="O84" s="112">
        <f>IF(M84&lt;&gt;"",IF(M86&lt;&gt;"",SMALL(M84:N86,1),""),"")</f>
        <v>0</v>
      </c>
      <c r="P84" s="55"/>
      <c r="S84" s="7" t="str">
        <f>IF(U84&lt;&gt;"",1+COUNTIF(S72:S83,"1")+COUNTIF(S72:S83,"2")+COUNTIF(S72:S83,"3")+COUNTIF(S72:S83,"4")+COUNTIF(S72:S83,"5")+COUNTIF(S72:S83,"6")+COUNTIF(S72:S83,"7")+COUNTIF(S72:S83,"8")+COUNTIF(S72:S83,"9")+COUNTIF(S72:S83,"10")+COUNTIF(S72:S83,"11")+COUNTIF(S72:S83,"12"),"")</f>
        <v/>
      </c>
      <c r="T84" s="8" t="str">
        <f t="shared" si="6"/>
        <v/>
      </c>
      <c r="U84" s="130" t="str">
        <f>IF(U76&lt;&gt;"",IF(C72=U76,G74,IF(C74=U76,G74,IF(C80=U76,G82,IF(C82=U76,G82,IF(C88=U76,G90,IF(C90=U76,G90,IF(C96=U76,G98,IF(C98=U76,G98,IF(C104=U76,G106,IF(C106=U76,G106,IF(C112=U76,G114,IF(C114=U76,G114,IF(C120=U76,G122,IF(C122=U76,G122,IF(C128=U76,G130,IF(C130=U76,G130)))))))))))))))),"")</f>
        <v/>
      </c>
      <c r="V84" s="129" t="str">
        <f>IF(U84="","",VLOOKUP(U84,LISTAS!$F$5:$G$204,2,0))</f>
        <v/>
      </c>
      <c r="W84" s="9" t="str">
        <f t="shared" si="7"/>
        <v/>
      </c>
      <c r="X84" s="9" t="str">
        <f t="shared" si="8"/>
        <v/>
      </c>
    </row>
    <row r="85" spans="2:24" ht="18" customHeight="1" thickBot="1" x14ac:dyDescent="0.3">
      <c r="B85" s="83"/>
      <c r="C85" s="112"/>
      <c r="D85" s="39"/>
      <c r="E85" s="39"/>
      <c r="F85" s="39"/>
      <c r="G85" s="112"/>
      <c r="H85" s="39"/>
      <c r="I85" s="42"/>
      <c r="J85" s="39"/>
      <c r="K85" s="111" t="str">
        <f>IF(K84="","",VLOOKUP(K84,LISTAS!$F$5:$G$204,2,0))</f>
        <v>STAGIUM - DIAD</v>
      </c>
      <c r="L85" s="134"/>
      <c r="M85" s="39"/>
      <c r="N85" s="39"/>
      <c r="O85" s="112"/>
      <c r="P85" s="55"/>
      <c r="S85" s="7" t="str">
        <f>IF(U85&lt;&gt;"",1+COUNTIF(S72:S84,"1")+COUNTIF(S72:S84,"2")+COUNTIF(S72:S84,"3")+COUNTIF(S72:S84,"4")+COUNTIF(S72:S84,"5")+COUNTIF(S72:S84,"6")+COUNTIF(S72:S84,"7")+COUNTIF(S72:S84,"8")+COUNTIF(S72:S84,"9")+COUNTIF(S72:S84,"10")+COUNTIF(S72:S84,"11")+COUNTIF(S72:S84,"12")+COUNTIF(S72:S84,"13"),"")</f>
        <v/>
      </c>
      <c r="T85" s="8" t="str">
        <f t="shared" si="6"/>
        <v/>
      </c>
      <c r="U85" s="130" t="str">
        <f>IF(U77&lt;&gt;"",IF(C72=U77,G74,IF(C74=U77,G74,IF(C80=U77,G82,IF(C82=U77,G82,IF(C88=U77,G90,IF(C90=U77,G90,IF(C96=U77,G98,IF(C98=U77,G98,IF(C104=U77,G106,IF(C106=U77,G106,IF(C112=U77,G114,IF(C114=U77,G114,IF(C120=U77,G122,IF(C122=U77,G122,IF(C128=U77,G130,IF(C130=U77,G130)))))))))))))))),"")</f>
        <v/>
      </c>
      <c r="V85" s="129" t="str">
        <f>IF(U85="","",VLOOKUP(U85,LISTAS!$F$5:$G$204,2,0))</f>
        <v/>
      </c>
      <c r="W85" s="9" t="str">
        <f t="shared" si="7"/>
        <v/>
      </c>
      <c r="X85" s="9" t="str">
        <f t="shared" si="8"/>
        <v/>
      </c>
    </row>
    <row r="86" spans="2:24" ht="18" customHeight="1" x14ac:dyDescent="0.25">
      <c r="B86" s="83"/>
      <c r="C86" s="112"/>
      <c r="D86" s="39"/>
      <c r="E86" s="39"/>
      <c r="F86" s="39"/>
      <c r="G86" s="112"/>
      <c r="H86" s="39"/>
      <c r="I86" s="42"/>
      <c r="J86" s="43"/>
      <c r="K86" s="110" t="str">
        <f>IF(H92&lt;&gt;"",IF(H94&lt;&gt;"",IF(H92=H94,"",IF(H92&gt;H94,G92,G94)),""),"")</f>
        <v>ISABELA/ISABELA/LIVIA/MARIANA</v>
      </c>
      <c r="L86" s="133">
        <v>0</v>
      </c>
      <c r="M86" s="40">
        <f>IF(L86&lt;&gt;"",L86,"")</f>
        <v>0</v>
      </c>
      <c r="N86" s="39" t="str">
        <f>IF(L86&lt;&gt;"",IF(K86="","",K86),"")</f>
        <v>ISABELA/ISABELA/LIVIA/MARIANA</v>
      </c>
      <c r="O86" s="112" t="str">
        <f>VLOOKUP(O84,M84:N86,2,0)</f>
        <v>ISABELA/ISABELA/LIVIA/MARIANA</v>
      </c>
      <c r="P86" s="55"/>
      <c r="S86" s="7" t="str">
        <f>IF(U86&lt;&gt;"",1+COUNTIF(S72:S85,"1")+COUNTIF(S72:S85,"2")+COUNTIF(S72:S85,"3")+COUNTIF(S72:S85,"4")+COUNTIF(S72:S85,"5")+COUNTIF(S72:S85,"6")+COUNTIF(S72:S85,"7")+COUNTIF(S72:S85,"8")+COUNTIF(S72:S85,"9")+COUNTIF(S72:S85,"10")+COUNTIF(S72:S85,"11")+COUNTIF(S72:S85,"12")+COUNTIF(S72:S85,"13")+COUNTIF(S72:S85,"14"),"")</f>
        <v/>
      </c>
      <c r="T86" s="8" t="str">
        <f t="shared" si="6"/>
        <v/>
      </c>
      <c r="U86" s="130" t="str">
        <f>IF(U78&lt;&gt;"",IF(C72=U78,G74,IF(C74=U78,G74,IF(C80=U78,G82,IF(C82=U78,G82,IF(C88=U78,G90,IF(C90=U78,G90,IF(C96=U78,G98,IF(C98=U78,G98,IF(C104=U78,G106,IF(C106=U78,G106,IF(C112=U78,G114,IF(C114=U78,G114,IF(C120=U78,G122,IF(C122=U78,G122,IF(C128=U78,G130,IF(C130=U78,G130)))))))))))))))),"")</f>
        <v/>
      </c>
      <c r="V86" s="129" t="str">
        <f>IF(U86="","",VLOOKUP(U86,LISTAS!$F$5:$G$204,2,0))</f>
        <v/>
      </c>
      <c r="W86" s="9" t="str">
        <f t="shared" si="7"/>
        <v/>
      </c>
      <c r="X86" s="9" t="str">
        <f t="shared" si="8"/>
        <v/>
      </c>
    </row>
    <row r="87" spans="2:24" ht="18" customHeight="1" thickBot="1" x14ac:dyDescent="0.3">
      <c r="B87" s="83"/>
      <c r="C87" s="112"/>
      <c r="D87" s="39"/>
      <c r="E87" s="39"/>
      <c r="F87" s="39"/>
      <c r="G87" s="112"/>
      <c r="H87" s="39"/>
      <c r="I87" s="42"/>
      <c r="J87" s="39"/>
      <c r="K87" s="111" t="str">
        <f>IF(K86="","",VLOOKUP(K86,LISTAS!$F$5:$G$204,2,0))</f>
        <v>ARBOS S.A</v>
      </c>
      <c r="L87" s="134"/>
      <c r="M87" s="42"/>
      <c r="N87" s="39"/>
      <c r="O87" s="112"/>
      <c r="P87" s="55"/>
      <c r="S87" s="7" t="str">
        <f>IF(U87&lt;&gt;"",1+COUNTIF(S72:S86,"1")+COUNTIF(S72:S86,"2")+COUNTIF(S72:S86,"3")+COUNTIF(S72:S86,"4")+COUNTIF(S72:S86,"5")+COUNTIF(S72:S86,"6")+COUNTIF(S72:S86,"7")+COUNTIF(S72:S86,"8")+COUNTIF(S72:S86,"9")+COUNTIF(S72:S86,"10")+COUNTIF(S72:S86,"11")+COUNTIF(S72:S86,"12")+COUNTIF(S72:S86,"13")+COUNTIF(S72:S86,"14")+COUNTIF(S72:S86,"15"),"")</f>
        <v/>
      </c>
      <c r="T87" s="8" t="str">
        <f t="shared" si="6"/>
        <v/>
      </c>
      <c r="U87" s="130" t="str">
        <f>IF(U79&lt;&gt;"",IF(C72=U79,G74,IF(C74=U79,G74,IF(C80=U79,G82,IF(C82=U79,G82,IF(C88=U79,G90,IF(C90=U79,G90,IF(C96=U79,G98,IF(C98=U79,G98,IF(C104=U79,G106,IF(C106=U79,G106,IF(C112=U79,G114,IF(C114=U79,G114,IF(C120=U79,G122,IF(C122=U79,G122,IF(C128=U79,G130,IF(C130=U79,G130)))))))))))))))),"")</f>
        <v/>
      </c>
      <c r="V87" s="129" t="str">
        <f>IF(U87="","",VLOOKUP(U87,LISTAS!$F$5:$G$204,2,0))</f>
        <v/>
      </c>
      <c r="W87" s="9" t="str">
        <f t="shared" si="7"/>
        <v/>
      </c>
      <c r="X87" s="9" t="str">
        <f t="shared" si="8"/>
        <v/>
      </c>
    </row>
    <row r="88" spans="2:24" ht="18" customHeight="1" x14ac:dyDescent="0.25">
      <c r="B88" s="83">
        <v>6</v>
      </c>
      <c r="C88" s="110"/>
      <c r="D88" s="133">
        <v>0</v>
      </c>
      <c r="E88" s="39">
        <f>IF(D88&lt;&gt;"",D88,"")</f>
        <v>0</v>
      </c>
      <c r="F88" s="39" t="str">
        <f>IF(D88&lt;&gt;"",IF(C88="","",C88),"")</f>
        <v/>
      </c>
      <c r="G88" s="112">
        <f>IF(E88&lt;&gt;"",IF(E90&lt;&gt;"",SMALL(E88:F90,1),""),"")</f>
        <v>0</v>
      </c>
      <c r="H88" s="39"/>
      <c r="I88" s="42"/>
      <c r="J88" s="39"/>
      <c r="K88" s="112"/>
      <c r="L88" s="39"/>
      <c r="M88" s="42"/>
      <c r="N88" s="39"/>
      <c r="O88" s="112"/>
      <c r="P88" s="55"/>
      <c r="S88" s="7"/>
      <c r="T88" s="8"/>
      <c r="U88" s="130"/>
      <c r="V88" s="129"/>
      <c r="W88" s="9"/>
      <c r="X88" s="9"/>
    </row>
    <row r="89" spans="2:24" ht="18" customHeight="1" thickBot="1" x14ac:dyDescent="0.3">
      <c r="B89" s="83"/>
      <c r="C89" s="111" t="str">
        <f>IF(C88="","",VLOOKUP(C88,LISTAS!$F$5:$G$204,2,0))</f>
        <v/>
      </c>
      <c r="D89" s="134"/>
      <c r="E89" s="39"/>
      <c r="F89" s="39"/>
      <c r="G89" s="112"/>
      <c r="H89" s="39"/>
      <c r="I89" s="42"/>
      <c r="J89" s="39"/>
      <c r="K89" s="112"/>
      <c r="L89" s="39"/>
      <c r="M89" s="42"/>
      <c r="N89" s="39"/>
      <c r="O89" s="112"/>
      <c r="P89" s="55"/>
      <c r="S89" s="7"/>
      <c r="T89" s="8"/>
      <c r="U89" s="129"/>
      <c r="V89" s="129" t="str">
        <f>IF(U89="","",VLOOKUP(U89,LISTAS!$F$5:$G$204,2,0))</f>
        <v/>
      </c>
      <c r="W89" s="9" t="str">
        <f t="shared" ref="W89" si="9">IF(S89="","",IF(S89=1,180,IF(S89=2,170,IF(S89=3,150,IF(S89=4,140,IF(S89=5,135,IF(S89=6,130,IF(S89=7,120,IF(S89=8,110,IF(S89=9,105,IF(S89=10,105,IF(S89=11,105,IF(S89=12,105,IF(S89=13,105,IF(S89=14,105,IF(S89=15,105,IF(S89=16,105,IF(S89&gt;16,"",""))))))))))))))))))</f>
        <v/>
      </c>
      <c r="X89" s="9" t="str">
        <f t="shared" ref="X89" si="10">IF(S89="","",IF($V$5="NÃO","",IF(S89=1,180,IF(S89=2,170,IF(S89=3,150,IF(S89=4,140,IF(S89=5,135,IF(S89=6,130,IF(S89=7,120,IF(S89=8,110,IF(S89=9,105,IF(S89=10,105,IF(S89=11,105,IF(S89=12,105,IF(S89=13,105,IF(S89=14,105,IF(S89=15,105,IF(S89=16,105,IF(S89&gt;16,"","")))))))))))))))))))</f>
        <v/>
      </c>
    </row>
    <row r="90" spans="2:24" ht="18" customHeight="1" x14ac:dyDescent="0.25">
      <c r="B90" s="83">
        <v>11</v>
      </c>
      <c r="C90" s="110"/>
      <c r="D90" s="133">
        <v>0</v>
      </c>
      <c r="E90" s="40">
        <f>IF(D90&lt;&gt;"",D90,"")</f>
        <v>0</v>
      </c>
      <c r="F90" s="39" t="str">
        <f>IF(D90&lt;&gt;"",IF(C90="","",C90),"")</f>
        <v/>
      </c>
      <c r="G90" s="112" t="str">
        <f>VLOOKUP(G88,E88:F90,2,0)</f>
        <v/>
      </c>
      <c r="H90" s="39"/>
      <c r="I90" s="42"/>
      <c r="J90" s="39"/>
      <c r="K90" s="112"/>
      <c r="L90" s="39"/>
      <c r="M90" s="42"/>
      <c r="N90" s="39"/>
      <c r="O90" s="112"/>
      <c r="P90" s="55"/>
      <c r="S90" s="7"/>
      <c r="T90" s="8"/>
      <c r="U90" s="130"/>
      <c r="V90" s="129"/>
      <c r="W90" s="9"/>
      <c r="X90" s="9"/>
    </row>
    <row r="91" spans="2:24" ht="18" customHeight="1" thickBot="1" x14ac:dyDescent="0.3">
      <c r="B91" s="83"/>
      <c r="C91" s="111" t="str">
        <f>IF(C90="","",VLOOKUP(C90,LISTAS!$F$5:$G$204,2,0))</f>
        <v/>
      </c>
      <c r="D91" s="134"/>
      <c r="E91" s="39"/>
      <c r="F91" s="80"/>
      <c r="G91" s="112"/>
      <c r="H91" s="39"/>
      <c r="I91" s="42"/>
      <c r="J91" s="39"/>
      <c r="K91" s="112"/>
      <c r="L91" s="39"/>
      <c r="M91" s="42"/>
      <c r="N91" s="39"/>
      <c r="O91" s="112"/>
      <c r="P91" s="55"/>
      <c r="S91" s="7"/>
      <c r="T91" s="8"/>
      <c r="U91" s="130"/>
      <c r="V91" s="129"/>
      <c r="W91" s="9"/>
      <c r="X91" s="9"/>
    </row>
    <row r="92" spans="2:24" ht="18" customHeight="1" x14ac:dyDescent="0.25">
      <c r="B92" s="83"/>
      <c r="C92" s="112"/>
      <c r="D92" s="39"/>
      <c r="E92" s="39"/>
      <c r="F92" s="41"/>
      <c r="G92" s="110" t="str">
        <f>IF(D88&lt;&gt;"",IF(D90&lt;&gt;"",IF(D88=D90,"",IF(D88&gt;D90,C88,C90)),""),"")</f>
        <v/>
      </c>
      <c r="H92" s="133">
        <v>0</v>
      </c>
      <c r="I92" s="44">
        <f>IF(H92&lt;&gt;"",H92,"")</f>
        <v>0</v>
      </c>
      <c r="J92" s="39" t="str">
        <f>IF(H92&lt;&gt;"",IF(G92="","",G92),"")</f>
        <v/>
      </c>
      <c r="K92" s="112">
        <f>IF(I92&lt;&gt;"",IF(I94&lt;&gt;"",SMALL(I92:J94,1),""),"")</f>
        <v>0</v>
      </c>
      <c r="L92" s="6"/>
      <c r="M92" s="42"/>
      <c r="N92" s="39"/>
      <c r="O92" s="112"/>
      <c r="P92" s="55"/>
      <c r="S92" s="7"/>
      <c r="T92" s="8"/>
      <c r="U92" s="130"/>
      <c r="V92" s="129"/>
      <c r="W92" s="9"/>
      <c r="X92" s="9"/>
    </row>
    <row r="93" spans="2:24" ht="18" customHeight="1" thickBot="1" x14ac:dyDescent="0.3">
      <c r="B93" s="83"/>
      <c r="C93" s="112"/>
      <c r="D93" s="39"/>
      <c r="E93" s="39"/>
      <c r="F93" s="41"/>
      <c r="G93" s="111" t="str">
        <f>IF(G92="","",VLOOKUP(G92,LISTAS!$F$5:$G$204,2,0))</f>
        <v/>
      </c>
      <c r="H93" s="134"/>
      <c r="I93" s="45"/>
      <c r="J93" s="39"/>
      <c r="K93" s="112"/>
      <c r="L93" s="6"/>
      <c r="M93" s="42"/>
      <c r="N93" s="39"/>
      <c r="O93" s="112"/>
      <c r="P93" s="55"/>
      <c r="S93" s="7"/>
      <c r="T93" s="8"/>
      <c r="U93" s="130"/>
      <c r="V93" s="129"/>
      <c r="W93" s="9"/>
      <c r="X93" s="9"/>
    </row>
    <row r="94" spans="2:24" ht="18" customHeight="1" x14ac:dyDescent="0.25">
      <c r="B94" s="83"/>
      <c r="C94" s="112"/>
      <c r="D94" s="39"/>
      <c r="E94" s="42"/>
      <c r="F94" s="43"/>
      <c r="G94" s="110" t="str">
        <f>IF(D96&lt;&gt;"",IF(D98&lt;&gt;"",IF(D96=D98,"",IF(D96&gt;D98,C96,C98)),""),"")</f>
        <v>ISABELA/ISABELA/LIVIA/MARIANA</v>
      </c>
      <c r="H94" s="133">
        <v>1</v>
      </c>
      <c r="I94" s="45">
        <f>IF(H94&lt;&gt;"",H94,"")</f>
        <v>1</v>
      </c>
      <c r="J94" s="39" t="str">
        <f>IF(H94&lt;&gt;"",IF(G94="","",G94),"")</f>
        <v>ISABELA/ISABELA/LIVIA/MARIANA</v>
      </c>
      <c r="K94" s="112" t="str">
        <f>VLOOKUP(K92,I92:J94,2,0)</f>
        <v/>
      </c>
      <c r="L94" s="6"/>
      <c r="M94" s="42"/>
      <c r="N94" s="39"/>
      <c r="O94" s="112"/>
      <c r="P94" s="55"/>
      <c r="S94" s="7"/>
      <c r="T94" s="8"/>
      <c r="U94" s="130"/>
      <c r="V94" s="129"/>
      <c r="W94" s="9"/>
      <c r="X94" s="9"/>
    </row>
    <row r="95" spans="2:24" ht="18" customHeight="1" thickBot="1" x14ac:dyDescent="0.3">
      <c r="B95" s="83"/>
      <c r="C95" s="112"/>
      <c r="D95" s="39"/>
      <c r="E95" s="42"/>
      <c r="F95" s="39"/>
      <c r="G95" s="111" t="str">
        <f>IF(G94="","",VLOOKUP(G94,LISTAS!$F$5:$G$204,2,0))</f>
        <v>ARBOS S.A</v>
      </c>
      <c r="H95" s="134"/>
      <c r="I95" s="39"/>
      <c r="J95" s="39"/>
      <c r="K95" s="112"/>
      <c r="L95" s="6"/>
      <c r="M95" s="42"/>
      <c r="N95" s="39"/>
      <c r="O95" s="112"/>
      <c r="P95" s="55"/>
      <c r="S95" s="7"/>
      <c r="T95" s="8"/>
      <c r="U95" s="130"/>
      <c r="V95" s="129"/>
      <c r="W95" s="9"/>
      <c r="X95" s="9"/>
    </row>
    <row r="96" spans="2:24" ht="18" customHeight="1" x14ac:dyDescent="0.25">
      <c r="B96" s="83">
        <v>4</v>
      </c>
      <c r="C96" s="110" t="s">
        <v>57</v>
      </c>
      <c r="D96" s="133">
        <v>1</v>
      </c>
      <c r="E96" s="44">
        <f>IF(D96&lt;&gt;"",D96,"")</f>
        <v>1</v>
      </c>
      <c r="F96" s="39" t="str">
        <f>IF(D96&lt;&gt;"",IF(C96="","",C96),"")</f>
        <v>ISABELA/ISABELA/LIVIA/MARIANA</v>
      </c>
      <c r="G96" s="112">
        <f>IF(E96&lt;&gt;"",IF(E98&lt;&gt;"",SMALL(E96:F98,1),""),"")</f>
        <v>0</v>
      </c>
      <c r="H96" s="39"/>
      <c r="I96" s="39"/>
      <c r="J96" s="39"/>
      <c r="K96" s="112"/>
      <c r="L96" s="39"/>
      <c r="M96" s="42"/>
      <c r="N96" s="39"/>
      <c r="O96" s="112"/>
      <c r="P96" s="55"/>
      <c r="R96" s="14"/>
      <c r="S96" s="7"/>
      <c r="T96" s="8"/>
      <c r="U96" s="130"/>
      <c r="V96" s="129"/>
      <c r="W96" s="9"/>
      <c r="X96" s="9"/>
    </row>
    <row r="97" spans="2:24" ht="18" customHeight="1" thickBot="1" x14ac:dyDescent="0.3">
      <c r="B97" s="83"/>
      <c r="C97" s="111" t="str">
        <f>IF(C96="","",VLOOKUP(C96,LISTAS!$F$5:$G$204,2,0))</f>
        <v>ARBOS S.A</v>
      </c>
      <c r="D97" s="134"/>
      <c r="E97" s="45"/>
      <c r="F97" s="39"/>
      <c r="G97" s="112"/>
      <c r="H97" s="39"/>
      <c r="I97" s="39"/>
      <c r="J97" s="39"/>
      <c r="K97" s="112"/>
      <c r="L97" s="39"/>
      <c r="M97" s="42"/>
      <c r="N97" s="39"/>
      <c r="O97" s="112"/>
      <c r="P97" s="55"/>
      <c r="R97" s="14"/>
      <c r="S97" s="7"/>
      <c r="T97" s="8"/>
      <c r="U97" s="130"/>
      <c r="V97" s="129"/>
      <c r="W97" s="9"/>
      <c r="X97" s="9"/>
    </row>
    <row r="98" spans="2:24" ht="18" customHeight="1" x14ac:dyDescent="0.25">
      <c r="B98" s="83">
        <v>13</v>
      </c>
      <c r="C98" s="110"/>
      <c r="D98" s="133">
        <v>0</v>
      </c>
      <c r="E98" s="45">
        <f>IF(D98&lt;&gt;"",D98,"")</f>
        <v>0</v>
      </c>
      <c r="F98" s="39" t="str">
        <f>IF(D98&lt;&gt;"",IF(C98="","",C98),"")</f>
        <v/>
      </c>
      <c r="G98" s="112" t="str">
        <f>VLOOKUP(G96,E96:F98,2,0)</f>
        <v/>
      </c>
      <c r="H98" s="39"/>
      <c r="I98" s="39"/>
      <c r="J98" s="39"/>
      <c r="K98" s="112"/>
      <c r="L98" s="39"/>
      <c r="M98" s="42"/>
      <c r="N98" s="39"/>
      <c r="O98" s="112"/>
      <c r="P98" s="55"/>
      <c r="R98" s="14"/>
      <c r="S98" s="7"/>
      <c r="T98" s="8"/>
      <c r="U98" s="130"/>
      <c r="V98" s="129"/>
      <c r="W98" s="9"/>
      <c r="X98" s="9"/>
    </row>
    <row r="99" spans="2:24" ht="18" customHeight="1" thickBot="1" x14ac:dyDescent="0.3">
      <c r="B99" s="83"/>
      <c r="C99" s="111" t="str">
        <f>IF(C98="","",VLOOKUP(C98,LISTAS!$F$5:$G$204,2,0))</f>
        <v/>
      </c>
      <c r="D99" s="134"/>
      <c r="E99" s="39"/>
      <c r="F99" s="39"/>
      <c r="G99" s="112"/>
      <c r="H99" s="39"/>
      <c r="I99" s="39"/>
      <c r="J99" s="39"/>
      <c r="K99" s="112"/>
      <c r="L99" s="39"/>
      <c r="M99" s="42"/>
      <c r="N99" s="39"/>
      <c r="O99" s="112"/>
      <c r="P99" s="39"/>
      <c r="R99" s="14"/>
      <c r="S99" s="7"/>
      <c r="T99" s="8"/>
      <c r="U99" s="130"/>
      <c r="V99" s="129"/>
      <c r="W99" s="9"/>
      <c r="X99" s="9"/>
    </row>
    <row r="100" spans="2:24" ht="18" customHeight="1" x14ac:dyDescent="0.25">
      <c r="B100" s="83"/>
      <c r="C100" s="106"/>
      <c r="D100" s="6"/>
      <c r="E100" s="39"/>
      <c r="F100" s="39"/>
      <c r="G100" s="112"/>
      <c r="H100" s="39"/>
      <c r="I100" s="39"/>
      <c r="J100" s="39"/>
      <c r="K100" s="112"/>
      <c r="L100" s="39"/>
      <c r="M100" s="42"/>
      <c r="N100" s="39"/>
      <c r="O100" s="110" t="str">
        <f>IF(L84&lt;&gt;"",IF(L86&lt;&gt;"",IF(L84=L86,"",IF(L84&gt;L86,K84,K86)),""),"")</f>
        <v>JULIA/MARCELA/NINA</v>
      </c>
      <c r="P100" s="133">
        <v>1</v>
      </c>
      <c r="Q100" s="11"/>
      <c r="S100" s="7"/>
      <c r="T100" s="8"/>
      <c r="U100" s="130"/>
      <c r="V100" s="129"/>
      <c r="W100" s="9"/>
      <c r="X100" s="9"/>
    </row>
    <row r="101" spans="2:24" ht="18" customHeight="1" thickBot="1" x14ac:dyDescent="0.3">
      <c r="B101" s="83"/>
      <c r="C101" s="106"/>
      <c r="D101" s="6"/>
      <c r="E101" s="39"/>
      <c r="F101" s="39"/>
      <c r="G101" s="112"/>
      <c r="H101" s="39"/>
      <c r="I101" s="39"/>
      <c r="J101" s="39"/>
      <c r="K101" s="112"/>
      <c r="L101" s="39"/>
      <c r="M101" s="42"/>
      <c r="N101" s="39"/>
      <c r="O101" s="111" t="str">
        <f>IF(O100="","",VLOOKUP(O100,LISTAS!$F$5:$G$204,2,0))</f>
        <v>STAGIUM - DIAD</v>
      </c>
      <c r="P101" s="134"/>
      <c r="Q101" s="11"/>
      <c r="S101" s="7"/>
      <c r="T101" s="8"/>
      <c r="U101" s="130"/>
      <c r="V101" s="129"/>
      <c r="W101" s="9"/>
      <c r="X101" s="9"/>
    </row>
    <row r="102" spans="2:24" ht="18" customHeight="1" x14ac:dyDescent="0.25">
      <c r="B102" s="83"/>
      <c r="C102" s="106"/>
      <c r="D102" s="6"/>
      <c r="E102" s="39"/>
      <c r="F102" s="39"/>
      <c r="G102" s="112"/>
      <c r="H102" s="39"/>
      <c r="I102" s="39"/>
      <c r="J102" s="39"/>
      <c r="K102" s="112"/>
      <c r="L102" s="39"/>
      <c r="M102" s="42"/>
      <c r="N102" s="43"/>
      <c r="O102" s="110" t="str">
        <f>IF(L116&lt;&gt;"",IF(L118&lt;&gt;"",IF(L116=L118,"",IF(L116&gt;L118,K116,K118)),""),"")</f>
        <v>EDUARDA/HELOISA/JULIA</v>
      </c>
      <c r="P102" s="133">
        <v>0</v>
      </c>
      <c r="Q102" s="11"/>
      <c r="S102" s="7"/>
      <c r="T102" s="8"/>
      <c r="U102" s="130"/>
      <c r="V102" s="129"/>
      <c r="W102" s="9"/>
      <c r="X102" s="9"/>
    </row>
    <row r="103" spans="2:24" ht="18" customHeight="1" thickBot="1" x14ac:dyDescent="0.3">
      <c r="B103" s="83"/>
      <c r="C103" s="106"/>
      <c r="D103" s="6"/>
      <c r="E103" s="39"/>
      <c r="F103" s="39"/>
      <c r="G103" s="112"/>
      <c r="H103" s="39"/>
      <c r="I103" s="39"/>
      <c r="J103" s="39"/>
      <c r="K103" s="112"/>
      <c r="L103" s="39"/>
      <c r="M103" s="42"/>
      <c r="N103" s="39"/>
      <c r="O103" s="111" t="str">
        <f>IF(O102="","",VLOOKUP(O102,LISTAS!$F$5:$G$204,2,0))</f>
        <v>ARBOS S.A</v>
      </c>
      <c r="P103" s="134"/>
      <c r="Q103" s="11"/>
      <c r="S103" s="7"/>
      <c r="T103" s="8"/>
      <c r="U103" s="130"/>
      <c r="V103" s="129"/>
      <c r="W103" s="9"/>
      <c r="X103" s="9"/>
    </row>
    <row r="104" spans="2:24" ht="18" customHeight="1" x14ac:dyDescent="0.25">
      <c r="B104" s="83">
        <v>3</v>
      </c>
      <c r="C104" s="110" t="s">
        <v>69</v>
      </c>
      <c r="D104" s="133">
        <v>1</v>
      </c>
      <c r="E104" s="39">
        <f>IF(D104&lt;&gt;"",D104,"")</f>
        <v>1</v>
      </c>
      <c r="F104" s="39" t="str">
        <f>IF(D104&lt;&gt;"",IF(C104="","",C104),"")</f>
        <v>EDUARDA/HELOISA/JULIA</v>
      </c>
      <c r="G104" s="112">
        <f>IF(E104&lt;&gt;"",IF(E106&lt;&gt;"",SMALL(E104:F106,1),""),"")</f>
        <v>0</v>
      </c>
      <c r="H104" s="39"/>
      <c r="I104" s="39"/>
      <c r="J104" s="39"/>
      <c r="K104" s="112"/>
      <c r="L104" s="39"/>
      <c r="M104" s="42"/>
      <c r="N104" s="39"/>
      <c r="O104" s="112"/>
      <c r="P104" s="55"/>
      <c r="Q104" s="11"/>
      <c r="S104" s="7"/>
      <c r="T104" s="8"/>
      <c r="U104" s="130"/>
      <c r="V104" s="129"/>
      <c r="W104" s="9"/>
      <c r="X104" s="9"/>
    </row>
    <row r="105" spans="2:24" ht="18" customHeight="1" thickBot="1" x14ac:dyDescent="0.3">
      <c r="B105" s="83"/>
      <c r="C105" s="111" t="str">
        <f>IF(C104="","",VLOOKUP(C104,LISTAS!$F$5:$G$204,2,0))</f>
        <v>ARBOS S.A</v>
      </c>
      <c r="D105" s="134"/>
      <c r="E105" s="39"/>
      <c r="F105" s="39"/>
      <c r="G105" s="112"/>
      <c r="H105" s="39"/>
      <c r="I105" s="39"/>
      <c r="J105" s="39"/>
      <c r="K105" s="112"/>
      <c r="L105" s="39"/>
      <c r="M105" s="42"/>
      <c r="N105" s="39"/>
      <c r="O105" s="112"/>
      <c r="P105" s="55"/>
      <c r="Q105" s="11"/>
      <c r="S105" s="7"/>
      <c r="T105" s="8"/>
      <c r="U105" s="129"/>
      <c r="V105" s="129"/>
      <c r="W105" s="9"/>
      <c r="X105" s="9"/>
    </row>
    <row r="106" spans="2:24" ht="18" customHeight="1" x14ac:dyDescent="0.25">
      <c r="B106" s="83">
        <v>14</v>
      </c>
      <c r="C106" s="110"/>
      <c r="D106" s="133">
        <v>0</v>
      </c>
      <c r="E106" s="40">
        <f>IF(D106&lt;&gt;"",D106,"")</f>
        <v>0</v>
      </c>
      <c r="F106" s="39" t="str">
        <f>IF(D106&lt;&gt;"",IF(C106="","",C106),"")</f>
        <v/>
      </c>
      <c r="G106" s="112" t="str">
        <f>VLOOKUP(G104,E104:F106,2,0)</f>
        <v/>
      </c>
      <c r="H106" s="39"/>
      <c r="I106" s="39"/>
      <c r="J106" s="39"/>
      <c r="K106" s="112"/>
      <c r="L106" s="39"/>
      <c r="M106" s="42"/>
      <c r="N106" s="39"/>
      <c r="O106" s="112"/>
      <c r="P106" s="55"/>
      <c r="Q106" s="11"/>
      <c r="S106" s="7"/>
      <c r="T106" s="8"/>
      <c r="U106" s="129"/>
      <c r="V106" s="129" t="str">
        <f>IF(U106="","",VLOOKUP(U106,LISTAS!$F$5:$G$204,2,0))</f>
        <v/>
      </c>
      <c r="W106" s="9" t="str">
        <f t="shared" ref="W106:W132" si="11">IF(S106="","",IF(S106=1,180,IF(S106=2,170,IF(S106=3,150,IF(S106=4,140,IF(S106=5,135,IF(S106=6,130,IF(S106=7,120,IF(S106=8,110,IF(S106=9,105,IF(S106=10,105,IF(S106=11,105,IF(S106=12,105,IF(S106=13,105,IF(S106=14,105,IF(S106=15,105,IF(S106=16,105,IF(S106&gt;16,"",""))))))))))))))))))</f>
        <v/>
      </c>
      <c r="X106" s="9" t="str">
        <f t="shared" ref="X106:X132" si="12">IF(S106="","",IF($V$5="NÃO","",IF(S106=1,180,IF(S106=2,170,IF(S106=3,150,IF(S106=4,140,IF(S106=5,135,IF(S106=6,130,IF(S106=7,120,IF(S106=8,110,IF(S106=9,105,IF(S106=10,105,IF(S106=11,105,IF(S106=12,105,IF(S106=13,105,IF(S106=14,105,IF(S106=15,105,IF(S106=16,105,IF(S106&gt;16,"","")))))))))))))))))))</f>
        <v/>
      </c>
    </row>
    <row r="107" spans="2:24" ht="18" customHeight="1" thickBot="1" x14ac:dyDescent="0.3">
      <c r="B107" s="83"/>
      <c r="C107" s="111" t="str">
        <f>IF(C106="","",VLOOKUP(C106,LISTAS!$F$5:$G$204,2,0))</f>
        <v/>
      </c>
      <c r="D107" s="134"/>
      <c r="E107" s="39"/>
      <c r="F107" s="80"/>
      <c r="G107" s="112"/>
      <c r="H107" s="39"/>
      <c r="I107" s="39"/>
      <c r="J107" s="39"/>
      <c r="K107" s="112"/>
      <c r="L107" s="39"/>
      <c r="M107" s="42"/>
      <c r="N107" s="39"/>
      <c r="O107" s="112"/>
      <c r="P107" s="55"/>
      <c r="Q107" s="11"/>
      <c r="S107" s="7"/>
      <c r="T107" s="8"/>
      <c r="U107" s="129"/>
      <c r="V107" s="129"/>
      <c r="W107" s="9"/>
      <c r="X107" s="9"/>
    </row>
    <row r="108" spans="2:24" ht="18" customHeight="1" x14ac:dyDescent="0.25">
      <c r="B108" s="83"/>
      <c r="C108" s="106"/>
      <c r="D108" s="6"/>
      <c r="E108" s="39"/>
      <c r="F108" s="41"/>
      <c r="G108" s="110" t="str">
        <f>IF(D104&lt;&gt;"",IF(D106&lt;&gt;"",IF(D104=D106,"",IF(D104&gt;D106,C104,C106)),""),"")</f>
        <v>EDUARDA/HELOISA/JULIA</v>
      </c>
      <c r="H108" s="133">
        <v>1</v>
      </c>
      <c r="I108" s="39">
        <f>IF(H108&lt;&gt;"",H108,"")</f>
        <v>1</v>
      </c>
      <c r="J108" s="39" t="str">
        <f>IF(H108&lt;&gt;"",IF(G108="","",G108),"")</f>
        <v>EDUARDA/HELOISA/JULIA</v>
      </c>
      <c r="K108" s="112">
        <f>IF(I108&lt;&gt;"",IF(I110&lt;&gt;"",SMALL(I108:J110,1),""),"")</f>
        <v>0</v>
      </c>
      <c r="L108" s="39"/>
      <c r="M108" s="42"/>
      <c r="N108" s="39"/>
      <c r="O108" s="112"/>
      <c r="P108" s="55"/>
      <c r="Q108" s="11"/>
      <c r="S108" s="7"/>
      <c r="T108" s="8"/>
      <c r="U108" s="129"/>
      <c r="V108" s="129" t="str">
        <f>IF(U108="","",VLOOKUP(U108,LISTAS!$F$5:$G$204,2,0))</f>
        <v/>
      </c>
      <c r="W108" s="9" t="str">
        <f t="shared" si="11"/>
        <v/>
      </c>
      <c r="X108" s="9" t="str">
        <f t="shared" si="12"/>
        <v/>
      </c>
    </row>
    <row r="109" spans="2:24" ht="18" customHeight="1" thickBot="1" x14ac:dyDescent="0.3">
      <c r="B109" s="83"/>
      <c r="C109" s="106"/>
      <c r="D109" s="6"/>
      <c r="E109" s="39"/>
      <c r="F109" s="41"/>
      <c r="G109" s="111" t="str">
        <f>IF(G108="","",VLOOKUP(G108,LISTAS!$F$5:$G$204,2,0))</f>
        <v>ARBOS S.A</v>
      </c>
      <c r="H109" s="134"/>
      <c r="I109" s="39"/>
      <c r="J109" s="39"/>
      <c r="K109" s="112"/>
      <c r="L109" s="39"/>
      <c r="M109" s="42"/>
      <c r="N109" s="39"/>
      <c r="O109" s="112"/>
      <c r="P109" s="55"/>
      <c r="Q109" s="11"/>
      <c r="S109" s="7"/>
      <c r="T109" s="8"/>
      <c r="U109" s="129"/>
      <c r="V109" s="129"/>
      <c r="W109" s="9"/>
      <c r="X109" s="9"/>
    </row>
    <row r="110" spans="2:24" ht="18" customHeight="1" x14ac:dyDescent="0.25">
      <c r="B110" s="83"/>
      <c r="C110" s="106"/>
      <c r="D110" s="6"/>
      <c r="E110" s="42"/>
      <c r="F110" s="43"/>
      <c r="G110" s="110" t="str">
        <f>IF(D112&lt;&gt;"",IF(D114&lt;&gt;"",IF(D112=D114,"",IF(D112&gt;D114,C112,C114)),""),"")</f>
        <v/>
      </c>
      <c r="H110" s="133">
        <v>0</v>
      </c>
      <c r="I110" s="40">
        <f>IF(H110&lt;&gt;"",H110,"")</f>
        <v>0</v>
      </c>
      <c r="J110" s="39" t="str">
        <f>IF(H110&lt;&gt;"",IF(G110="","",G110),"")</f>
        <v/>
      </c>
      <c r="K110" s="112" t="str">
        <f>VLOOKUP(K108,I108:J110,2,0)</f>
        <v/>
      </c>
      <c r="L110" s="39"/>
      <c r="M110" s="42"/>
      <c r="N110" s="39"/>
      <c r="O110" s="112"/>
      <c r="P110" s="55"/>
      <c r="S110" s="7"/>
      <c r="T110" s="8"/>
      <c r="U110" s="129"/>
      <c r="V110" s="129" t="str">
        <f>IF(U110="","",VLOOKUP(U110,LISTAS!$F$5:$G$204,2,0))</f>
        <v/>
      </c>
      <c r="W110" s="9" t="str">
        <f t="shared" si="11"/>
        <v/>
      </c>
      <c r="X110" s="9" t="str">
        <f t="shared" si="12"/>
        <v/>
      </c>
    </row>
    <row r="111" spans="2:24" ht="18" customHeight="1" thickBot="1" x14ac:dyDescent="0.3">
      <c r="B111" s="83"/>
      <c r="C111" s="106"/>
      <c r="D111" s="6"/>
      <c r="E111" s="42"/>
      <c r="F111" s="39"/>
      <c r="G111" s="111" t="str">
        <f>IF(G110="","",VLOOKUP(G110,LISTAS!$F$5:$G$204,2,0))</f>
        <v/>
      </c>
      <c r="H111" s="134"/>
      <c r="I111" s="42"/>
      <c r="J111" s="39"/>
      <c r="K111" s="112"/>
      <c r="L111" s="39"/>
      <c r="M111" s="42"/>
      <c r="N111" s="39"/>
      <c r="O111" s="112"/>
      <c r="P111" s="55"/>
      <c r="S111" s="7"/>
      <c r="T111" s="8"/>
      <c r="U111" s="129"/>
      <c r="V111" s="129"/>
      <c r="W111" s="9"/>
      <c r="X111" s="9"/>
    </row>
    <row r="112" spans="2:24" ht="18" customHeight="1" x14ac:dyDescent="0.25">
      <c r="B112" s="83">
        <v>5</v>
      </c>
      <c r="C112" s="110"/>
      <c r="D112" s="133">
        <v>0</v>
      </c>
      <c r="E112" s="44">
        <f>IF(D112&lt;&gt;"",D112,"")</f>
        <v>0</v>
      </c>
      <c r="F112" s="39" t="str">
        <f>IF(D112&lt;&gt;"",IF(C112="","",C112),"")</f>
        <v/>
      </c>
      <c r="G112" s="112">
        <f>IF(E112&lt;&gt;"",IF(E114&lt;&gt;"",SMALL(E112:F114,1),""),"")</f>
        <v>0</v>
      </c>
      <c r="H112" s="39"/>
      <c r="I112" s="42"/>
      <c r="J112" s="39"/>
      <c r="K112" s="112"/>
      <c r="L112" s="39"/>
      <c r="M112" s="42"/>
      <c r="N112" s="39"/>
      <c r="O112" s="112"/>
      <c r="P112" s="55"/>
      <c r="S112" s="7"/>
      <c r="T112" s="8"/>
      <c r="U112" s="129"/>
      <c r="V112" s="129" t="str">
        <f>IF(U112="","",VLOOKUP(U112,LISTAS!$F$5:$G$204,2,0))</f>
        <v/>
      </c>
      <c r="W112" s="9" t="str">
        <f t="shared" si="11"/>
        <v/>
      </c>
      <c r="X112" s="9" t="str">
        <f t="shared" si="12"/>
        <v/>
      </c>
    </row>
    <row r="113" spans="2:24" ht="18" customHeight="1" thickBot="1" x14ac:dyDescent="0.3">
      <c r="B113" s="83"/>
      <c r="C113" s="111" t="str">
        <f>IF(C112="","",VLOOKUP(C112,LISTAS!$F$5:$G$204,2,0))</f>
        <v/>
      </c>
      <c r="D113" s="134"/>
      <c r="E113" s="45"/>
      <c r="F113" s="39"/>
      <c r="G113" s="112"/>
      <c r="H113" s="39"/>
      <c r="I113" s="42"/>
      <c r="J113" s="39"/>
      <c r="K113" s="112"/>
      <c r="L113" s="39"/>
      <c r="M113" s="42"/>
      <c r="N113" s="39"/>
      <c r="O113" s="112"/>
      <c r="P113" s="55"/>
      <c r="S113" s="7"/>
      <c r="T113" s="8"/>
      <c r="U113" s="129"/>
      <c r="V113" s="129"/>
      <c r="W113" s="9"/>
      <c r="X113" s="9"/>
    </row>
    <row r="114" spans="2:24" ht="18" customHeight="1" x14ac:dyDescent="0.25">
      <c r="B114" s="83">
        <v>12</v>
      </c>
      <c r="C114" s="110"/>
      <c r="D114" s="133">
        <v>0</v>
      </c>
      <c r="E114" s="45">
        <f>IF(D114&lt;&gt;"",D114,"")</f>
        <v>0</v>
      </c>
      <c r="F114" s="39" t="str">
        <f>IF(D114&lt;&gt;"",IF(C114="","",C114),"")</f>
        <v/>
      </c>
      <c r="G114" s="112" t="str">
        <f>VLOOKUP(G112,E112:F114,2,0)</f>
        <v/>
      </c>
      <c r="H114" s="39"/>
      <c r="I114" s="42"/>
      <c r="J114" s="39"/>
      <c r="K114" s="112"/>
      <c r="L114" s="39"/>
      <c r="M114" s="42"/>
      <c r="N114" s="39"/>
      <c r="O114" s="112"/>
      <c r="P114" s="55"/>
      <c r="S114" s="7"/>
      <c r="T114" s="8"/>
      <c r="U114" s="129"/>
      <c r="V114" s="129" t="str">
        <f>IF(U114="","",VLOOKUP(U114,LISTAS!$F$5:$G$204,2,0))</f>
        <v/>
      </c>
      <c r="W114" s="9" t="str">
        <f t="shared" si="11"/>
        <v/>
      </c>
      <c r="X114" s="9" t="str">
        <f t="shared" si="12"/>
        <v/>
      </c>
    </row>
    <row r="115" spans="2:24" ht="18" customHeight="1" thickBot="1" x14ac:dyDescent="0.3">
      <c r="B115" s="83"/>
      <c r="C115" s="111" t="str">
        <f>IF(C114="","",VLOOKUP(C114,LISTAS!$F$5:$G$204,2,0))</f>
        <v/>
      </c>
      <c r="D115" s="134"/>
      <c r="E115" s="39"/>
      <c r="F115" s="39"/>
      <c r="G115" s="112"/>
      <c r="H115" s="39"/>
      <c r="I115" s="42"/>
      <c r="J115" s="39"/>
      <c r="K115" s="112"/>
      <c r="L115" s="39"/>
      <c r="M115" s="42"/>
      <c r="N115" s="39"/>
      <c r="O115" s="112"/>
      <c r="P115" s="55"/>
      <c r="S115" s="7"/>
      <c r="T115" s="8"/>
      <c r="U115" s="129"/>
      <c r="V115" s="129"/>
      <c r="W115" s="9"/>
      <c r="X115" s="9"/>
    </row>
    <row r="116" spans="2:24" ht="18" customHeight="1" x14ac:dyDescent="0.25">
      <c r="B116" s="83"/>
      <c r="C116" s="106"/>
      <c r="D116" s="6"/>
      <c r="E116" s="39"/>
      <c r="F116" s="39"/>
      <c r="G116" s="112"/>
      <c r="H116" s="39"/>
      <c r="I116" s="42"/>
      <c r="J116" s="39"/>
      <c r="K116" s="110" t="str">
        <f>IF(H108&lt;&gt;"",IF(H110&lt;&gt;"",IF(H108=H110,"",IF(H108&gt;H110,G108,G110)),""),"")</f>
        <v>EDUARDA/HELOISA/JULIA</v>
      </c>
      <c r="L116" s="133">
        <v>1</v>
      </c>
      <c r="M116" s="44">
        <f>IF(L116&lt;&gt;"",L116,"")</f>
        <v>1</v>
      </c>
      <c r="N116" s="39" t="str">
        <f>IF(L116&lt;&gt;"",IF(K116="","",K116),"")</f>
        <v>EDUARDA/HELOISA/JULIA</v>
      </c>
      <c r="O116" s="112">
        <f>IF(M116&lt;&gt;"",IF(M118&lt;&gt;"",SMALL(M116:N118,1),""),"")</f>
        <v>0</v>
      </c>
      <c r="P116" s="55"/>
      <c r="S116" s="7"/>
      <c r="T116" s="8"/>
      <c r="U116" s="129"/>
      <c r="V116" s="129" t="str">
        <f>IF(U116="","",VLOOKUP(U116,LISTAS!$F$5:$G$204,2,0))</f>
        <v/>
      </c>
      <c r="W116" s="9" t="str">
        <f t="shared" si="11"/>
        <v/>
      </c>
      <c r="X116" s="9" t="str">
        <f t="shared" si="12"/>
        <v/>
      </c>
    </row>
    <row r="117" spans="2:24" ht="18" customHeight="1" thickBot="1" x14ac:dyDescent="0.3">
      <c r="B117" s="83"/>
      <c r="C117" s="106"/>
      <c r="D117" s="6"/>
      <c r="E117" s="39"/>
      <c r="F117" s="39"/>
      <c r="G117" s="112"/>
      <c r="H117" s="39"/>
      <c r="I117" s="42"/>
      <c r="J117" s="39"/>
      <c r="K117" s="111" t="str">
        <f>IF(K116="","",VLOOKUP(K116,LISTAS!$F$5:$G$204,2,0))</f>
        <v>ARBOS S.A</v>
      </c>
      <c r="L117" s="134"/>
      <c r="M117" s="45"/>
      <c r="N117" s="39"/>
      <c r="O117" s="112"/>
      <c r="P117" s="55"/>
      <c r="S117" s="7"/>
      <c r="T117" s="8"/>
      <c r="U117" s="129"/>
      <c r="V117" s="129"/>
      <c r="W117" s="9"/>
      <c r="X117" s="9"/>
    </row>
    <row r="118" spans="2:24" ht="18" customHeight="1" x14ac:dyDescent="0.25">
      <c r="B118" s="83"/>
      <c r="C118" s="106"/>
      <c r="D118" s="6"/>
      <c r="E118" s="39"/>
      <c r="F118" s="39"/>
      <c r="G118" s="112"/>
      <c r="H118" s="39"/>
      <c r="I118" s="42"/>
      <c r="J118" s="43"/>
      <c r="K118" s="110" t="str">
        <f>IF(H124&lt;&gt;"",IF(H126&lt;&gt;"",IF(H124=H126,"",IF(H124&gt;H126,G124,G126)),""),"")</f>
        <v/>
      </c>
      <c r="L118" s="133">
        <v>0</v>
      </c>
      <c r="M118" s="45">
        <f>IF(L118&lt;&gt;"",L118,"")</f>
        <v>0</v>
      </c>
      <c r="N118" s="39" t="str">
        <f>IF(L118&lt;&gt;"",IF(K118="","",K118),"")</f>
        <v/>
      </c>
      <c r="O118" s="112" t="str">
        <f>VLOOKUP(O116,M116:N118,2,0)</f>
        <v/>
      </c>
      <c r="P118" s="55"/>
      <c r="S118" s="7"/>
      <c r="T118" s="8"/>
      <c r="U118" s="129"/>
      <c r="V118" s="129" t="str">
        <f>IF(U118="","",VLOOKUP(U118,LISTAS!$F$5:$G$204,2,0))</f>
        <v/>
      </c>
      <c r="W118" s="9" t="str">
        <f t="shared" si="11"/>
        <v/>
      </c>
      <c r="X118" s="9" t="str">
        <f t="shared" si="12"/>
        <v/>
      </c>
    </row>
    <row r="119" spans="2:24" ht="18" customHeight="1" thickBot="1" x14ac:dyDescent="0.3">
      <c r="B119" s="83"/>
      <c r="C119" s="106"/>
      <c r="D119" s="6"/>
      <c r="E119" s="39"/>
      <c r="F119" s="39"/>
      <c r="G119" s="112"/>
      <c r="H119" s="39"/>
      <c r="I119" s="42"/>
      <c r="J119" s="39"/>
      <c r="K119" s="111" t="str">
        <f>IF(K118="","",VLOOKUP(K118,LISTAS!$F$5:$G$204,2,0))</f>
        <v/>
      </c>
      <c r="L119" s="134"/>
      <c r="M119" s="39"/>
      <c r="N119" s="39"/>
      <c r="O119" s="112"/>
      <c r="P119" s="55"/>
      <c r="S119" s="7"/>
      <c r="T119" s="8"/>
      <c r="U119" s="129"/>
      <c r="V119" s="129"/>
      <c r="W119" s="9"/>
      <c r="X119" s="9"/>
    </row>
    <row r="120" spans="2:24" ht="18" customHeight="1" x14ac:dyDescent="0.25">
      <c r="B120" s="83">
        <v>8</v>
      </c>
      <c r="C120" s="110"/>
      <c r="D120" s="133">
        <v>0</v>
      </c>
      <c r="E120" s="39">
        <f>IF(D120&lt;&gt;"",D120,"")</f>
        <v>0</v>
      </c>
      <c r="F120" s="39" t="str">
        <f>IF(D120&lt;&gt;"",IF(C120="","",C120),"")</f>
        <v/>
      </c>
      <c r="G120" s="112">
        <f>IF(E120&lt;&gt;"",IF(E122&lt;&gt;"",SMALL(E120:F122,1),""),"")</f>
        <v>0</v>
      </c>
      <c r="H120" s="39"/>
      <c r="I120" s="42"/>
      <c r="J120" s="39"/>
      <c r="K120" s="106"/>
      <c r="L120" s="6"/>
      <c r="M120" s="39"/>
      <c r="N120" s="39"/>
      <c r="O120" s="112"/>
      <c r="P120" s="55"/>
      <c r="S120" s="7"/>
      <c r="T120" s="8"/>
      <c r="U120" s="129"/>
      <c r="V120" s="129" t="str">
        <f>IF(U120="","",VLOOKUP(U120,LISTAS!$F$5:$G$204,2,0))</f>
        <v/>
      </c>
      <c r="W120" s="9" t="str">
        <f t="shared" si="11"/>
        <v/>
      </c>
      <c r="X120" s="9" t="str">
        <f t="shared" si="12"/>
        <v/>
      </c>
    </row>
    <row r="121" spans="2:24" ht="18" customHeight="1" thickBot="1" x14ac:dyDescent="0.3">
      <c r="B121" s="83"/>
      <c r="C121" s="111" t="str">
        <f>IF(C120="","",VLOOKUP(C120,LISTAS!$F$5:$G$204,2,0))</f>
        <v/>
      </c>
      <c r="D121" s="134"/>
      <c r="E121" s="39"/>
      <c r="F121" s="39"/>
      <c r="G121" s="112"/>
      <c r="H121" s="39"/>
      <c r="I121" s="42"/>
      <c r="J121" s="39"/>
      <c r="K121" s="106"/>
      <c r="L121" s="6"/>
      <c r="M121" s="39"/>
      <c r="N121" s="39"/>
      <c r="O121" s="112"/>
      <c r="P121" s="55"/>
      <c r="S121" s="7"/>
      <c r="T121" s="8"/>
      <c r="U121" s="129"/>
      <c r="V121" s="129"/>
      <c r="W121" s="9"/>
      <c r="X121" s="9"/>
    </row>
    <row r="122" spans="2:24" ht="18" customHeight="1" x14ac:dyDescent="0.25">
      <c r="B122" s="83">
        <v>10</v>
      </c>
      <c r="C122" s="110"/>
      <c r="D122" s="133">
        <v>0</v>
      </c>
      <c r="E122" s="40">
        <f>IF(D122&lt;&gt;"",D122,"")</f>
        <v>0</v>
      </c>
      <c r="F122" s="39" t="str">
        <f>IF(D122&lt;&gt;"",IF(C122="","",C122),"")</f>
        <v/>
      </c>
      <c r="G122" s="112" t="str">
        <f>VLOOKUP(G120,E120:F122,2,0)</f>
        <v/>
      </c>
      <c r="H122" s="39"/>
      <c r="I122" s="42"/>
      <c r="J122" s="39"/>
      <c r="K122" s="106"/>
      <c r="L122" s="6"/>
      <c r="M122" s="39"/>
      <c r="N122" s="39"/>
      <c r="O122" s="112"/>
      <c r="P122" s="55"/>
      <c r="S122" s="7"/>
      <c r="T122" s="8"/>
      <c r="U122" s="129"/>
      <c r="V122" s="129" t="str">
        <f>IF(U122="","",VLOOKUP(U122,LISTAS!$F$5:$G$204,2,0))</f>
        <v/>
      </c>
      <c r="W122" s="9" t="str">
        <f t="shared" si="11"/>
        <v/>
      </c>
      <c r="X122" s="9" t="str">
        <f t="shared" si="12"/>
        <v/>
      </c>
    </row>
    <row r="123" spans="2:24" ht="18" customHeight="1" thickBot="1" x14ac:dyDescent="0.3">
      <c r="B123" s="83"/>
      <c r="C123" s="111" t="str">
        <f>IF(C122="","",VLOOKUP(C122,LISTAS!$F$5:$G$204,2,0))</f>
        <v/>
      </c>
      <c r="D123" s="134"/>
      <c r="E123" s="39"/>
      <c r="F123" s="80"/>
      <c r="G123" s="112"/>
      <c r="H123" s="39"/>
      <c r="I123" s="42"/>
      <c r="J123" s="39"/>
      <c r="K123" s="106"/>
      <c r="L123" s="6"/>
      <c r="M123" s="39"/>
      <c r="N123" s="39"/>
      <c r="O123" s="112"/>
      <c r="P123" s="55"/>
      <c r="S123" s="7"/>
      <c r="T123" s="8"/>
      <c r="U123" s="129"/>
      <c r="V123" s="129"/>
      <c r="W123" s="9"/>
      <c r="X123" s="9"/>
    </row>
    <row r="124" spans="2:24" ht="18" customHeight="1" x14ac:dyDescent="0.25">
      <c r="B124" s="83"/>
      <c r="C124" s="106"/>
      <c r="D124" s="6"/>
      <c r="E124" s="39"/>
      <c r="F124" s="41"/>
      <c r="G124" s="110" t="str">
        <f>IF(D120&lt;&gt;"",IF(D122&lt;&gt;"",IF(D120=D122,"",IF(D120&gt;D122,C120,C122)),""),"")</f>
        <v/>
      </c>
      <c r="H124" s="133">
        <v>0</v>
      </c>
      <c r="I124" s="44">
        <f>IF(H124&lt;&gt;"",H124,"")</f>
        <v>0</v>
      </c>
      <c r="J124" s="39" t="str">
        <f>IF(H124&lt;&gt;"",IF(G124="","",G124),"")</f>
        <v/>
      </c>
      <c r="K124" s="112">
        <f>IF(I124&lt;&gt;"",IF(I126&lt;&gt;"",SMALL(I124:J126,1),""),"")</f>
        <v>0</v>
      </c>
      <c r="L124" s="6"/>
      <c r="M124" s="39"/>
      <c r="N124" s="39"/>
      <c r="O124" s="112"/>
      <c r="P124" s="55"/>
      <c r="S124" s="7"/>
      <c r="T124" s="8"/>
      <c r="U124" s="129"/>
      <c r="V124" s="129" t="str">
        <f>IF(U124="","",VLOOKUP(U124,LISTAS!$F$5:$G$204,2,0))</f>
        <v/>
      </c>
      <c r="W124" s="9" t="str">
        <f t="shared" si="11"/>
        <v/>
      </c>
      <c r="X124" s="9" t="str">
        <f t="shared" si="12"/>
        <v/>
      </c>
    </row>
    <row r="125" spans="2:24" ht="18" customHeight="1" thickBot="1" x14ac:dyDescent="0.3">
      <c r="B125" s="83"/>
      <c r="C125" s="106"/>
      <c r="D125" s="6"/>
      <c r="E125" s="39"/>
      <c r="F125" s="41"/>
      <c r="G125" s="111" t="str">
        <f>IF(G124="","",VLOOKUP(G124,LISTAS!$F$5:$G$204,2,0))</f>
        <v/>
      </c>
      <c r="H125" s="134"/>
      <c r="I125" s="45"/>
      <c r="J125" s="39"/>
      <c r="K125" s="112"/>
      <c r="L125" s="6"/>
      <c r="M125" s="39"/>
      <c r="N125" s="39"/>
      <c r="O125" s="112"/>
      <c r="P125" s="55"/>
      <c r="S125" s="7"/>
      <c r="T125" s="8"/>
      <c r="U125" s="129"/>
      <c r="V125" s="129"/>
      <c r="W125" s="9"/>
      <c r="X125" s="9"/>
    </row>
    <row r="126" spans="2:24" ht="18" customHeight="1" x14ac:dyDescent="0.25">
      <c r="B126" s="83"/>
      <c r="C126" s="106"/>
      <c r="D126" s="6"/>
      <c r="E126" s="42"/>
      <c r="F126" s="43"/>
      <c r="G126" s="110" t="str">
        <f>IF(D128&lt;&gt;"",IF(D130&lt;&gt;"",IF(D128=D130,"",IF(D128&gt;D130,C128,C130)),""),"")</f>
        <v/>
      </c>
      <c r="H126" s="133">
        <v>0</v>
      </c>
      <c r="I126" s="45">
        <f>IF(H126&lt;&gt;"",H126,"")</f>
        <v>0</v>
      </c>
      <c r="J126" s="39" t="str">
        <f>IF(H126&lt;&gt;"",IF(G126="","",G126),"")</f>
        <v/>
      </c>
      <c r="K126" s="112" t="str">
        <f>VLOOKUP(K124,I124:J126,2,0)</f>
        <v/>
      </c>
      <c r="L126" s="6"/>
      <c r="M126" s="39"/>
      <c r="N126" s="39"/>
      <c r="O126" s="112"/>
      <c r="P126" s="55"/>
      <c r="S126" s="7"/>
      <c r="T126" s="8"/>
      <c r="U126" s="129"/>
      <c r="V126" s="129" t="str">
        <f>IF(U126="","",VLOOKUP(U126,LISTAS!$F$5:$G$204,2,0))</f>
        <v/>
      </c>
      <c r="W126" s="9" t="str">
        <f t="shared" si="11"/>
        <v/>
      </c>
      <c r="X126" s="9" t="str">
        <f t="shared" si="12"/>
        <v/>
      </c>
    </row>
    <row r="127" spans="2:24" ht="18" customHeight="1" thickBot="1" x14ac:dyDescent="0.3">
      <c r="B127" s="83"/>
      <c r="C127" s="106"/>
      <c r="D127" s="6"/>
      <c r="E127" s="42"/>
      <c r="F127" s="39"/>
      <c r="G127" s="111" t="str">
        <f>IF(G126="","",VLOOKUP(G126,LISTAS!$F$5:$G$204,2,0))</f>
        <v/>
      </c>
      <c r="H127" s="134"/>
      <c r="I127" s="39"/>
      <c r="J127" s="39"/>
      <c r="K127" s="112"/>
      <c r="L127" s="6"/>
      <c r="M127" s="39"/>
      <c r="N127" s="39"/>
      <c r="O127" s="112"/>
      <c r="P127" s="55"/>
      <c r="S127" s="7"/>
      <c r="T127" s="8"/>
      <c r="U127" s="129"/>
      <c r="V127" s="129"/>
      <c r="W127" s="9"/>
      <c r="X127" s="9"/>
    </row>
    <row r="128" spans="2:24" ht="18" customHeight="1" x14ac:dyDescent="0.25">
      <c r="B128" s="83">
        <v>2</v>
      </c>
      <c r="C128" s="110"/>
      <c r="D128" s="133">
        <v>0</v>
      </c>
      <c r="E128" s="44">
        <f>IF(D128&lt;&gt;"",D128,"")</f>
        <v>0</v>
      </c>
      <c r="F128" s="39" t="str">
        <f>IF(D128&lt;&gt;"",IF(C128="","",C128),"")</f>
        <v/>
      </c>
      <c r="G128" s="112">
        <f>IF(E128&lt;&gt;"",IF(E130&lt;&gt;"",SMALL(E128:F130,1),""),"")</f>
        <v>0</v>
      </c>
      <c r="H128" s="39"/>
      <c r="I128" s="39"/>
      <c r="J128" s="39"/>
      <c r="K128" s="112"/>
      <c r="L128" s="39"/>
      <c r="M128" s="39"/>
      <c r="N128" s="39"/>
      <c r="O128" s="112"/>
      <c r="P128" s="55"/>
      <c r="S128" s="7"/>
      <c r="T128" s="8"/>
      <c r="U128" s="129"/>
      <c r="V128" s="129" t="str">
        <f>IF(U128="","",VLOOKUP(U128,LISTAS!$F$5:$G$204,2,0))</f>
        <v/>
      </c>
      <c r="W128" s="9" t="str">
        <f t="shared" si="11"/>
        <v/>
      </c>
      <c r="X128" s="9" t="str">
        <f t="shared" si="12"/>
        <v/>
      </c>
    </row>
    <row r="129" spans="2:25" ht="18" customHeight="1" thickBot="1" x14ac:dyDescent="0.3">
      <c r="B129" s="83"/>
      <c r="C129" s="111" t="str">
        <f>IF(C128="","",VLOOKUP(C128,LISTAS!$F$5:$G$204,2,0))</f>
        <v/>
      </c>
      <c r="D129" s="134"/>
      <c r="E129" s="45"/>
      <c r="F129" s="39"/>
      <c r="G129" s="112"/>
      <c r="H129" s="39"/>
      <c r="I129" s="39"/>
      <c r="J129" s="39"/>
      <c r="K129" s="112"/>
      <c r="L129" s="39"/>
      <c r="M129" s="39"/>
      <c r="N129" s="39"/>
      <c r="O129" s="112"/>
      <c r="P129" s="55"/>
      <c r="S129" s="7"/>
      <c r="T129" s="8"/>
      <c r="U129" s="129"/>
      <c r="V129" s="129"/>
      <c r="W129" s="9"/>
      <c r="X129" s="9"/>
    </row>
    <row r="130" spans="2:25" ht="18" customHeight="1" x14ac:dyDescent="0.25">
      <c r="B130" s="83">
        <v>15</v>
      </c>
      <c r="C130" s="110"/>
      <c r="D130" s="133">
        <v>0</v>
      </c>
      <c r="E130" s="45">
        <f>IF(D130&lt;&gt;"",D130,"")</f>
        <v>0</v>
      </c>
      <c r="F130" s="39" t="str">
        <f>IF(D130&lt;&gt;"",IF(C130="","",C130),"")</f>
        <v/>
      </c>
      <c r="G130" s="112" t="str">
        <f>VLOOKUP(G128,E128:F130,2,0)</f>
        <v/>
      </c>
      <c r="H130" s="39"/>
      <c r="I130" s="39"/>
      <c r="J130" s="39"/>
      <c r="K130" s="112"/>
      <c r="L130" s="39"/>
      <c r="M130" s="39"/>
      <c r="N130" s="39"/>
      <c r="O130" s="112"/>
      <c r="P130" s="55"/>
      <c r="S130" s="7"/>
      <c r="T130" s="8"/>
      <c r="U130" s="129"/>
      <c r="V130" s="129" t="str">
        <f>IF(U130="","",VLOOKUP(U130,LISTAS!$F$5:$G$204,2,0))</f>
        <v/>
      </c>
      <c r="W130" s="9" t="str">
        <f t="shared" si="11"/>
        <v/>
      </c>
      <c r="X130" s="9" t="str">
        <f t="shared" si="12"/>
        <v/>
      </c>
    </row>
    <row r="131" spans="2:25" ht="18" customHeight="1" thickBot="1" x14ac:dyDescent="0.3">
      <c r="B131" s="83"/>
      <c r="C131" s="111" t="str">
        <f>IF(C130="","",VLOOKUP(C130,LISTAS!$F$5:$G$204,2,0))</f>
        <v/>
      </c>
      <c r="D131" s="134"/>
      <c r="E131" s="39"/>
      <c r="F131" s="39"/>
      <c r="G131" s="112"/>
      <c r="H131" s="39"/>
      <c r="I131" s="39"/>
      <c r="J131" s="39"/>
      <c r="K131" s="112"/>
      <c r="L131" s="39"/>
      <c r="M131" s="39"/>
      <c r="N131" s="39"/>
      <c r="O131" s="112"/>
      <c r="P131" s="55"/>
      <c r="S131" s="7"/>
      <c r="T131" s="8"/>
      <c r="U131" s="129"/>
      <c r="V131" s="129"/>
      <c r="W131" s="9"/>
      <c r="X131" s="9"/>
    </row>
    <row r="132" spans="2:25" ht="18" customHeight="1" x14ac:dyDescent="0.25">
      <c r="B132" s="84"/>
      <c r="C132" s="107"/>
      <c r="D132" s="12"/>
      <c r="E132" s="54"/>
      <c r="F132" s="54"/>
      <c r="G132" s="115"/>
      <c r="H132" s="54"/>
      <c r="I132" s="54"/>
      <c r="J132" s="54"/>
      <c r="K132" s="115"/>
      <c r="L132" s="54"/>
      <c r="M132" s="54"/>
      <c r="N132" s="54"/>
      <c r="O132" s="115"/>
      <c r="P132" s="56"/>
      <c r="S132" s="7"/>
      <c r="T132" s="8"/>
      <c r="U132" s="129"/>
      <c r="V132" s="129" t="str">
        <f>IF(U132="","",VLOOKUP(U132,LISTAS!$F$5:$G$204,2,0))</f>
        <v/>
      </c>
      <c r="W132" s="9" t="str">
        <f t="shared" si="11"/>
        <v/>
      </c>
      <c r="X132" s="9" t="str">
        <f t="shared" si="12"/>
        <v/>
      </c>
    </row>
    <row r="133" spans="2:25" ht="18" customHeight="1" x14ac:dyDescent="0.25">
      <c r="B133" s="85"/>
      <c r="C133" s="108"/>
      <c r="D133" s="13"/>
      <c r="E133" s="13"/>
      <c r="F133" s="13"/>
      <c r="G133" s="108"/>
      <c r="H133" s="13"/>
      <c r="I133" s="13"/>
      <c r="J133" s="13"/>
      <c r="K133" s="108"/>
      <c r="L133" s="13"/>
      <c r="M133" s="13"/>
      <c r="N133" s="13"/>
      <c r="O133" s="108"/>
      <c r="P133" s="13"/>
    </row>
    <row r="134" spans="2:25" ht="18" customHeight="1" x14ac:dyDescent="0.25">
      <c r="B134" s="86"/>
      <c r="C134" s="113"/>
    </row>
    <row r="135" spans="2:25" ht="18" customHeight="1" x14ac:dyDescent="0.25">
      <c r="B135" s="86"/>
      <c r="C135" s="113"/>
    </row>
    <row r="136" spans="2:25" ht="18" customHeight="1" x14ac:dyDescent="0.25">
      <c r="B136" s="86"/>
      <c r="C136" s="113"/>
      <c r="Q136" s="2"/>
      <c r="R136" s="2"/>
      <c r="S136" s="2"/>
      <c r="T136" s="2"/>
      <c r="U136" s="102"/>
      <c r="V136" s="102"/>
      <c r="W136" s="2"/>
      <c r="X136" s="2"/>
      <c r="Y136" s="2"/>
    </row>
    <row r="137" spans="2:25" ht="18" customHeight="1" x14ac:dyDescent="0.25">
      <c r="B137" s="86"/>
      <c r="C137" s="113"/>
      <c r="Q137" s="2"/>
      <c r="R137" s="2"/>
      <c r="S137" s="2"/>
      <c r="T137" s="2"/>
      <c r="U137" s="102"/>
      <c r="V137" s="102"/>
      <c r="W137" s="2"/>
      <c r="X137" s="2"/>
      <c r="Y137" s="2"/>
    </row>
    <row r="138" spans="2:25" ht="18" customHeight="1" x14ac:dyDescent="0.25">
      <c r="B138" s="86"/>
      <c r="C138" s="113"/>
    </row>
    <row r="139" spans="2:25" ht="18" customHeight="1" x14ac:dyDescent="0.25">
      <c r="B139" s="86"/>
      <c r="C139" s="113"/>
    </row>
    <row r="140" spans="2:25" ht="18" customHeight="1" x14ac:dyDescent="0.25">
      <c r="B140" s="86"/>
      <c r="C140" s="113"/>
    </row>
    <row r="141" spans="2:25" ht="18" customHeight="1" x14ac:dyDescent="0.25">
      <c r="B141" s="86"/>
      <c r="C141" s="113"/>
    </row>
    <row r="142" spans="2:25" ht="18" customHeight="1" x14ac:dyDescent="0.25">
      <c r="B142" s="86"/>
      <c r="C142" s="113"/>
    </row>
    <row r="143" spans="2:25" ht="18" customHeight="1" x14ac:dyDescent="0.25">
      <c r="B143" s="86"/>
      <c r="C143" s="113"/>
    </row>
    <row r="144" spans="2:25" ht="18" customHeight="1" x14ac:dyDescent="0.25">
      <c r="B144" s="86"/>
      <c r="C144" s="113"/>
    </row>
    <row r="145" spans="2:16" ht="18" customHeight="1" x14ac:dyDescent="0.25">
      <c r="B145" s="86"/>
      <c r="C145" s="113"/>
    </row>
    <row r="146" spans="2:16" ht="18" customHeight="1" x14ac:dyDescent="0.25">
      <c r="B146" s="86"/>
      <c r="C146" s="113"/>
    </row>
    <row r="147" spans="2:16" ht="18" customHeight="1" x14ac:dyDescent="0.25">
      <c r="B147" s="86"/>
      <c r="C147" s="113"/>
    </row>
    <row r="148" spans="2:16" ht="18" customHeight="1" x14ac:dyDescent="0.25">
      <c r="B148" s="86"/>
      <c r="C148" s="113"/>
    </row>
    <row r="149" spans="2:16" ht="18" customHeight="1" x14ac:dyDescent="0.25">
      <c r="B149" s="86"/>
      <c r="C149" s="113"/>
    </row>
    <row r="150" spans="2:16" ht="18" customHeight="1" x14ac:dyDescent="0.25">
      <c r="B150" s="86"/>
      <c r="D150" s="2"/>
      <c r="E150" s="2"/>
      <c r="F150" s="2"/>
      <c r="G150" s="102"/>
      <c r="H150" s="2"/>
      <c r="I150" s="2"/>
      <c r="J150" s="2"/>
      <c r="K150" s="102"/>
      <c r="L150" s="2"/>
      <c r="M150" s="2"/>
      <c r="N150" s="2"/>
      <c r="O150" s="102"/>
      <c r="P150" s="2"/>
    </row>
    <row r="151" spans="2:16" ht="18" customHeight="1" x14ac:dyDescent="0.25">
      <c r="B151" s="86"/>
      <c r="D151" s="2"/>
      <c r="E151" s="2"/>
      <c r="F151" s="2"/>
      <c r="G151" s="102"/>
      <c r="H151" s="2"/>
      <c r="I151" s="2"/>
      <c r="J151" s="2"/>
      <c r="K151" s="102"/>
      <c r="L151" s="2"/>
      <c r="M151" s="2"/>
      <c r="N151" s="2"/>
      <c r="O151" s="102"/>
      <c r="P151" s="2"/>
    </row>
    <row r="152" spans="2:16" ht="18" customHeight="1" x14ac:dyDescent="0.25">
      <c r="B152" s="86"/>
      <c r="D152" s="2"/>
      <c r="E152" s="2"/>
      <c r="F152" s="2"/>
      <c r="G152" s="102"/>
      <c r="H152" s="2"/>
      <c r="I152" s="2"/>
      <c r="J152" s="2"/>
      <c r="K152" s="102"/>
      <c r="L152" s="2"/>
      <c r="M152" s="2"/>
      <c r="N152" s="2"/>
      <c r="O152" s="102"/>
      <c r="P152" s="2"/>
    </row>
    <row r="153" spans="2:16" ht="18" customHeight="1" x14ac:dyDescent="0.25">
      <c r="B153" s="86"/>
      <c r="D153" s="2"/>
      <c r="E153" s="2"/>
      <c r="F153" s="2"/>
      <c r="G153" s="102"/>
      <c r="H153" s="2"/>
      <c r="I153" s="2"/>
      <c r="J153" s="2"/>
      <c r="K153" s="102"/>
      <c r="L153" s="2"/>
      <c r="M153" s="2"/>
      <c r="N153" s="2"/>
      <c r="O153" s="102"/>
      <c r="P153" s="2"/>
    </row>
    <row r="154" spans="2:16" ht="18" customHeight="1" x14ac:dyDescent="0.25">
      <c r="B154" s="86"/>
      <c r="D154" s="2"/>
      <c r="E154" s="2"/>
      <c r="F154" s="2"/>
      <c r="G154" s="102"/>
      <c r="H154" s="2"/>
      <c r="I154" s="2"/>
      <c r="J154" s="2"/>
      <c r="K154" s="102"/>
      <c r="L154" s="2"/>
      <c r="M154" s="2"/>
      <c r="N154" s="2"/>
      <c r="O154" s="102"/>
      <c r="P154" s="2"/>
    </row>
    <row r="155" spans="2:16" ht="18" customHeight="1" x14ac:dyDescent="0.25">
      <c r="B155" s="86"/>
      <c r="D155" s="2"/>
      <c r="E155" s="2"/>
      <c r="F155" s="2"/>
      <c r="G155" s="102"/>
      <c r="H155" s="2"/>
      <c r="I155" s="2"/>
      <c r="J155" s="2"/>
      <c r="K155" s="102"/>
      <c r="L155" s="2"/>
      <c r="M155" s="2"/>
      <c r="N155" s="2"/>
      <c r="O155" s="102"/>
      <c r="P155" s="2"/>
    </row>
    <row r="156" spans="2:16" ht="18" customHeight="1" x14ac:dyDescent="0.25">
      <c r="B156" s="86"/>
      <c r="D156" s="2"/>
      <c r="E156" s="2"/>
      <c r="F156" s="2"/>
      <c r="G156" s="102"/>
      <c r="H156" s="2"/>
      <c r="I156" s="2"/>
      <c r="J156" s="2"/>
      <c r="K156" s="102"/>
      <c r="L156" s="2"/>
      <c r="M156" s="2"/>
      <c r="N156" s="2"/>
      <c r="O156" s="102"/>
      <c r="P156" s="2"/>
    </row>
    <row r="157" spans="2:16" ht="18" customHeight="1" x14ac:dyDescent="0.25">
      <c r="B157" s="86"/>
      <c r="D157" s="2"/>
      <c r="E157" s="2"/>
      <c r="F157" s="2"/>
      <c r="G157" s="102"/>
      <c r="H157" s="2"/>
      <c r="I157" s="2"/>
      <c r="J157" s="2"/>
      <c r="K157" s="102"/>
      <c r="L157" s="2"/>
      <c r="M157" s="2"/>
      <c r="N157" s="2"/>
      <c r="O157" s="102"/>
      <c r="P157" s="2"/>
    </row>
    <row r="158" spans="2:16" ht="18" customHeight="1" x14ac:dyDescent="0.25">
      <c r="B158" s="86"/>
      <c r="D158" s="2"/>
      <c r="E158" s="2"/>
      <c r="F158" s="2"/>
      <c r="G158" s="102"/>
      <c r="H158" s="2"/>
      <c r="I158" s="2"/>
      <c r="J158" s="2"/>
      <c r="K158" s="102"/>
      <c r="L158" s="2"/>
      <c r="M158" s="2"/>
      <c r="N158" s="2"/>
      <c r="O158" s="102"/>
      <c r="P158" s="2"/>
    </row>
    <row r="159" spans="2:16" ht="18" customHeight="1" x14ac:dyDescent="0.25">
      <c r="B159" s="86"/>
      <c r="D159" s="2"/>
      <c r="E159" s="2"/>
      <c r="F159" s="2"/>
      <c r="G159" s="102"/>
      <c r="H159" s="2"/>
      <c r="I159" s="2"/>
      <c r="J159" s="2"/>
      <c r="K159" s="102"/>
      <c r="L159" s="2"/>
      <c r="M159" s="2"/>
      <c r="N159" s="2"/>
      <c r="O159" s="102"/>
      <c r="P159" s="2"/>
    </row>
    <row r="160" spans="2:16" ht="18" customHeight="1" x14ac:dyDescent="0.25">
      <c r="B160" s="86"/>
      <c r="D160" s="2"/>
      <c r="E160" s="2"/>
      <c r="F160" s="2"/>
      <c r="G160" s="102"/>
      <c r="H160" s="2"/>
      <c r="I160" s="2"/>
      <c r="J160" s="2"/>
      <c r="K160" s="102"/>
      <c r="L160" s="2"/>
      <c r="M160" s="2"/>
      <c r="N160" s="2"/>
      <c r="O160" s="102"/>
      <c r="P160" s="2"/>
    </row>
    <row r="161" spans="2:16" ht="18" customHeight="1" x14ac:dyDescent="0.25">
      <c r="B161" s="86"/>
      <c r="D161" s="2"/>
      <c r="E161" s="2"/>
      <c r="F161" s="2"/>
      <c r="G161" s="102"/>
      <c r="H161" s="2"/>
      <c r="I161" s="2"/>
      <c r="J161" s="2"/>
      <c r="K161" s="102"/>
      <c r="L161" s="2"/>
      <c r="M161" s="2"/>
      <c r="N161" s="2"/>
      <c r="O161" s="102"/>
      <c r="P161" s="2"/>
    </row>
    <row r="162" spans="2:16" ht="18" customHeight="1" x14ac:dyDescent="0.25">
      <c r="B162" s="86"/>
      <c r="D162" s="2"/>
      <c r="E162" s="2"/>
      <c r="F162" s="2"/>
      <c r="G162" s="102"/>
      <c r="H162" s="2"/>
      <c r="I162" s="2"/>
      <c r="J162" s="2"/>
      <c r="K162" s="102"/>
      <c r="L162" s="2"/>
      <c r="M162" s="2"/>
      <c r="N162" s="2"/>
      <c r="O162" s="102"/>
      <c r="P162" s="2"/>
    </row>
    <row r="163" spans="2:16" ht="18" customHeight="1" x14ac:dyDescent="0.25">
      <c r="B163" s="86"/>
      <c r="D163" s="2"/>
      <c r="E163" s="2"/>
      <c r="F163" s="2"/>
      <c r="G163" s="102"/>
      <c r="H163" s="2"/>
      <c r="I163" s="2"/>
      <c r="J163" s="2"/>
      <c r="K163" s="102"/>
      <c r="L163" s="2"/>
      <c r="M163" s="2"/>
      <c r="N163" s="2"/>
      <c r="O163" s="102"/>
      <c r="P163" s="2"/>
    </row>
    <row r="164" spans="2:16" ht="18" customHeight="1" x14ac:dyDescent="0.25">
      <c r="B164" s="86"/>
      <c r="D164" s="2"/>
      <c r="E164" s="2"/>
      <c r="F164" s="2"/>
      <c r="G164" s="102"/>
      <c r="H164" s="2"/>
      <c r="I164" s="2"/>
      <c r="J164" s="2"/>
      <c r="K164" s="102"/>
      <c r="L164" s="2"/>
      <c r="M164" s="2"/>
      <c r="N164" s="2"/>
      <c r="O164" s="102"/>
      <c r="P164" s="2"/>
    </row>
    <row r="165" spans="2:16" ht="18" customHeight="1" x14ac:dyDescent="0.25">
      <c r="B165" s="86"/>
      <c r="D165" s="2"/>
      <c r="E165" s="2"/>
      <c r="F165" s="2"/>
      <c r="G165" s="102"/>
      <c r="H165" s="2"/>
      <c r="I165" s="2"/>
      <c r="J165" s="2"/>
      <c r="K165" s="102"/>
      <c r="L165" s="2"/>
      <c r="M165" s="2"/>
      <c r="N165" s="2"/>
      <c r="O165" s="102"/>
      <c r="P165" s="2"/>
    </row>
    <row r="166" spans="2:16" ht="18" customHeight="1" x14ac:dyDescent="0.25">
      <c r="B166" s="86"/>
      <c r="D166" s="2"/>
      <c r="E166" s="2"/>
      <c r="F166" s="2"/>
      <c r="G166" s="102"/>
      <c r="H166" s="2"/>
      <c r="I166" s="2"/>
      <c r="J166" s="2"/>
      <c r="K166" s="102"/>
      <c r="L166" s="2"/>
      <c r="M166" s="2"/>
      <c r="N166" s="2"/>
      <c r="O166" s="102"/>
      <c r="P166" s="2"/>
    </row>
    <row r="167" spans="2:16" ht="18" customHeight="1" x14ac:dyDescent="0.25"/>
    <row r="168" spans="2:16" ht="18" customHeight="1" x14ac:dyDescent="0.25"/>
    <row r="169" spans="2:16" ht="18" customHeight="1" x14ac:dyDescent="0.25"/>
    <row r="170" spans="2:16" ht="18" customHeight="1" x14ac:dyDescent="0.25"/>
    <row r="171" spans="2:16" ht="18" customHeight="1" x14ac:dyDescent="0.25"/>
    <row r="172" spans="2:16" ht="18" customHeight="1" x14ac:dyDescent="0.25"/>
    <row r="173" spans="2:16" ht="18" customHeight="1" x14ac:dyDescent="0.25"/>
    <row r="174" spans="2:16" ht="18" customHeight="1" x14ac:dyDescent="0.25"/>
    <row r="175" spans="2:16" ht="18" customHeight="1" x14ac:dyDescent="0.25"/>
    <row r="176" spans="2:1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mergeCells count="70">
    <mergeCell ref="B2:P4"/>
    <mergeCell ref="S2:X3"/>
    <mergeCell ref="B5:D5"/>
    <mergeCell ref="S5:T5"/>
    <mergeCell ref="B6:P6"/>
    <mergeCell ref="S6:X6"/>
    <mergeCell ref="H27:H28"/>
    <mergeCell ref="S7:T7"/>
    <mergeCell ref="D8:D9"/>
    <mergeCell ref="D10:D11"/>
    <mergeCell ref="H12:H13"/>
    <mergeCell ref="H14:H15"/>
    <mergeCell ref="D16:D17"/>
    <mergeCell ref="D18:D19"/>
    <mergeCell ref="L20:L21"/>
    <mergeCell ref="L22:L23"/>
    <mergeCell ref="D23:D24"/>
    <mergeCell ref="D25:D26"/>
    <mergeCell ref="L51:L52"/>
    <mergeCell ref="H29:H30"/>
    <mergeCell ref="D31:D32"/>
    <mergeCell ref="D33:D34"/>
    <mergeCell ref="P35:P36"/>
    <mergeCell ref="P37:P38"/>
    <mergeCell ref="D39:D40"/>
    <mergeCell ref="D63:D64"/>
    <mergeCell ref="D41:D42"/>
    <mergeCell ref="H43:H44"/>
    <mergeCell ref="H45:H46"/>
    <mergeCell ref="D47:D48"/>
    <mergeCell ref="D49:D50"/>
    <mergeCell ref="L53:L54"/>
    <mergeCell ref="D55:D56"/>
    <mergeCell ref="D57:D58"/>
    <mergeCell ref="H59:H60"/>
    <mergeCell ref="H61:H62"/>
    <mergeCell ref="L84:L85"/>
    <mergeCell ref="L86:L87"/>
    <mergeCell ref="D65:D66"/>
    <mergeCell ref="B70:P70"/>
    <mergeCell ref="S70:X70"/>
    <mergeCell ref="S71:T71"/>
    <mergeCell ref="D72:D73"/>
    <mergeCell ref="D74:D75"/>
    <mergeCell ref="D98:D99"/>
    <mergeCell ref="H76:H77"/>
    <mergeCell ref="H78:H79"/>
    <mergeCell ref="D80:D81"/>
    <mergeCell ref="D82:D83"/>
    <mergeCell ref="D88:D89"/>
    <mergeCell ref="D90:D91"/>
    <mergeCell ref="H92:H93"/>
    <mergeCell ref="H94:H95"/>
    <mergeCell ref="D96:D97"/>
    <mergeCell ref="L116:L117"/>
    <mergeCell ref="L118:L119"/>
    <mergeCell ref="D120:D121"/>
    <mergeCell ref="D122:D123"/>
    <mergeCell ref="P100:P101"/>
    <mergeCell ref="P102:P103"/>
    <mergeCell ref="D104:D105"/>
    <mergeCell ref="D106:D107"/>
    <mergeCell ref="H108:H109"/>
    <mergeCell ref="H110:H111"/>
    <mergeCell ref="H124:H125"/>
    <mergeCell ref="H126:H127"/>
    <mergeCell ref="D128:D129"/>
    <mergeCell ref="D130:D131"/>
    <mergeCell ref="D112:D113"/>
    <mergeCell ref="D114:D115"/>
  </mergeCells>
  <pageMargins left="0.51181102362204722" right="0.51181102362204722" top="0.78740157480314965" bottom="0.78740157480314965" header="0.31496062992125984" footer="0.31496062992125984"/>
  <pageSetup paperSize="9" scale="2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LISTAS!$D$5:$D$6</xm:f>
          </x14:formula1>
          <xm:sqref>V5</xm:sqref>
        </x14:dataValidation>
        <x14:dataValidation type="list" allowBlank="1" showInputMessage="1" showErrorMessage="1" xr:uid="{00000000-0002-0000-0200-000001000000}">
          <x14:formula1>
            <xm:f>LISTAS!$F$5:$F$204</xm:f>
          </x14:formula1>
          <xm:sqref>C63 C39 C49 C31 C41 C33 C23 C47 C10 C57 C68 C16 C18 C25 C55 C65 C8 C130 C72 C80 C88 C82 C74 C96 C98 C104 C106 C112 C114 C120 C122 C128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B1:Z155"/>
  <sheetViews>
    <sheetView showGridLines="0" topLeftCell="G64" zoomScale="71" zoomScaleNormal="71" workbookViewId="0">
      <selection activeCell="U80" sqref="U80"/>
    </sheetView>
  </sheetViews>
  <sheetFormatPr defaultColWidth="25.28515625" defaultRowHeight="16.5" x14ac:dyDescent="0.25"/>
  <cols>
    <col min="1" max="1" width="1.42578125" style="1" customWidth="1"/>
    <col min="2" max="2" width="3.140625" style="14" bestFit="1" customWidth="1"/>
    <col min="3" max="3" width="40.28515625" style="102" customWidth="1"/>
    <col min="4" max="4" width="7.7109375" style="1" customWidth="1"/>
    <col min="5" max="6" width="3.7109375" style="1" customWidth="1"/>
    <col min="7" max="7" width="18.7109375" style="113" customWidth="1"/>
    <col min="8" max="8" width="7.7109375" style="1" customWidth="1"/>
    <col min="9" max="10" width="3.710937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1" customWidth="1"/>
    <col min="18" max="18" width="1.42578125" style="11" customWidth="1"/>
    <col min="19" max="19" width="9.7109375" style="1" customWidth="1"/>
    <col min="20" max="20" width="15.5703125" style="1" customWidth="1"/>
    <col min="21" max="21" width="47.42578125" style="113" bestFit="1" customWidth="1"/>
    <col min="22" max="22" width="25.28515625" style="113"/>
    <col min="23" max="16384" width="25.28515625" style="1"/>
  </cols>
  <sheetData>
    <row r="1" spans="2:26" ht="7.5" customHeight="1" x14ac:dyDescent="0.25"/>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49" t="s">
        <v>35</v>
      </c>
      <c r="C5" s="150"/>
      <c r="D5" s="151"/>
      <c r="E5" s="5"/>
      <c r="G5" s="114"/>
      <c r="H5" s="4"/>
      <c r="K5" s="116"/>
      <c r="O5" s="116"/>
      <c r="Q5" s="15"/>
      <c r="R5" s="15"/>
      <c r="S5" s="152" t="s">
        <v>35</v>
      </c>
      <c r="T5" s="152"/>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39" t="s">
        <v>17</v>
      </c>
      <c r="T6" s="139"/>
      <c r="U6" s="139"/>
      <c r="V6" s="139"/>
      <c r="W6" s="139"/>
      <c r="X6" s="139"/>
    </row>
    <row r="7" spans="2:26" ht="28.5" customHeight="1" thickBot="1" x14ac:dyDescent="0.3">
      <c r="B7" s="87"/>
      <c r="C7" s="121"/>
      <c r="D7" s="16"/>
      <c r="E7" s="16"/>
      <c r="F7" s="16"/>
      <c r="G7" s="124"/>
      <c r="H7" s="16"/>
      <c r="I7" s="16"/>
      <c r="J7" s="16"/>
      <c r="K7" s="124"/>
      <c r="L7" s="16"/>
      <c r="M7" s="16"/>
      <c r="N7" s="16"/>
      <c r="O7" s="124"/>
      <c r="P7" s="17"/>
      <c r="S7" s="148" t="s">
        <v>3</v>
      </c>
      <c r="T7" s="148"/>
      <c r="U7" s="18" t="s">
        <v>13</v>
      </c>
      <c r="V7" s="18" t="s">
        <v>0</v>
      </c>
      <c r="W7" s="18" t="s">
        <v>14</v>
      </c>
      <c r="X7" s="18" t="s">
        <v>15</v>
      </c>
    </row>
    <row r="8" spans="2:26" ht="18" customHeight="1" x14ac:dyDescent="0.25">
      <c r="B8" s="88">
        <v>1</v>
      </c>
      <c r="C8" s="104"/>
      <c r="D8" s="146">
        <v>2</v>
      </c>
      <c r="E8" s="47">
        <f>IF(D8&lt;&gt;"",D8,"")</f>
        <v>2</v>
      </c>
      <c r="F8" s="47" t="str">
        <f>IF(D8&lt;&gt;"",IF(C8="","",C8),"")</f>
        <v/>
      </c>
      <c r="G8" s="125">
        <f>IF(E8&lt;&gt;"",IF(E10&lt;&gt;"",SMALL(E8:F10,1),""),"")</f>
        <v>2</v>
      </c>
      <c r="H8" s="19"/>
      <c r="I8" s="19"/>
      <c r="J8" s="19"/>
      <c r="K8" s="122"/>
      <c r="L8" s="19"/>
      <c r="M8" s="20"/>
      <c r="N8" s="20"/>
      <c r="O8" s="126"/>
      <c r="P8" s="21"/>
      <c r="S8" s="22">
        <f>IF(U8&lt;&gt;"",1,"")</f>
        <v>1</v>
      </c>
      <c r="T8" s="23" t="str">
        <f t="shared" ref="T8:T23" si="0">IF(S8&lt;&gt;"","LUGAR","")</f>
        <v>LUGAR</v>
      </c>
      <c r="U8" s="132" t="str">
        <f>IF(P36&lt;&gt;"",IF(P38&lt;&gt;"",IF(P36=P38,"",IF(P36&gt;P38,O36,O38)),""),"")</f>
        <v>FELIPE/JOAO/THEO</v>
      </c>
      <c r="V8" s="132" t="str">
        <f>IF(U8="","",VLOOKUP(U8,LISTAS!$F$5:$G$204,2,0))</f>
        <v>ARBOS S.A</v>
      </c>
      <c r="W8" s="24">
        <f t="shared" ref="W8:W68" si="1">IF(S8="","",IF(S8=1,400,IF(S8=2,340,IF(S8=3,300,IF(S8=4,280,IF(S8=5,270,IF(S8=6,260,IF(S8=7,250,IF(S8=8,240,IF(S8=9,200,IF(S8=10,200,IF(S8=11,200,IF(S8=12,200,IF(S8=13,200,IF(S8=14,200,IF(S8=15,200,IF(S8=16,200,IF(S8&gt;16,"",""))))))))))))))))))</f>
        <v>400</v>
      </c>
      <c r="X8" s="24">
        <f t="shared" ref="X8:X23" si="2">IF(S8="","",IF($V$5="NÃO","",IF(S8=1,400,IF(S8=2,340,IF(S8=3,300,IF(S8=4,280,IF(S8=5,270,IF(S8=6,260,IF(S8=7,250,IF(S8=8,240,IF(S8=9,200,IF(S8=10,200,IF(S8=11,200,IF(S8=12,200,IF(S8=13,200,IF(S8=14,200,IF(S8=15,200,IF(S8=16,200,IF(S8&gt;16,"","")))))))))))))))))))</f>
        <v>400</v>
      </c>
    </row>
    <row r="9" spans="2:26" ht="18" customHeight="1" thickBot="1" x14ac:dyDescent="0.3">
      <c r="B9" s="88"/>
      <c r="C9" s="105" t="str">
        <f>IF(C8="","",VLOOKUP(C8,LISTAS!$F$5:$G$204,2,0))</f>
        <v/>
      </c>
      <c r="D9" s="147"/>
      <c r="E9" s="47"/>
      <c r="F9" s="47"/>
      <c r="G9" s="125"/>
      <c r="H9" s="19"/>
      <c r="I9" s="19"/>
      <c r="J9" s="19"/>
      <c r="K9" s="122"/>
      <c r="L9" s="19"/>
      <c r="M9" s="20"/>
      <c r="N9" s="20"/>
      <c r="O9" s="126"/>
      <c r="P9" s="21"/>
      <c r="S9" s="22">
        <f>IF(U9&lt;&gt;"",1+COUNTIF(S8,"1"),"")</f>
        <v>2</v>
      </c>
      <c r="T9" s="23" t="str">
        <f t="shared" si="0"/>
        <v>LUGAR</v>
      </c>
      <c r="U9" s="132" t="str">
        <f>IF(P36&lt;&gt;"",IF(P38&lt;&gt;"",IF(P36=P38,"",IF(P36&lt;P38,O36,O38)),""),"")</f>
        <v>ANTONIO/BENICIO/GUIDO/LUCCA</v>
      </c>
      <c r="V9" s="132" t="str">
        <f>IF(U9="","",VLOOKUP(U9,LISTAS!$F$5:$G$204,2,0))</f>
        <v>VILLARE - SCS</v>
      </c>
      <c r="W9" s="24">
        <f t="shared" si="1"/>
        <v>340</v>
      </c>
      <c r="X9" s="24">
        <f t="shared" si="2"/>
        <v>340</v>
      </c>
    </row>
    <row r="10" spans="2:26" ht="18" customHeight="1" x14ac:dyDescent="0.25">
      <c r="B10" s="89">
        <v>16</v>
      </c>
      <c r="C10" s="104" t="s">
        <v>73</v>
      </c>
      <c r="D10" s="146">
        <v>6</v>
      </c>
      <c r="E10" s="49">
        <f>IF(D10&lt;&gt;"",D10,"")</f>
        <v>6</v>
      </c>
      <c r="F10" s="52" t="str">
        <f>IF(D10&lt;&gt;"",IF(C10="","",C10),"")</f>
        <v>EDUARDO/HERBERTH/LUCAS/RAFAEL</v>
      </c>
      <c r="G10" s="125" t="str">
        <f>VLOOKUP(G8,E8:F10,2,0)</f>
        <v/>
      </c>
      <c r="H10" s="19"/>
      <c r="I10" s="19"/>
      <c r="J10" s="19"/>
      <c r="K10" s="122"/>
      <c r="L10" s="19"/>
      <c r="M10" s="20"/>
      <c r="N10" s="20"/>
      <c r="O10" s="126"/>
      <c r="P10" s="21"/>
      <c r="S10" s="22">
        <f>IF(U10&lt;&gt;"",1+COUNTIF(S8:S9,"1")+COUNTIF(S8:S9,"2"),"")</f>
        <v>3</v>
      </c>
      <c r="T10" s="23" t="str">
        <f t="shared" si="0"/>
        <v>LUGAR</v>
      </c>
      <c r="U10" s="132" t="str">
        <f>IF(U8&lt;&gt;"",IF(K20=U8,K22,IF(K22=U8,K20,IF(K52=U8,K54,IF(K54=U8,K52)))),"")</f>
        <v>CARLOS/FELIPE/PEDRO</v>
      </c>
      <c r="V10" s="132" t="str">
        <f>IF(U10="","",VLOOKUP(U10,LISTAS!$F$5:$G$204,2,0))</f>
        <v>ARBOS S.A</v>
      </c>
      <c r="W10" s="24">
        <f t="shared" si="1"/>
        <v>300</v>
      </c>
      <c r="X10" s="24">
        <f t="shared" si="2"/>
        <v>300</v>
      </c>
    </row>
    <row r="11" spans="2:26" ht="18" customHeight="1" thickBot="1" x14ac:dyDescent="0.3">
      <c r="B11" s="89"/>
      <c r="C11" s="105" t="str">
        <f>IF(C10="","",VLOOKUP(C10,LISTAS!$F$5:$G$204,2,0))</f>
        <v>PARAISO - SBC</v>
      </c>
      <c r="D11" s="147"/>
      <c r="E11" s="47"/>
      <c r="F11" s="52"/>
      <c r="G11" s="125"/>
      <c r="H11" s="19"/>
      <c r="I11" s="19"/>
      <c r="J11" s="19"/>
      <c r="K11" s="122"/>
      <c r="L11" s="19"/>
      <c r="M11" s="20"/>
      <c r="N11" s="20"/>
      <c r="O11" s="126"/>
      <c r="P11" s="21"/>
      <c r="S11" s="22">
        <f>IF(U11&lt;&gt;"",1+COUNTIF(S8:S10,"1")+COUNTIF(S8:S10,"2")+COUNTIF(S8:S10,"3"),"")</f>
        <v>4</v>
      </c>
      <c r="T11" s="23" t="str">
        <f t="shared" si="0"/>
        <v>LUGAR</v>
      </c>
      <c r="U11" s="132" t="str">
        <f>IF(U9&lt;&gt;"",IF(K20=U9,K22,IF(K22=U9,K20,IF(K52=U9,K54,IF(K54=U9,K52)))),"")</f>
        <v>CAUE/ENZO/THEO</v>
      </c>
      <c r="V11" s="132" t="str">
        <f>IF(U11="","",VLOOKUP(U11,LISTAS!$F$5:$G$204,2,0))</f>
        <v>ARBOS SCS</v>
      </c>
      <c r="W11" s="24">
        <f t="shared" si="1"/>
        <v>280</v>
      </c>
      <c r="X11" s="24">
        <f t="shared" si="2"/>
        <v>280</v>
      </c>
    </row>
    <row r="12" spans="2:26" ht="18" customHeight="1" x14ac:dyDescent="0.25">
      <c r="B12" s="89"/>
      <c r="C12" s="122"/>
      <c r="D12" s="19"/>
      <c r="E12" s="19"/>
      <c r="F12" s="25"/>
      <c r="G12" s="104" t="str">
        <f>IF(D8&lt;&gt;"",IF(D10&lt;&gt;"",IF(D8=D10,"",IF(D8&gt;D10,C8,C10)),""),"")</f>
        <v>EDUARDO/HERBERTH/LUCAS/RAFAEL</v>
      </c>
      <c r="H12" s="146">
        <v>2</v>
      </c>
      <c r="I12" s="47">
        <f>IF(H12&lt;&gt;"",H12,"")</f>
        <v>2</v>
      </c>
      <c r="J12" s="47" t="str">
        <f>IF(H12&lt;&gt;"",IF(G12="","",G12),"")</f>
        <v>EDUARDO/HERBERTH/LUCAS/RAFAEL</v>
      </c>
      <c r="K12" s="125">
        <f>IF(I12&lt;&gt;"",IF(I14&lt;&gt;"",SMALL(I12:J14,1),""),"")</f>
        <v>2</v>
      </c>
      <c r="L12" s="19"/>
      <c r="M12" s="19"/>
      <c r="N12" s="19"/>
      <c r="O12" s="122"/>
      <c r="P12" s="26"/>
      <c r="S12" s="22">
        <f>IF(U12&lt;&gt;"",1+COUNTIF(S8:S11,"1")+COUNTIF(S8:S11,"2")+COUNTIF(S8:S11,"3")+COUNTIF(S8:S11,"4"),"")</f>
        <v>5</v>
      </c>
      <c r="T12" s="23" t="str">
        <f t="shared" si="0"/>
        <v>LUGAR</v>
      </c>
      <c r="U12" s="132" t="str">
        <f>IF(U8&lt;&gt;"",IF(G12=U8,G14,IF(G14=U8,G12,IF(G28=U8,G30,IF(G30=U8,G28,IF(G44=U8,G46,IF(G46=U8,G44,IF(G60=U8,G62,IF(G62=U8,G60)))))))),"")</f>
        <v>EDUARDO/HERBERTH/LUCAS/RAFAEL</v>
      </c>
      <c r="V12" s="132" t="str">
        <f>IF(U12="","",VLOOKUP(U12,LISTAS!$F$5:$G$204,2,0))</f>
        <v>PARAISO - SBC</v>
      </c>
      <c r="W12" s="24">
        <f t="shared" si="1"/>
        <v>270</v>
      </c>
      <c r="X12" s="24">
        <f t="shared" si="2"/>
        <v>270</v>
      </c>
    </row>
    <row r="13" spans="2:26" ht="18" customHeight="1" thickBot="1" x14ac:dyDescent="0.3">
      <c r="B13" s="89"/>
      <c r="C13" s="122"/>
      <c r="D13" s="19"/>
      <c r="E13" s="19"/>
      <c r="F13" s="25"/>
      <c r="G13" s="105" t="str">
        <f>IF(G12="","",VLOOKUP(G12,LISTAS!$F$5:$G$204,2,0))</f>
        <v>PARAISO - SBC</v>
      </c>
      <c r="H13" s="147"/>
      <c r="I13" s="47"/>
      <c r="J13" s="47"/>
      <c r="K13" s="125"/>
      <c r="L13" s="19"/>
      <c r="M13" s="19"/>
      <c r="N13" s="19"/>
      <c r="O13" s="122"/>
      <c r="P13" s="26"/>
      <c r="S13" s="22">
        <f>IF(U13&lt;&gt;"",1+COUNTIF(S8:S12,"1")+COUNTIF(S8:S12,"2")+COUNTIF(S8:S12,"3")+COUNTIF(S8:S12,"4")+COUNTIF(S8:S12,"5"),"")</f>
        <v>6</v>
      </c>
      <c r="T13" s="23" t="str">
        <f t="shared" si="0"/>
        <v>LUGAR</v>
      </c>
      <c r="U13" s="132" t="str">
        <f>IF(U9&lt;&gt;"",IF(G12=U9,G14,IF(G14=U9,G12,IF(G28=U9,G30,IF(G30=U9,G28,IF(G44=U9,G46,IF(G46=U9,G44,IF(G60=U9,G62,IF(G62=U9,G60)))))))),"")</f>
        <v>BRUNO/JOÃO/LEONARDO</v>
      </c>
      <c r="V13" s="132" t="str">
        <f>IF(U13="","",VLOOKUP(U13,LISTAS!$F$5:$G$204,2,0))</f>
        <v>ARBOS S.A</v>
      </c>
      <c r="W13" s="24">
        <f t="shared" si="1"/>
        <v>260</v>
      </c>
      <c r="X13" s="24">
        <f t="shared" si="2"/>
        <v>260</v>
      </c>
    </row>
    <row r="14" spans="2:26" ht="18" customHeight="1" x14ac:dyDescent="0.25">
      <c r="B14" s="89"/>
      <c r="C14" s="122"/>
      <c r="D14" s="19"/>
      <c r="E14" s="27"/>
      <c r="F14" s="28"/>
      <c r="G14" s="104" t="str">
        <f>IF(D16&lt;&gt;"",IF(D18&lt;&gt;"",IF(D16=D18,"",IF(D16&gt;D18,C16,C18)),""),"")</f>
        <v>FELIPE/JOAO/THEO</v>
      </c>
      <c r="H14" s="146">
        <v>3</v>
      </c>
      <c r="I14" s="49">
        <f>IF(H14&lt;&gt;"",H14,"")</f>
        <v>3</v>
      </c>
      <c r="J14" s="47" t="str">
        <f>IF(H14&lt;&gt;"",IF(G14="","",G14),"")</f>
        <v>FELIPE/JOAO/THEO</v>
      </c>
      <c r="K14" s="125" t="str">
        <f>VLOOKUP(K12,I12:J14,2,0)</f>
        <v>EDUARDO/HERBERTH/LUCAS/RAFAEL</v>
      </c>
      <c r="L14" s="19"/>
      <c r="M14" s="19"/>
      <c r="N14" s="19"/>
      <c r="O14" s="122"/>
      <c r="P14" s="26"/>
      <c r="S14" s="22">
        <f>IF(U14&lt;&gt;"",1+COUNTIF(S8:S13,"1")+COUNTIF(S8:S13,"2")+COUNTIF(S8:S13,"3")+COUNTIF(S8:S13,"4")+COUNTIF(S8:S13,"5")+COUNTIF(S8:S13,"6"),"")</f>
        <v>7</v>
      </c>
      <c r="T14" s="23" t="str">
        <f t="shared" si="0"/>
        <v>LUGAR</v>
      </c>
      <c r="U14" s="132" t="str">
        <f>IF(U10&lt;&gt;"",IF(G12=U10,G14,IF(G14=U10,G12,IF(G28=U10,G30,IF(G30=U10,G28,IF(G44=U10,G46,IF(G46=U10,G44,IF(G60=U10,G62,IF(G62=U10,G60)))))))),"")</f>
        <v>VINICIUS/GUSTAVO/RODRIGO</v>
      </c>
      <c r="V14" s="132" t="str">
        <f>IF(U14="","",VLOOKUP(U14,LISTAS!$F$5:$G$204,2,0))</f>
        <v>ARBOS SBC</v>
      </c>
      <c r="W14" s="24">
        <f t="shared" si="1"/>
        <v>250</v>
      </c>
      <c r="X14" s="24">
        <f t="shared" si="2"/>
        <v>250</v>
      </c>
    </row>
    <row r="15" spans="2:26" ht="18" customHeight="1" thickBot="1" x14ac:dyDescent="0.3">
      <c r="B15" s="89"/>
      <c r="C15" s="122"/>
      <c r="D15" s="19"/>
      <c r="E15" s="27"/>
      <c r="F15" s="19"/>
      <c r="G15" s="105" t="str">
        <f>IF(G14="","",VLOOKUP(G14,LISTAS!$F$5:$G$204,2,0))</f>
        <v>ARBOS S.A</v>
      </c>
      <c r="H15" s="147"/>
      <c r="I15" s="60"/>
      <c r="J15" s="47"/>
      <c r="K15" s="125"/>
      <c r="L15" s="19"/>
      <c r="M15" s="19"/>
      <c r="N15" s="19"/>
      <c r="O15" s="122"/>
      <c r="P15" s="26"/>
      <c r="S15" s="22">
        <f>IF(U15&lt;&gt;"",1+COUNTIF(S8:S14,"1")+COUNTIF(S8:S14,"2")+COUNTIF(S8:S14,"3")+COUNTIF(S8:S14,"4")+COUNTIF(S8:S14,"5")+COUNTIF(S8:S14,"6")+COUNTIF(S8:S14,"7"),"")</f>
        <v>8</v>
      </c>
      <c r="T15" s="23" t="str">
        <f t="shared" si="0"/>
        <v>LUGAR</v>
      </c>
      <c r="U15" s="132" t="str">
        <f>IF(U11&lt;&gt;"",IF(G12=U11,G14,IF(G14=U11,G12,IF(G28=U11,G30,IF(G30=U11,G28,IF(G44=U11,G46,IF(G46=U11,G44,IF(G60=U11,G62,IF(G62=U11,G60)))))))),"")</f>
        <v>CARLOS/JULIO/LUCAS/NICOLAS/SAMUEL</v>
      </c>
      <c r="V15" s="132" t="str">
        <f>IF(U15="","",VLOOKUP(U15,LISTAS!$F$5:$G$204,2,0))</f>
        <v>STAGIUM - DIAD</v>
      </c>
      <c r="W15" s="24">
        <f t="shared" si="1"/>
        <v>240</v>
      </c>
      <c r="X15" s="24">
        <f t="shared" si="2"/>
        <v>240</v>
      </c>
    </row>
    <row r="16" spans="2:26" ht="18" customHeight="1" x14ac:dyDescent="0.25">
      <c r="B16" s="89">
        <v>7</v>
      </c>
      <c r="C16" s="104"/>
      <c r="D16" s="146">
        <v>0</v>
      </c>
      <c r="E16" s="50">
        <f>IF(D16&lt;&gt;"",D16,"")</f>
        <v>0</v>
      </c>
      <c r="F16" s="47" t="str">
        <f>IF(D16&lt;&gt;"",IF(C16="","",C16),"")</f>
        <v/>
      </c>
      <c r="G16" s="125">
        <f>IF(E16&lt;&gt;"",IF(E18&lt;&gt;"",SMALL(E16:F18,1),""),"")</f>
        <v>0</v>
      </c>
      <c r="H16" s="19"/>
      <c r="I16" s="27"/>
      <c r="J16" s="19"/>
      <c r="K16" s="122"/>
      <c r="L16" s="19"/>
      <c r="M16" s="19"/>
      <c r="N16" s="19"/>
      <c r="O16" s="122"/>
      <c r="P16" s="26"/>
      <c r="S16" s="22" t="str">
        <f>IF(U16&lt;&gt;"",1+COUNTIF(S8:S15,"1")+COUNTIF(S8:S15,"2")+COUNTIF(S8:S15,"3")+COUNTIF(S8:S15,"4")+COUNTIF(S8:S15,"5")+COUNTIF(S8:S15,"6")+COUNTIF(S8:S15,"7")+COUNTIF(S8:S15,"8"),"")</f>
        <v/>
      </c>
      <c r="T16" s="23" t="str">
        <f t="shared" si="0"/>
        <v/>
      </c>
      <c r="U16" s="132" t="str">
        <f>IF(U8&lt;&gt;"",IF(C8=U8,G10,IF(C10=U8,G10,IF(C16=U8,G18,IF(C18=U8,G18,IF(C24=U8,G26,IF(C26=U8,G26,IF(C32=U8,G34,IF(C34=U8,G34,IF(C40=U8,G42,IF(C42=U8,G42,IF(C48=U8,G50,IF(C50=U8,G50,IF(C56=U8,G58,IF(C58=U8,G58,IF(C64=U8,G66,IF(C66=U8,G66)))))))))))))))),"")</f>
        <v/>
      </c>
      <c r="V16" s="132" t="str">
        <f>IF(U16="","",VLOOKUP(U16,LISTAS!$F$5:$G$204,2,0))</f>
        <v/>
      </c>
      <c r="W16" s="24" t="str">
        <f t="shared" si="1"/>
        <v/>
      </c>
      <c r="X16" s="24" t="str">
        <f t="shared" si="2"/>
        <v/>
      </c>
    </row>
    <row r="17" spans="2:24" ht="18" customHeight="1" thickBot="1" x14ac:dyDescent="0.3">
      <c r="B17" s="89"/>
      <c r="C17" s="105" t="str">
        <f>IF(C16="","",VLOOKUP(C16,LISTAS!$F$5:$G$204,2,0))</f>
        <v/>
      </c>
      <c r="D17" s="147"/>
      <c r="E17" s="51"/>
      <c r="F17" s="47"/>
      <c r="G17" s="125"/>
      <c r="H17" s="19"/>
      <c r="I17" s="27"/>
      <c r="J17" s="19"/>
      <c r="K17" s="122"/>
      <c r="L17" s="19"/>
      <c r="M17" s="19"/>
      <c r="N17" s="19"/>
      <c r="O17" s="122"/>
      <c r="P17" s="26"/>
      <c r="S17" s="22" t="str">
        <f>IF(U17&lt;&gt;"",1+COUNTIF(S8:S16,"1")+COUNTIF(S8:S16,"2")+COUNTIF(S8:S16,"3")+COUNTIF(S8:S16,"4")+COUNTIF(S8:S16,"5")+COUNTIF(S8:S16,"6")+COUNTIF(S8:S16,"7")+COUNTIF(S8:S16,"8")+COUNTIF(S8:S16,"9"),"")</f>
        <v/>
      </c>
      <c r="T17" s="23" t="str">
        <f t="shared" si="0"/>
        <v/>
      </c>
      <c r="U17" s="132"/>
      <c r="V17" s="132" t="str">
        <f>IF(U17="","",VLOOKUP(U17,LISTAS!$F$5:$G$204,2,0))</f>
        <v/>
      </c>
      <c r="W17" s="24" t="str">
        <f t="shared" si="1"/>
        <v/>
      </c>
      <c r="X17" s="24" t="str">
        <f t="shared" si="2"/>
        <v/>
      </c>
    </row>
    <row r="18" spans="2:24" ht="18" customHeight="1" x14ac:dyDescent="0.25">
      <c r="B18" s="89">
        <v>9</v>
      </c>
      <c r="C18" s="104" t="s">
        <v>70</v>
      </c>
      <c r="D18" s="146">
        <v>5</v>
      </c>
      <c r="E18" s="51">
        <f>IF(D18&lt;&gt;"",D18,"")</f>
        <v>5</v>
      </c>
      <c r="F18" s="47" t="str">
        <f>IF(D18&lt;&gt;"",IF(C18="","",C18),"")</f>
        <v>FELIPE/JOAO/THEO</v>
      </c>
      <c r="G18" s="125" t="str">
        <f>VLOOKUP(G16,E16:F18,2,0)</f>
        <v/>
      </c>
      <c r="H18" s="19"/>
      <c r="I18" s="27"/>
      <c r="J18" s="19"/>
      <c r="K18" s="122"/>
      <c r="L18" s="19"/>
      <c r="M18" s="19"/>
      <c r="N18" s="19"/>
      <c r="O18" s="122"/>
      <c r="P18" s="26"/>
      <c r="S18" s="22" t="str">
        <f>IF(U18&lt;&gt;"",1+COUNTIF(S8:S17,"1")+COUNTIF(S8:S17,"2")+COUNTIF(S8:S17,"3")+COUNTIF(S8:S17,"4")+COUNTIF(S8:S17,"5")+COUNTIF(S8:S17,"6")+COUNTIF(S8:S17,"7")+COUNTIF(S8:S17,"8")+COUNTIF(S8:S17,"9")+COUNTIF(S8:S17,"10"),"")</f>
        <v/>
      </c>
      <c r="T18" s="23" t="str">
        <f t="shared" si="0"/>
        <v/>
      </c>
      <c r="U18" s="132" t="str">
        <f>IF(U10&lt;&gt;"",IF(C8=U10,G10,IF(C10=U10,G10,IF(C16=U10,G18,IF(C18=U10,G18,IF(C24=U10,G26,IF(C26=U10,G26,IF(C32=U10,G34,IF(C34=U10,G34,IF(C40=U10,G42,IF(C42=U10,G42,IF(C48=U10,G50,IF(C50=U10,G50,IF(C56=U10,G58,IF(C58=U10,G58,IF(C64=U10,G66,IF(C66=U10,G66)))))))))))))))),"")</f>
        <v/>
      </c>
      <c r="V18" s="132" t="str">
        <f>IF(U18="","",VLOOKUP(U18,LISTAS!$F$5:$G$204,2,0))</f>
        <v/>
      </c>
      <c r="W18" s="24" t="str">
        <f t="shared" si="1"/>
        <v/>
      </c>
      <c r="X18" s="24" t="str">
        <f t="shared" si="2"/>
        <v/>
      </c>
    </row>
    <row r="19" spans="2:24" ht="18" customHeight="1" thickBot="1" x14ac:dyDescent="0.3">
      <c r="B19" s="89"/>
      <c r="C19" s="105" t="str">
        <f>IF(C18="","",VLOOKUP(C18,LISTAS!$F$5:$G$204,2,0))</f>
        <v>ARBOS S.A</v>
      </c>
      <c r="D19" s="147"/>
      <c r="E19" s="47"/>
      <c r="F19" s="47"/>
      <c r="G19" s="125"/>
      <c r="H19" s="19"/>
      <c r="I19" s="27"/>
      <c r="J19" s="19"/>
      <c r="K19" s="122"/>
      <c r="L19" s="19"/>
      <c r="M19" s="19"/>
      <c r="N19" s="19"/>
      <c r="O19" s="122"/>
      <c r="P19" s="26"/>
      <c r="S19" s="22" t="str">
        <f>IF(U19&lt;&gt;"",1+COUNTIF(S8:S18,"1")+COUNTIF(S8:S18,"2")+COUNTIF(S8:S18,"3")+COUNTIF(S8:S18,"4")+COUNTIF(S8:S18,"5")+COUNTIF(S8:S18,"6")+COUNTIF(S8:S18,"7")+COUNTIF(S8:S18,"8")+COUNTIF(S8:S18,"9")+COUNTIF(S8:S18,"10")+COUNTIF(S8:S18,"11"),"")</f>
        <v/>
      </c>
      <c r="T19" s="23" t="str">
        <f t="shared" si="0"/>
        <v/>
      </c>
      <c r="U19" s="132" t="str">
        <f>IF(U11&lt;&gt;"",IF(C8=U11,G10,IF(C10=U11,G10,IF(C16=U11,G18,IF(C18=U11,G18,IF(C24=U11,G26,IF(C26=U11,G26,IF(C32=U11,G34,IF(C34=U11,G34,IF(C40=U11,G42,IF(C42=U11,G42,IF(C48=U11,G50,IF(C50=U11,G50,IF(C56=U11,G58,IF(C58=U11,G58,IF(C64=U11,G66,IF(C66=U11,G66)))))))))))))))),"")</f>
        <v/>
      </c>
      <c r="V19" s="132" t="str">
        <f>IF(U19="","",VLOOKUP(U19,LISTAS!$F$5:$G$204,2,0))</f>
        <v/>
      </c>
      <c r="W19" s="24" t="str">
        <f t="shared" si="1"/>
        <v/>
      </c>
      <c r="X19" s="24" t="str">
        <f t="shared" si="2"/>
        <v/>
      </c>
    </row>
    <row r="20" spans="2:24" ht="18" customHeight="1" x14ac:dyDescent="0.25">
      <c r="B20" s="89"/>
      <c r="C20" s="122"/>
      <c r="D20" s="19"/>
      <c r="E20" s="47"/>
      <c r="F20" s="47"/>
      <c r="G20" s="125"/>
      <c r="H20" s="19"/>
      <c r="I20" s="27"/>
      <c r="J20" s="19"/>
      <c r="K20" s="104" t="str">
        <f>IF(H12&lt;&gt;"",IF(H14&lt;&gt;"",IF(H12=H14,"",IF(H12&gt;H14,G12,G14)),""),"")</f>
        <v>FELIPE/JOAO/THEO</v>
      </c>
      <c r="L20" s="146">
        <v>5</v>
      </c>
      <c r="M20" s="47">
        <f>IF(L20&lt;&gt;"",L20,"")</f>
        <v>5</v>
      </c>
      <c r="N20" s="47" t="str">
        <f>IF(L20&lt;&gt;"",IF(K20="","",K20),"")</f>
        <v>FELIPE/JOAO/THEO</v>
      </c>
      <c r="O20" s="125">
        <f>IF(M20&lt;&gt;"",IF(M22&lt;&gt;"",SMALL(M20:N22,1),""),"")</f>
        <v>4</v>
      </c>
      <c r="P20" s="26"/>
      <c r="S20" s="22" t="str">
        <f>IF(U20&lt;&gt;"",1+COUNTIF(S8:S19,"1")+COUNTIF(S8:S19,"2")+COUNTIF(S8:S19,"3")+COUNTIF(S8:S19,"4")+COUNTIF(S8:S19,"5")+COUNTIF(S8:S19,"6")+COUNTIF(S8:S19,"7")+COUNTIF(S8:S19,"8")+COUNTIF(S8:S19,"9")+COUNTIF(S8:S19,"10")+COUNTIF(S8:S19,"11")+COUNTIF(S8:S19,"12"),"")</f>
        <v/>
      </c>
      <c r="T20" s="23" t="str">
        <f t="shared" si="0"/>
        <v/>
      </c>
      <c r="U20" s="132" t="str">
        <f>IF(U12&lt;&gt;"",IF(C8=U12,G10,IF(C10=U12,G10,IF(C16=U12,G18,IF(C18=U12,G18,IF(C24=U12,G26,IF(C26=U12,G26,IF(C32=U12,G34,IF(C34=U12,G34,IF(C40=U12,G42,IF(C42=U12,G42,IF(C48=U12,G50,IF(C50=U12,G50,IF(C56=U12,G58,IF(C58=U12,G58,IF(C64=U12,G66,IF(C66=U12,G66)))))))))))))))),"")</f>
        <v/>
      </c>
      <c r="V20" s="132" t="str">
        <f>IF(U20="","",VLOOKUP(U20,LISTAS!$F$5:$G$204,2,0))</f>
        <v/>
      </c>
      <c r="W20" s="24" t="str">
        <f t="shared" si="1"/>
        <v/>
      </c>
      <c r="X20" s="24" t="str">
        <f t="shared" si="2"/>
        <v/>
      </c>
    </row>
    <row r="21" spans="2:24" ht="18" customHeight="1" thickBot="1" x14ac:dyDescent="0.3">
      <c r="B21" s="89"/>
      <c r="C21" s="122"/>
      <c r="D21" s="19"/>
      <c r="E21" s="47"/>
      <c r="F21" s="47"/>
      <c r="G21" s="125"/>
      <c r="H21" s="19"/>
      <c r="I21" s="27"/>
      <c r="J21" s="19"/>
      <c r="K21" s="105" t="str">
        <f>IF(K20="","",VLOOKUP(K20,LISTAS!$F$5:$G$204,2,0))</f>
        <v>ARBOS S.A</v>
      </c>
      <c r="L21" s="147"/>
      <c r="M21" s="47"/>
      <c r="N21" s="47"/>
      <c r="O21" s="125"/>
      <c r="P21" s="26"/>
      <c r="S21" s="22" t="str">
        <f>IF(U21&lt;&gt;"",1+COUNTIF(S8:S20,"1")+COUNTIF(S8:S20,"2")+COUNTIF(S8:S20,"3")+COUNTIF(S8:S20,"4")+COUNTIF(S8:S20,"5")+COUNTIF(S8:S20,"6")+COUNTIF(S8:S20,"7")+COUNTIF(S8:S20,"8")+COUNTIF(S8:S20,"9")+COUNTIF(S8:S20,"10")+COUNTIF(S8:S20,"11")+COUNTIF(S8:S20,"12")+COUNTIF(S8:S20,"13"),"")</f>
        <v/>
      </c>
      <c r="T21" s="23" t="str">
        <f t="shared" si="0"/>
        <v/>
      </c>
      <c r="U21" s="132" t="str">
        <f>IF(U13&lt;&gt;"",IF(C8=U13,G10,IF(C10=U13,G10,IF(C16=U13,G18,IF(C18=U13,G18,IF(C24=U13,G26,IF(C26=U13,G26,IF(C32=U13,G34,IF(C34=U13,G34,IF(C40=U13,G42,IF(C42=U13,G42,IF(C48=U13,G50,IF(C50=U13,G50,IF(C56=U13,G58,IF(C58=U13,G58,IF(C64=U13,G66,IF(C66=U13,G66)))))))))))))))),"")</f>
        <v/>
      </c>
      <c r="V21" s="132" t="str">
        <f>IF(U21="","",VLOOKUP(U21,LISTAS!$F$5:$G$204,2,0))</f>
        <v/>
      </c>
      <c r="W21" s="24" t="str">
        <f t="shared" si="1"/>
        <v/>
      </c>
      <c r="X21" s="24" t="str">
        <f t="shared" si="2"/>
        <v/>
      </c>
    </row>
    <row r="22" spans="2:24" ht="30" x14ac:dyDescent="0.25">
      <c r="B22" s="89"/>
      <c r="C22" s="122"/>
      <c r="D22" s="19"/>
      <c r="E22" s="19"/>
      <c r="F22" s="19"/>
      <c r="G22" s="122"/>
      <c r="H22" s="19"/>
      <c r="I22" s="27"/>
      <c r="J22" s="28"/>
      <c r="K22" s="104" t="str">
        <f>IF(H28&lt;&gt;"",IF(H30&lt;&gt;"",IF(H28=H30,"",IF(H28&gt;H30,G28,G30)),""),"")</f>
        <v>CARLOS/FELIPE/PEDRO</v>
      </c>
      <c r="L22" s="146">
        <v>4</v>
      </c>
      <c r="M22" s="49">
        <f>IF(L22&lt;&gt;"",L22,"")</f>
        <v>4</v>
      </c>
      <c r="N22" s="47" t="str">
        <f>IF(L22&lt;&gt;"",IF(K22="","",K22),"")</f>
        <v>CARLOS/FELIPE/PEDRO</v>
      </c>
      <c r="O22" s="125" t="str">
        <f>VLOOKUP(O20,M20:N22,2,0)</f>
        <v>CARLOS/FELIPE/PEDRO</v>
      </c>
      <c r="P22" s="26"/>
      <c r="S22" s="22" t="str">
        <f>IF(U22&lt;&gt;"",1+COUNTIF(S8:S21,"1")+COUNTIF(S8:S21,"2")+COUNTIF(S8:S21,"3")+COUNTIF(S8:S21,"4")+COUNTIF(S8:S21,"5")+COUNTIF(S8:S21,"6")+COUNTIF(S8:S21,"7")+COUNTIF(S8:S21,"8")+COUNTIF(S8:S21,"9")+COUNTIF(S8:S21,"10")+COUNTIF(S8:S21,"11")+COUNTIF(S8:S21,"12")+COUNTIF(S8:S21,"13")+COUNTIF(S8:S21,"14"),"")</f>
        <v/>
      </c>
      <c r="T22" s="23" t="str">
        <f t="shared" si="0"/>
        <v/>
      </c>
      <c r="U22" s="132" t="str">
        <f>IF(U14&lt;&gt;"",IF(C8=U14,G10,IF(C10=U14,G10,IF(C16=U14,G18,IF(C18=U14,G18,IF(C24=U14,G26,IF(C26=U14,G26,IF(C32=U14,G34,IF(C34=U14,G34,IF(C40=U14,G42,IF(C42=U14,G42,IF(C48=U14,G50,IF(C50=U14,G50,IF(C56=U14,G58,IF(C58=U14,G58,IF(C64=U14,G66,IF(C66=U14,G66)))))))))))))))),"")</f>
        <v/>
      </c>
      <c r="V22" s="132" t="str">
        <f>IF(U22="","",VLOOKUP(U22,LISTAS!$F$5:$G$204,2,0))</f>
        <v/>
      </c>
      <c r="W22" s="24" t="str">
        <f t="shared" si="1"/>
        <v/>
      </c>
      <c r="X22" s="24" t="str">
        <f t="shared" si="2"/>
        <v/>
      </c>
    </row>
    <row r="23" spans="2:24" ht="17.25" thickBot="1" x14ac:dyDescent="0.3">
      <c r="B23" s="89"/>
      <c r="C23" s="122"/>
      <c r="D23" s="19"/>
      <c r="E23" s="19"/>
      <c r="F23" s="19"/>
      <c r="G23" s="122"/>
      <c r="H23" s="19"/>
      <c r="I23" s="27"/>
      <c r="J23" s="19"/>
      <c r="K23" s="105" t="str">
        <f>IF(K22="","",VLOOKUP(K22,LISTAS!$F$5:$G$204,2,0))</f>
        <v>ARBOS S.A</v>
      </c>
      <c r="L23" s="147"/>
      <c r="M23" s="60"/>
      <c r="N23" s="47"/>
      <c r="O23" s="125"/>
      <c r="P23" s="26"/>
      <c r="S23" s="22" t="str">
        <f>IF(U23&lt;&gt;"",1+COUNTIF(S8:S22,"1")+COUNTIF(S8:S22,"2")+COUNTIF(S8:S22,"3")+COUNTIF(S8:S22,"4")+COUNTIF(S8:S22,"5")+COUNTIF(S8:S22,"6")+COUNTIF(S8:S22,"7")+COUNTIF(S8:S22,"8")+COUNTIF(S8:S22,"9")+COUNTIF(S8:S22,"10")+COUNTIF(S8:S22,"11")+COUNTIF(S8:S22,"12")+COUNTIF(S8:S22,"13")+COUNTIF(S8:S22,"14")+COUNTIF(S8:S22,"15"),"")</f>
        <v/>
      </c>
      <c r="T23" s="23" t="str">
        <f t="shared" si="0"/>
        <v/>
      </c>
      <c r="U23" s="132" t="str">
        <f>IF(U15&lt;&gt;"",IF(C8=U15,G10,IF(C10=U15,G10,IF(C16=U15,G18,IF(C18=U15,G18,IF(C24=U15,G26,IF(C26=U15,G26,IF(C32=U15,G34,IF(C34=U15,G34,IF(C40=U15,G42,IF(C42=U15,G42,IF(C48=U15,G50,IF(C50=U15,G50,IF(C56=U15,G58,IF(C58=U15,G58,IF(C64=U15,G66,IF(C66=U15,G66)))))))))))))))),"")</f>
        <v/>
      </c>
      <c r="V23" s="132" t="str">
        <f>IF(U23="","",VLOOKUP(U23,LISTAS!$F$5:$G$204,2,0))</f>
        <v/>
      </c>
      <c r="W23" s="24" t="str">
        <f t="shared" si="1"/>
        <v/>
      </c>
      <c r="X23" s="24" t="str">
        <f t="shared" si="2"/>
        <v/>
      </c>
    </row>
    <row r="24" spans="2:24" ht="18" customHeight="1" x14ac:dyDescent="0.25">
      <c r="B24" s="89">
        <v>6</v>
      </c>
      <c r="C24" s="104"/>
      <c r="D24" s="146">
        <v>0</v>
      </c>
      <c r="E24" s="47">
        <f>IF(D24&lt;&gt;"",D24,"")</f>
        <v>0</v>
      </c>
      <c r="F24" s="47" t="str">
        <f>IF(D24&lt;&gt;"",IF(C24="","",C24),"")</f>
        <v/>
      </c>
      <c r="G24" s="125">
        <f>IF(E24&lt;&gt;"",IF(E26&lt;&gt;"",SMALL(E24:F26,1),""),"")</f>
        <v>0</v>
      </c>
      <c r="H24" s="19"/>
      <c r="I24" s="27"/>
      <c r="J24" s="19"/>
      <c r="K24" s="122"/>
      <c r="L24" s="19"/>
      <c r="M24" s="27"/>
      <c r="N24" s="19"/>
      <c r="O24" s="122"/>
      <c r="P24" s="26"/>
      <c r="S24" s="22"/>
      <c r="T24" s="23"/>
      <c r="U24" s="132"/>
      <c r="V24" s="132"/>
      <c r="W24" s="24"/>
      <c r="X24" s="24"/>
    </row>
    <row r="25" spans="2:24" ht="18" customHeight="1" thickBot="1" x14ac:dyDescent="0.3">
      <c r="B25" s="89"/>
      <c r="C25" s="105" t="str">
        <f>IF(C24="","",VLOOKUP(C24,LISTAS!$F$5:$G$204,2,0))</f>
        <v/>
      </c>
      <c r="D25" s="147"/>
      <c r="E25" s="47"/>
      <c r="F25" s="47"/>
      <c r="G25" s="125"/>
      <c r="H25" s="19"/>
      <c r="I25" s="27"/>
      <c r="J25" s="19"/>
      <c r="K25" s="122"/>
      <c r="L25" s="19"/>
      <c r="M25" s="27"/>
      <c r="N25" s="19"/>
      <c r="O25" s="122"/>
      <c r="P25" s="26"/>
      <c r="S25" s="22"/>
      <c r="T25" s="23"/>
      <c r="U25" s="132"/>
      <c r="V25" s="132"/>
      <c r="W25" s="24"/>
      <c r="X25" s="24"/>
    </row>
    <row r="26" spans="2:24" ht="18" customHeight="1" x14ac:dyDescent="0.25">
      <c r="B26" s="89">
        <v>11</v>
      </c>
      <c r="C26" s="104" t="s">
        <v>58</v>
      </c>
      <c r="D26" s="146">
        <v>1</v>
      </c>
      <c r="E26" s="49">
        <f>IF(D26&lt;&gt;"",D26,"")</f>
        <v>1</v>
      </c>
      <c r="F26" s="52" t="str">
        <f>IF(D26&lt;&gt;"",IF(C26="","",C26),"")</f>
        <v>CARLOS/FELIPE/PEDRO</v>
      </c>
      <c r="G26" s="125" t="str">
        <f>VLOOKUP(G24,E24:F26,2,0)</f>
        <v/>
      </c>
      <c r="H26" s="19"/>
      <c r="I26" s="27"/>
      <c r="J26" s="19"/>
      <c r="K26" s="122"/>
      <c r="L26" s="19"/>
      <c r="M26" s="27"/>
      <c r="N26" s="19"/>
      <c r="O26" s="122"/>
      <c r="P26" s="26"/>
      <c r="S26" s="22"/>
      <c r="T26" s="23"/>
      <c r="U26" s="132"/>
      <c r="V26" s="132"/>
      <c r="W26" s="24"/>
      <c r="X26" s="24"/>
    </row>
    <row r="27" spans="2:24" ht="18" customHeight="1" thickBot="1" x14ac:dyDescent="0.3">
      <c r="B27" s="89"/>
      <c r="C27" s="105" t="str">
        <f>IF(C26="","",VLOOKUP(C26,LISTAS!$F$5:$G$204,2,0))</f>
        <v>ARBOS S.A</v>
      </c>
      <c r="D27" s="147"/>
      <c r="E27" s="47"/>
      <c r="F27" s="52"/>
      <c r="G27" s="125"/>
      <c r="H27" s="19"/>
      <c r="I27" s="27"/>
      <c r="J27" s="19"/>
      <c r="K27" s="122"/>
      <c r="L27" s="19"/>
      <c r="M27" s="27"/>
      <c r="N27" s="19"/>
      <c r="O27" s="122"/>
      <c r="P27" s="26"/>
      <c r="S27" s="22"/>
      <c r="T27" s="23"/>
      <c r="U27" s="132"/>
      <c r="V27" s="132"/>
      <c r="W27" s="24"/>
      <c r="X27" s="24"/>
    </row>
    <row r="28" spans="2:24" ht="18" customHeight="1" x14ac:dyDescent="0.25">
      <c r="B28" s="89"/>
      <c r="C28" s="122"/>
      <c r="D28" s="19"/>
      <c r="E28" s="19"/>
      <c r="F28" s="25"/>
      <c r="G28" s="104" t="str">
        <f>IF(D24&lt;&gt;"",IF(D26&lt;&gt;"",IF(D24=D26,"",IF(D24&gt;D26,C24,C26)),""),"")</f>
        <v>CARLOS/FELIPE/PEDRO</v>
      </c>
      <c r="H28" s="146">
        <v>5</v>
      </c>
      <c r="I28" s="50">
        <f>IF(H28&lt;&gt;"",H28,"")</f>
        <v>5</v>
      </c>
      <c r="J28" s="47" t="str">
        <f>IF(H28&lt;&gt;"",IF(G28="","",G28),"")</f>
        <v>CARLOS/FELIPE/PEDRO</v>
      </c>
      <c r="K28" s="125">
        <f>IF(I28&lt;&gt;"",IF(I30&lt;&gt;"",SMALL(I28:J30,1),""),"")</f>
        <v>4</v>
      </c>
      <c r="L28" s="19"/>
      <c r="M28" s="27"/>
      <c r="N28" s="19"/>
      <c r="O28" s="122"/>
      <c r="P28" s="26"/>
      <c r="S28" s="22"/>
      <c r="T28" s="23"/>
      <c r="U28" s="132"/>
      <c r="V28" s="132"/>
      <c r="W28" s="24"/>
      <c r="X28" s="24"/>
    </row>
    <row r="29" spans="2:24" ht="18" customHeight="1" thickBot="1" x14ac:dyDescent="0.3">
      <c r="B29" s="89"/>
      <c r="C29" s="122"/>
      <c r="D29" s="19"/>
      <c r="E29" s="19"/>
      <c r="F29" s="25"/>
      <c r="G29" s="105" t="str">
        <f>IF(G28="","",VLOOKUP(G28,LISTAS!$F$5:$G$204,2,0))</f>
        <v>ARBOS S.A</v>
      </c>
      <c r="H29" s="147"/>
      <c r="I29" s="51"/>
      <c r="J29" s="47"/>
      <c r="K29" s="125"/>
      <c r="L29" s="19"/>
      <c r="M29" s="27"/>
      <c r="N29" s="19"/>
      <c r="O29" s="122"/>
      <c r="P29" s="26"/>
      <c r="S29" s="22"/>
      <c r="T29" s="23"/>
      <c r="U29" s="132"/>
      <c r="V29" s="132"/>
      <c r="W29" s="24"/>
      <c r="X29" s="24"/>
    </row>
    <row r="30" spans="2:24" ht="18" customHeight="1" x14ac:dyDescent="0.25">
      <c r="B30" s="89"/>
      <c r="C30" s="122"/>
      <c r="D30" s="19"/>
      <c r="E30" s="27"/>
      <c r="F30" s="28"/>
      <c r="G30" s="104" t="str">
        <f>IF(D32&lt;&gt;"",IF(D34&lt;&gt;"",IF(D32=D34,"",IF(D32&gt;D34,C32,C34)),""),"")</f>
        <v>VINICIUS/GUSTAVO/RODRIGO</v>
      </c>
      <c r="H30" s="146">
        <v>4</v>
      </c>
      <c r="I30" s="51">
        <v>4</v>
      </c>
      <c r="J30" s="47" t="str">
        <f>IF(H30&lt;&gt;"",IF(G30="","",G30),"")</f>
        <v>VINICIUS/GUSTAVO/RODRIGO</v>
      </c>
      <c r="K30" s="125" t="str">
        <f>VLOOKUP(K28,I28:J30,2,0)</f>
        <v>VINICIUS/GUSTAVO/RODRIGO</v>
      </c>
      <c r="L30" s="19"/>
      <c r="M30" s="27"/>
      <c r="N30" s="19"/>
      <c r="O30" s="122"/>
      <c r="P30" s="26"/>
      <c r="S30" s="22"/>
      <c r="T30" s="23"/>
      <c r="U30" s="132"/>
      <c r="V30" s="132"/>
      <c r="W30" s="24"/>
      <c r="X30" s="24"/>
    </row>
    <row r="31" spans="2:24" ht="18" customHeight="1" thickBot="1" x14ac:dyDescent="0.3">
      <c r="B31" s="89"/>
      <c r="C31" s="122"/>
      <c r="D31" s="19"/>
      <c r="E31" s="27"/>
      <c r="F31" s="19"/>
      <c r="G31" s="105" t="str">
        <f>IF(G30="","",VLOOKUP(G30,LISTAS!$F$5:$G$204,2,0))</f>
        <v>ARBOS SBC</v>
      </c>
      <c r="H31" s="147"/>
      <c r="I31" s="47"/>
      <c r="J31" s="47"/>
      <c r="K31" s="125"/>
      <c r="L31" s="19"/>
      <c r="M31" s="27"/>
      <c r="N31" s="19"/>
      <c r="O31" s="122"/>
      <c r="P31" s="26"/>
      <c r="S31" s="22"/>
      <c r="T31" s="23"/>
      <c r="U31" s="132"/>
      <c r="V31" s="132"/>
      <c r="W31" s="24"/>
      <c r="X31" s="24"/>
    </row>
    <row r="32" spans="2:24" ht="18" customHeight="1" x14ac:dyDescent="0.25">
      <c r="B32" s="89">
        <v>4</v>
      </c>
      <c r="C32" s="104" t="s">
        <v>53</v>
      </c>
      <c r="D32" s="146">
        <v>9</v>
      </c>
      <c r="E32" s="50">
        <f>IF(D32&lt;&gt;"",D32,"")</f>
        <v>9</v>
      </c>
      <c r="F32" s="47" t="str">
        <f>IF(D32&lt;&gt;"",IF(C32="","",C32),"")</f>
        <v>VINICIUS/GUSTAVO/RODRIGO</v>
      </c>
      <c r="G32" s="125">
        <f>IF(E32&lt;&gt;"",IF(E34&lt;&gt;"",SMALL(E32:F34,1),""),"")</f>
        <v>2</v>
      </c>
      <c r="H32" s="19"/>
      <c r="I32" s="19"/>
      <c r="J32" s="19"/>
      <c r="K32" s="122"/>
      <c r="L32" s="19"/>
      <c r="M32" s="27"/>
      <c r="N32" s="19"/>
      <c r="O32" s="122"/>
      <c r="P32" s="26"/>
      <c r="S32" s="22"/>
      <c r="T32" s="23"/>
      <c r="U32" s="132"/>
      <c r="V32" s="132"/>
      <c r="W32" s="24"/>
      <c r="X32" s="24"/>
    </row>
    <row r="33" spans="2:24" ht="18" customHeight="1" thickBot="1" x14ac:dyDescent="0.3">
      <c r="B33" s="89"/>
      <c r="C33" s="105" t="str">
        <f>IF(C32="","",VLOOKUP(C32,LISTAS!$F$5:$G$204,2,0))</f>
        <v>ARBOS SBC</v>
      </c>
      <c r="D33" s="147"/>
      <c r="E33" s="51"/>
      <c r="F33" s="47"/>
      <c r="G33" s="125"/>
      <c r="H33" s="19"/>
      <c r="I33" s="19"/>
      <c r="J33" s="19"/>
      <c r="K33" s="122"/>
      <c r="L33" s="19"/>
      <c r="M33" s="27"/>
      <c r="N33" s="19"/>
      <c r="O33" s="122"/>
      <c r="P33" s="26"/>
      <c r="S33" s="22"/>
      <c r="T33" s="23"/>
      <c r="U33" s="132"/>
      <c r="V33" s="132"/>
      <c r="W33" s="24"/>
      <c r="X33" s="24"/>
    </row>
    <row r="34" spans="2:24" ht="18" customHeight="1" x14ac:dyDescent="0.25">
      <c r="B34" s="89">
        <v>13</v>
      </c>
      <c r="C34" s="104"/>
      <c r="D34" s="146">
        <v>2</v>
      </c>
      <c r="E34" s="51">
        <f>IF(D34&lt;&gt;"",D34,"")</f>
        <v>2</v>
      </c>
      <c r="F34" s="47" t="str">
        <f>IF(D34&lt;&gt;"",IF(C34="","",C34),"")</f>
        <v/>
      </c>
      <c r="G34" s="125" t="str">
        <f>VLOOKUP(G32,E32:F34,2,0)</f>
        <v/>
      </c>
      <c r="H34" s="19"/>
      <c r="I34" s="19"/>
      <c r="J34" s="19"/>
      <c r="K34" s="122"/>
      <c r="L34" s="19"/>
      <c r="M34" s="27"/>
      <c r="N34" s="19"/>
      <c r="O34" s="122"/>
      <c r="P34" s="26"/>
      <c r="S34" s="22"/>
      <c r="T34" s="23"/>
      <c r="U34" s="132"/>
      <c r="V34" s="132"/>
      <c r="W34" s="24"/>
      <c r="X34" s="24"/>
    </row>
    <row r="35" spans="2:24" ht="18" customHeight="1" thickBot="1" x14ac:dyDescent="0.3">
      <c r="B35" s="89"/>
      <c r="C35" s="105" t="str">
        <f>IF(C34="","",VLOOKUP(C34,LISTAS!$F$5:$G$204,2,0))</f>
        <v/>
      </c>
      <c r="D35" s="147"/>
      <c r="E35" s="47"/>
      <c r="F35" s="47"/>
      <c r="G35" s="125"/>
      <c r="H35" s="19"/>
      <c r="I35" s="19"/>
      <c r="J35" s="19"/>
      <c r="K35" s="122"/>
      <c r="L35" s="19"/>
      <c r="M35" s="27"/>
      <c r="N35" s="19"/>
      <c r="O35" s="122"/>
      <c r="P35" s="19"/>
      <c r="S35" s="22"/>
      <c r="T35" s="23"/>
      <c r="U35" s="132"/>
      <c r="V35" s="132"/>
      <c r="W35" s="24"/>
      <c r="X35" s="24"/>
    </row>
    <row r="36" spans="2:24" ht="18" customHeight="1" x14ac:dyDescent="0.25">
      <c r="B36" s="89"/>
      <c r="C36" s="122"/>
      <c r="D36" s="19"/>
      <c r="E36" s="19"/>
      <c r="F36" s="19"/>
      <c r="G36" s="122"/>
      <c r="H36" s="19"/>
      <c r="I36" s="19"/>
      <c r="J36" s="19"/>
      <c r="K36" s="122"/>
      <c r="L36" s="19"/>
      <c r="M36" s="27"/>
      <c r="N36" s="19"/>
      <c r="O36" s="104" t="str">
        <f>IF(L20&lt;&gt;"",IF(L22&lt;&gt;"",IF(L20=L22,"",IF(L20&gt;L22,K20,K22)),""),"")</f>
        <v>FELIPE/JOAO/THEO</v>
      </c>
      <c r="P36" s="146">
        <v>5</v>
      </c>
      <c r="S36" s="22"/>
      <c r="T36" s="23"/>
      <c r="U36" s="132"/>
      <c r="V36" s="132"/>
      <c r="W36" s="24"/>
      <c r="X36" s="24"/>
    </row>
    <row r="37" spans="2:24" ht="18" customHeight="1" thickBot="1" x14ac:dyDescent="0.3">
      <c r="B37" s="89"/>
      <c r="C37" s="122"/>
      <c r="D37" s="19"/>
      <c r="E37" s="19"/>
      <c r="F37" s="19"/>
      <c r="G37" s="122"/>
      <c r="H37" s="19"/>
      <c r="I37" s="19"/>
      <c r="J37" s="19"/>
      <c r="K37" s="122"/>
      <c r="L37" s="19"/>
      <c r="M37" s="27"/>
      <c r="N37" s="19"/>
      <c r="O37" s="105" t="str">
        <f>IF(O36="","",VLOOKUP(O36,LISTAS!$F$5:$G$204,2,0))</f>
        <v>ARBOS S.A</v>
      </c>
      <c r="P37" s="147"/>
      <c r="S37" s="22"/>
      <c r="T37" s="23"/>
      <c r="U37" s="132"/>
      <c r="V37" s="132"/>
      <c r="W37" s="24"/>
      <c r="X37" s="24"/>
    </row>
    <row r="38" spans="2:24" ht="18" customHeight="1" x14ac:dyDescent="0.25">
      <c r="B38" s="89"/>
      <c r="C38" s="122"/>
      <c r="D38" s="19"/>
      <c r="E38" s="19"/>
      <c r="F38" s="19"/>
      <c r="G38" s="122"/>
      <c r="H38" s="19"/>
      <c r="I38" s="19"/>
      <c r="J38" s="19"/>
      <c r="K38" s="122"/>
      <c r="L38" s="19"/>
      <c r="M38" s="27"/>
      <c r="N38" s="28"/>
      <c r="O38" s="104" t="str">
        <f>IF(L52&lt;&gt;"",IF(L54&lt;&gt;"",IF(L52=L54,"",IF(L52&gt;L54,K52,K54)),""),"")</f>
        <v>ANTONIO/BENICIO/GUIDO/LUCCA</v>
      </c>
      <c r="P38" s="146">
        <v>4</v>
      </c>
      <c r="S38" s="22"/>
      <c r="T38" s="23"/>
      <c r="U38" s="132"/>
      <c r="V38" s="132"/>
      <c r="W38" s="24"/>
      <c r="X38" s="24"/>
    </row>
    <row r="39" spans="2:24" ht="18" customHeight="1" thickBot="1" x14ac:dyDescent="0.3">
      <c r="B39" s="89"/>
      <c r="C39" s="122"/>
      <c r="D39" s="19"/>
      <c r="E39" s="19"/>
      <c r="F39" s="19"/>
      <c r="G39" s="122"/>
      <c r="H39" s="19"/>
      <c r="I39" s="19"/>
      <c r="J39" s="19"/>
      <c r="K39" s="122"/>
      <c r="L39" s="19"/>
      <c r="M39" s="27"/>
      <c r="N39" s="19"/>
      <c r="O39" s="105" t="str">
        <f>IF(O38="","",VLOOKUP(O38,LISTAS!$F$5:$G$204,2,0))</f>
        <v>VILLARE - SCS</v>
      </c>
      <c r="P39" s="147"/>
      <c r="S39" s="22"/>
      <c r="T39" s="23"/>
      <c r="U39" s="132"/>
      <c r="V39" s="132"/>
      <c r="W39" s="24"/>
      <c r="X39" s="24"/>
    </row>
    <row r="40" spans="2:24" ht="18" customHeight="1" x14ac:dyDescent="0.25">
      <c r="B40" s="89">
        <v>3</v>
      </c>
      <c r="C40" s="104"/>
      <c r="D40" s="146">
        <v>0</v>
      </c>
      <c r="E40" s="47">
        <f>IF(D40&lt;&gt;"",D40,"")</f>
        <v>0</v>
      </c>
      <c r="F40" s="47" t="str">
        <f>IF(D40&lt;&gt;"",IF(C40="","",C40),"")</f>
        <v/>
      </c>
      <c r="G40" s="125">
        <f>IF(E40&lt;&gt;"",IF(E42&lt;&gt;"",SMALL(E40:F42,1),""),"")</f>
        <v>0</v>
      </c>
      <c r="H40" s="19"/>
      <c r="I40" s="19"/>
      <c r="J40" s="19"/>
      <c r="K40" s="122"/>
      <c r="L40" s="19"/>
      <c r="M40" s="27"/>
      <c r="N40" s="19"/>
      <c r="O40" s="122"/>
      <c r="P40" s="26"/>
      <c r="S40" s="22"/>
      <c r="T40" s="23"/>
      <c r="U40" s="132"/>
      <c r="V40" s="132" t="str">
        <f>IF(U40="","",VLOOKUP(U40,LISTAS!$F$5:$G$204,2,0))</f>
        <v/>
      </c>
      <c r="W40" s="24" t="str">
        <f t="shared" si="1"/>
        <v/>
      </c>
      <c r="X40" s="24" t="str">
        <f t="shared" ref="X40:X68" si="3">IF(S40="","",IF($V$5="NÃO","",IF(S40=1,400,IF(S40=2,340,IF(S40=3,300,IF(S40=4,280,IF(S40=5,270,IF(S40=6,260,IF(S40=7,250,IF(S40=8,240,IF(S40=9,200,IF(S40=10,200,IF(S40=11,200,IF(S40=12,200,IF(S40=13,200,IF(S40=14,200,IF(S40=15,200,IF(S40=16,200,IF(S40&gt;16,"","")))))))))))))))))))</f>
        <v/>
      </c>
    </row>
    <row r="41" spans="2:24" ht="18" customHeight="1" thickBot="1" x14ac:dyDescent="0.3">
      <c r="B41" s="89"/>
      <c r="C41" s="105" t="str">
        <f>IF(C40="","",VLOOKUP(C40,LISTAS!$F$5:$G$204,2,0))</f>
        <v/>
      </c>
      <c r="D41" s="147"/>
      <c r="E41" s="47"/>
      <c r="F41" s="47"/>
      <c r="G41" s="125"/>
      <c r="H41" s="19"/>
      <c r="I41" s="19"/>
      <c r="J41" s="19"/>
      <c r="K41" s="122"/>
      <c r="L41" s="19"/>
      <c r="M41" s="27"/>
      <c r="N41" s="19"/>
      <c r="O41" s="122"/>
      <c r="P41" s="26"/>
      <c r="S41" s="22"/>
      <c r="T41" s="23"/>
      <c r="U41" s="132"/>
      <c r="V41" s="132"/>
      <c r="W41" s="24"/>
      <c r="X41" s="24"/>
    </row>
    <row r="42" spans="2:24" ht="18" customHeight="1" x14ac:dyDescent="0.25">
      <c r="B42" s="89">
        <v>14</v>
      </c>
      <c r="C42" s="104" t="s">
        <v>78</v>
      </c>
      <c r="D42" s="146">
        <v>6</v>
      </c>
      <c r="E42" s="49">
        <f>IF(D42&lt;&gt;"",D42,"")</f>
        <v>6</v>
      </c>
      <c r="F42" s="52" t="str">
        <f>IF(D42&lt;&gt;"",IF(C42="","",C42),"")</f>
        <v>CARLOS/JULIO/LUCAS/NICOLAS/SAMUEL</v>
      </c>
      <c r="G42" s="125" t="str">
        <f>VLOOKUP(G40,E40:F42,2,0)</f>
        <v/>
      </c>
      <c r="H42" s="19"/>
      <c r="I42" s="19"/>
      <c r="J42" s="19"/>
      <c r="K42" s="122"/>
      <c r="L42" s="19"/>
      <c r="M42" s="27"/>
      <c r="N42" s="19"/>
      <c r="O42" s="122"/>
      <c r="P42" s="26"/>
      <c r="S42" s="22"/>
      <c r="T42" s="23"/>
      <c r="U42" s="132"/>
      <c r="V42" s="132" t="str">
        <f>IF(U42="","",VLOOKUP(U42,LISTAS!$F$5:$G$204,2,0))</f>
        <v/>
      </c>
      <c r="W42" s="24" t="str">
        <f t="shared" si="1"/>
        <v/>
      </c>
      <c r="X42" s="24" t="str">
        <f t="shared" si="3"/>
        <v/>
      </c>
    </row>
    <row r="43" spans="2:24" ht="18" customHeight="1" thickBot="1" x14ac:dyDescent="0.3">
      <c r="B43" s="89"/>
      <c r="C43" s="105" t="str">
        <f>IF(C42="","",VLOOKUP(C42,LISTAS!$F$5:$G$204,2,0))</f>
        <v>STAGIUM - DIAD</v>
      </c>
      <c r="D43" s="147"/>
      <c r="E43" s="47"/>
      <c r="F43" s="52"/>
      <c r="G43" s="125"/>
      <c r="H43" s="19"/>
      <c r="I43" s="19"/>
      <c r="J43" s="19"/>
      <c r="K43" s="122"/>
      <c r="L43" s="19"/>
      <c r="M43" s="27"/>
      <c r="N43" s="19"/>
      <c r="O43" s="122"/>
      <c r="P43" s="26"/>
      <c r="S43" s="22"/>
      <c r="T43" s="23"/>
      <c r="U43" s="132"/>
      <c r="V43" s="132"/>
      <c r="W43" s="24"/>
      <c r="X43" s="24"/>
    </row>
    <row r="44" spans="2:24" ht="18" customHeight="1" x14ac:dyDescent="0.25">
      <c r="B44" s="89"/>
      <c r="C44" s="122"/>
      <c r="D44" s="19"/>
      <c r="E44" s="19"/>
      <c r="F44" s="25"/>
      <c r="G44" s="104" t="str">
        <f>IF(D40&lt;&gt;"",IF(D42&lt;&gt;"",IF(D40=D42,"",IF(D40&gt;D42,C40,C42)),""),"")</f>
        <v>CARLOS/JULIO/LUCAS/NICOLAS/SAMUEL</v>
      </c>
      <c r="H44" s="146">
        <v>3</v>
      </c>
      <c r="I44" s="47">
        <f>IF(H44&lt;&gt;"",H44,"")</f>
        <v>3</v>
      </c>
      <c r="J44" s="47" t="str">
        <f>IF(H44&lt;&gt;"",IF(G44="","",G44),"")</f>
        <v>CARLOS/JULIO/LUCAS/NICOLAS/SAMUEL</v>
      </c>
      <c r="K44" s="125">
        <f>IF(I44&lt;&gt;"",IF(I46&lt;&gt;"",SMALL(I44:J46,1),""),"")</f>
        <v>3</v>
      </c>
      <c r="L44" s="19"/>
      <c r="M44" s="27"/>
      <c r="N44" s="19"/>
      <c r="O44" s="122"/>
      <c r="P44" s="26"/>
      <c r="S44" s="22"/>
      <c r="T44" s="23"/>
      <c r="U44" s="132"/>
      <c r="V44" s="132" t="str">
        <f>IF(U44="","",VLOOKUP(U44,LISTAS!$F$5:$G$204,2,0))</f>
        <v/>
      </c>
      <c r="W44" s="24" t="str">
        <f t="shared" si="1"/>
        <v/>
      </c>
      <c r="X44" s="24" t="str">
        <f t="shared" si="3"/>
        <v/>
      </c>
    </row>
    <row r="45" spans="2:24" ht="18" customHeight="1" thickBot="1" x14ac:dyDescent="0.3">
      <c r="B45" s="89"/>
      <c r="C45" s="122"/>
      <c r="D45" s="19"/>
      <c r="E45" s="19"/>
      <c r="F45" s="25"/>
      <c r="G45" s="105" t="str">
        <f>IF(G44="","",VLOOKUP(G44,LISTAS!$F$5:$G$204,2,0))</f>
        <v>STAGIUM - DIAD</v>
      </c>
      <c r="H45" s="147"/>
      <c r="I45" s="47"/>
      <c r="J45" s="47"/>
      <c r="K45" s="125"/>
      <c r="L45" s="19"/>
      <c r="M45" s="27"/>
      <c r="N45" s="19"/>
      <c r="O45" s="122"/>
      <c r="P45" s="26"/>
      <c r="S45" s="22"/>
      <c r="T45" s="23"/>
      <c r="U45" s="132"/>
      <c r="V45" s="132"/>
      <c r="W45" s="24"/>
      <c r="X45" s="24"/>
    </row>
    <row r="46" spans="2:24" ht="18" customHeight="1" x14ac:dyDescent="0.25">
      <c r="B46" s="89"/>
      <c r="C46" s="122"/>
      <c r="D46" s="19"/>
      <c r="E46" s="27"/>
      <c r="F46" s="28"/>
      <c r="G46" s="104" t="str">
        <f>IF(D48&lt;&gt;"",IF(D50&lt;&gt;"",IF(D48=D50,"",IF(D48&gt;D50,C48,C50)),""),"")</f>
        <v>CAUE/ENZO/THEO</v>
      </c>
      <c r="H46" s="146">
        <v>9</v>
      </c>
      <c r="I46" s="49">
        <f>IF(H46&lt;&gt;"",H46,"")</f>
        <v>9</v>
      </c>
      <c r="J46" s="47" t="str">
        <f>IF(H46&lt;&gt;"",IF(G46="","",G46),"")</f>
        <v>CAUE/ENZO/THEO</v>
      </c>
      <c r="K46" s="125" t="str">
        <f>VLOOKUP(K44,I44:J46,2,0)</f>
        <v>CARLOS/JULIO/LUCAS/NICOLAS/SAMUEL</v>
      </c>
      <c r="L46" s="19"/>
      <c r="M46" s="27"/>
      <c r="N46" s="19"/>
      <c r="O46" s="122"/>
      <c r="P46" s="26"/>
      <c r="S46" s="22"/>
      <c r="T46" s="23"/>
      <c r="U46" s="132"/>
      <c r="V46" s="132" t="str">
        <f>IF(U46="","",VLOOKUP(U46,LISTAS!$F$5:$G$204,2,0))</f>
        <v/>
      </c>
      <c r="W46" s="24" t="str">
        <f t="shared" si="1"/>
        <v/>
      </c>
      <c r="X46" s="24" t="str">
        <f t="shared" si="3"/>
        <v/>
      </c>
    </row>
    <row r="47" spans="2:24" ht="18" customHeight="1" thickBot="1" x14ac:dyDescent="0.3">
      <c r="B47" s="89"/>
      <c r="C47" s="122"/>
      <c r="D47" s="19"/>
      <c r="E47" s="27"/>
      <c r="F47" s="19"/>
      <c r="G47" s="105" t="str">
        <f>IF(G46="","",VLOOKUP(G46,LISTAS!$F$5:$G$204,2,0))</f>
        <v>ARBOS SCS</v>
      </c>
      <c r="H47" s="147"/>
      <c r="I47" s="60"/>
      <c r="J47" s="47"/>
      <c r="K47" s="125"/>
      <c r="L47" s="19"/>
      <c r="M47" s="27"/>
      <c r="N47" s="19"/>
      <c r="O47" s="122"/>
      <c r="P47" s="26"/>
      <c r="S47" s="22"/>
      <c r="T47" s="23"/>
      <c r="U47" s="132"/>
      <c r="V47" s="132"/>
      <c r="W47" s="24"/>
      <c r="X47" s="24"/>
    </row>
    <row r="48" spans="2:24" ht="18" customHeight="1" x14ac:dyDescent="0.25">
      <c r="B48" s="89">
        <v>5</v>
      </c>
      <c r="C48" s="104"/>
      <c r="D48" s="146">
        <v>3</v>
      </c>
      <c r="E48" s="50">
        <f>IF(D48&lt;&gt;"",D48,"")</f>
        <v>3</v>
      </c>
      <c r="F48" s="47" t="str">
        <f>IF(D48&lt;&gt;"",IF(C48="","",C48),"")</f>
        <v/>
      </c>
      <c r="G48" s="125">
        <f>IF(E48&lt;&gt;"",IF(E50&lt;&gt;"",SMALL(E48:F50,1),""),"")</f>
        <v>3</v>
      </c>
      <c r="H48" s="19"/>
      <c r="I48" s="27"/>
      <c r="J48" s="19"/>
      <c r="K48" s="122"/>
      <c r="L48" s="19"/>
      <c r="M48" s="27"/>
      <c r="N48" s="19"/>
      <c r="O48" s="122"/>
      <c r="P48" s="26"/>
      <c r="S48" s="22"/>
      <c r="T48" s="23"/>
      <c r="U48" s="132"/>
      <c r="V48" s="132" t="str">
        <f>IF(U48="","",VLOOKUP(U48,LISTAS!$F$5:$G$204,2,0))</f>
        <v/>
      </c>
      <c r="W48" s="24" t="str">
        <f t="shared" si="1"/>
        <v/>
      </c>
      <c r="X48" s="24" t="str">
        <f t="shared" si="3"/>
        <v/>
      </c>
    </row>
    <row r="49" spans="2:24" ht="18" customHeight="1" thickBot="1" x14ac:dyDescent="0.3">
      <c r="B49" s="89"/>
      <c r="C49" s="105" t="str">
        <f>IF(C48="","",VLOOKUP(C48,LISTAS!$F$5:$G$204,2,0))</f>
        <v/>
      </c>
      <c r="D49" s="147"/>
      <c r="E49" s="51"/>
      <c r="F49" s="47"/>
      <c r="G49" s="125"/>
      <c r="H49" s="19"/>
      <c r="I49" s="27"/>
      <c r="J49" s="19"/>
      <c r="K49" s="122"/>
      <c r="L49" s="19"/>
      <c r="M49" s="27"/>
      <c r="N49" s="19"/>
      <c r="O49" s="122"/>
      <c r="P49" s="26"/>
      <c r="S49" s="22"/>
      <c r="T49" s="23"/>
      <c r="U49" s="132"/>
      <c r="V49" s="132"/>
      <c r="W49" s="24"/>
      <c r="X49" s="24"/>
    </row>
    <row r="50" spans="2:24" ht="18" customHeight="1" x14ac:dyDescent="0.25">
      <c r="B50" s="89">
        <v>12</v>
      </c>
      <c r="C50" s="104" t="s">
        <v>62</v>
      </c>
      <c r="D50" s="146">
        <v>7</v>
      </c>
      <c r="E50" s="51">
        <f>IF(D50&lt;&gt;"",D50,"")</f>
        <v>7</v>
      </c>
      <c r="F50" s="47" t="str">
        <f>IF(D50&lt;&gt;"",IF(C50="","",C50),"")</f>
        <v>CAUE/ENZO/THEO</v>
      </c>
      <c r="G50" s="125" t="str">
        <f>VLOOKUP(G48,E48:F50,2,0)</f>
        <v/>
      </c>
      <c r="H50" s="19"/>
      <c r="I50" s="27"/>
      <c r="J50" s="19"/>
      <c r="K50" s="122"/>
      <c r="L50" s="19"/>
      <c r="M50" s="27"/>
      <c r="N50" s="19"/>
      <c r="O50" s="122"/>
      <c r="P50" s="26"/>
      <c r="S50" s="22"/>
      <c r="T50" s="23"/>
      <c r="U50" s="132"/>
      <c r="V50" s="132" t="str">
        <f>IF(U50="","",VLOOKUP(U50,LISTAS!$F$5:$G$204,2,0))</f>
        <v/>
      </c>
      <c r="W50" s="24" t="str">
        <f t="shared" si="1"/>
        <v/>
      </c>
      <c r="X50" s="24" t="str">
        <f t="shared" si="3"/>
        <v/>
      </c>
    </row>
    <row r="51" spans="2:24" ht="18" customHeight="1" thickBot="1" x14ac:dyDescent="0.3">
      <c r="B51" s="89"/>
      <c r="C51" s="105" t="str">
        <f>IF(C50="","",VLOOKUP(C50,LISTAS!$F$5:$G$204,2,0))</f>
        <v>ARBOS SCS</v>
      </c>
      <c r="D51" s="147"/>
      <c r="E51" s="47"/>
      <c r="F51" s="47"/>
      <c r="G51" s="125"/>
      <c r="H51" s="19"/>
      <c r="I51" s="27"/>
      <c r="J51" s="19"/>
      <c r="K51" s="122"/>
      <c r="L51" s="19"/>
      <c r="M51" s="27"/>
      <c r="N51" s="19"/>
      <c r="O51" s="122"/>
      <c r="P51" s="26"/>
      <c r="S51" s="22"/>
      <c r="T51" s="23"/>
      <c r="U51" s="132"/>
      <c r="V51" s="132"/>
      <c r="W51" s="24"/>
      <c r="X51" s="24"/>
    </row>
    <row r="52" spans="2:24" ht="18" customHeight="1" x14ac:dyDescent="0.25">
      <c r="B52" s="89"/>
      <c r="C52" s="122"/>
      <c r="D52" s="19"/>
      <c r="E52" s="47"/>
      <c r="F52" s="47"/>
      <c r="G52" s="125"/>
      <c r="H52" s="19"/>
      <c r="I52" s="27"/>
      <c r="J52" s="19"/>
      <c r="K52" s="104" t="str">
        <f>IF(H44&lt;&gt;"",IF(H46&lt;&gt;"",IF(H44=H46,"",IF(H44&gt;H46,G44,G46)),""),"")</f>
        <v>CAUE/ENZO/THEO</v>
      </c>
      <c r="L52" s="146">
        <v>0</v>
      </c>
      <c r="M52" s="46">
        <f>IF(L52&lt;&gt;"",L52,"")</f>
        <v>0</v>
      </c>
      <c r="N52" s="47" t="str">
        <f>IF(L52&lt;&gt;"",IF(K52="","",K52),"")</f>
        <v>CAUE/ENZO/THEO</v>
      </c>
      <c r="O52" s="125">
        <f>IF(M52&lt;&gt;"",IF(M54&lt;&gt;"",SMALL(M52:N54,1),""),"")</f>
        <v>0</v>
      </c>
      <c r="P52" s="26"/>
      <c r="S52" s="22"/>
      <c r="T52" s="23"/>
      <c r="U52" s="132"/>
      <c r="V52" s="132" t="str">
        <f>IF(U52="","",VLOOKUP(U52,LISTAS!$F$5:$G$204,2,0))</f>
        <v/>
      </c>
      <c r="W52" s="24" t="str">
        <f t="shared" si="1"/>
        <v/>
      </c>
      <c r="X52" s="24" t="str">
        <f t="shared" si="3"/>
        <v/>
      </c>
    </row>
    <row r="53" spans="2:24" ht="18" customHeight="1" thickBot="1" x14ac:dyDescent="0.3">
      <c r="B53" s="89"/>
      <c r="C53" s="122"/>
      <c r="D53" s="19"/>
      <c r="E53" s="47"/>
      <c r="F53" s="47"/>
      <c r="G53" s="125"/>
      <c r="H53" s="19"/>
      <c r="I53" s="27"/>
      <c r="J53" s="19"/>
      <c r="K53" s="105" t="str">
        <f>IF(K52="","",VLOOKUP(K52,LISTAS!$F$5:$G$204,2,0))</f>
        <v>ARBOS SCS</v>
      </c>
      <c r="L53" s="147"/>
      <c r="M53" s="51"/>
      <c r="N53" s="52"/>
      <c r="O53" s="125"/>
      <c r="P53" s="26"/>
      <c r="S53" s="22"/>
      <c r="T53" s="23"/>
      <c r="U53" s="132"/>
      <c r="V53" s="132"/>
      <c r="W53" s="24"/>
      <c r="X53" s="24"/>
    </row>
    <row r="54" spans="2:24" ht="18" customHeight="1" x14ac:dyDescent="0.25">
      <c r="B54" s="89"/>
      <c r="C54" s="122"/>
      <c r="D54" s="19"/>
      <c r="E54" s="47"/>
      <c r="F54" s="47"/>
      <c r="G54" s="125"/>
      <c r="H54" s="19"/>
      <c r="I54" s="27"/>
      <c r="J54" s="28"/>
      <c r="K54" s="104" t="str">
        <f>IF(H60&lt;&gt;"",IF(H62&lt;&gt;"",IF(H60=H62,"",IF(H60&gt;H62,G60,G62)),""),"")</f>
        <v>ANTONIO/BENICIO/GUIDO/LUCCA</v>
      </c>
      <c r="L54" s="146">
        <v>5</v>
      </c>
      <c r="M54" s="48">
        <f>IF(L54&lt;&gt;"",L54,"")</f>
        <v>5</v>
      </c>
      <c r="N54" s="47" t="str">
        <f>IF(L54&lt;&gt;"",IF(K54="","",K54),"")</f>
        <v>ANTONIO/BENICIO/GUIDO/LUCCA</v>
      </c>
      <c r="O54" s="125" t="str">
        <f>VLOOKUP(O52,M52:N54,2,0)</f>
        <v>CAUE/ENZO/THEO</v>
      </c>
      <c r="P54" s="26"/>
      <c r="S54" s="22"/>
      <c r="T54" s="23"/>
      <c r="U54" s="132"/>
      <c r="V54" s="132" t="str">
        <f>IF(U54="","",VLOOKUP(U54,LISTAS!$F$5:$G$204,2,0))</f>
        <v/>
      </c>
      <c r="W54" s="24" t="str">
        <f t="shared" si="1"/>
        <v/>
      </c>
      <c r="X54" s="24" t="str">
        <f t="shared" si="3"/>
        <v/>
      </c>
    </row>
    <row r="55" spans="2:24" ht="18" customHeight="1" thickBot="1" x14ac:dyDescent="0.3">
      <c r="B55" s="89"/>
      <c r="C55" s="122"/>
      <c r="D55" s="19"/>
      <c r="E55" s="47"/>
      <c r="F55" s="47"/>
      <c r="G55" s="125"/>
      <c r="H55" s="19"/>
      <c r="I55" s="27"/>
      <c r="J55" s="19"/>
      <c r="K55" s="105" t="str">
        <f>IF(K54="","",VLOOKUP(K54,LISTAS!$F$5:$G$204,2,0))</f>
        <v>VILLARE - SCS</v>
      </c>
      <c r="L55" s="147"/>
      <c r="M55" s="47"/>
      <c r="N55" s="47"/>
      <c r="O55" s="125"/>
      <c r="P55" s="26"/>
      <c r="S55" s="22"/>
      <c r="T55" s="23"/>
      <c r="U55" s="132"/>
      <c r="V55" s="132"/>
      <c r="W55" s="24"/>
      <c r="X55" s="24"/>
    </row>
    <row r="56" spans="2:24" ht="18" customHeight="1" x14ac:dyDescent="0.25">
      <c r="B56" s="89">
        <v>8</v>
      </c>
      <c r="C56" s="104"/>
      <c r="D56" s="146">
        <v>0</v>
      </c>
      <c r="E56" s="47" t="s">
        <v>25</v>
      </c>
      <c r="F56" s="47" t="str">
        <f>IF(D56&lt;&gt;"",IF(C56="","",C56),"")</f>
        <v/>
      </c>
      <c r="G56" s="125">
        <f>IF(E56&lt;&gt;"",IF(E58&lt;&gt;"",SMALL(E56:F58,1),""),"")</f>
        <v>6</v>
      </c>
      <c r="H56" s="19"/>
      <c r="I56" s="27"/>
      <c r="J56" s="19"/>
      <c r="K56" s="122"/>
      <c r="L56" s="19"/>
      <c r="M56" s="47"/>
      <c r="N56" s="47"/>
      <c r="O56" s="125"/>
      <c r="P56" s="26"/>
      <c r="S56" s="22"/>
      <c r="T56" s="23"/>
      <c r="U56" s="132"/>
      <c r="V56" s="132" t="str">
        <f>IF(U56="","",VLOOKUP(U56,LISTAS!$F$5:$G$204,2,0))</f>
        <v/>
      </c>
      <c r="W56" s="24" t="str">
        <f t="shared" si="1"/>
        <v/>
      </c>
      <c r="X56" s="24" t="str">
        <f t="shared" si="3"/>
        <v/>
      </c>
    </row>
    <row r="57" spans="2:24" ht="18" customHeight="1" thickBot="1" x14ac:dyDescent="0.3">
      <c r="B57" s="89"/>
      <c r="C57" s="105" t="str">
        <f>IF(C56="","",VLOOKUP(C56,LISTAS!$F$5:$G$204,2,0))</f>
        <v/>
      </c>
      <c r="D57" s="147"/>
      <c r="E57" s="47"/>
      <c r="F57" s="47"/>
      <c r="G57" s="125"/>
      <c r="H57" s="19"/>
      <c r="I57" s="27"/>
      <c r="J57" s="19"/>
      <c r="K57" s="122"/>
      <c r="L57" s="19"/>
      <c r="M57" s="47"/>
      <c r="N57" s="47"/>
      <c r="O57" s="125"/>
      <c r="P57" s="26"/>
      <c r="S57" s="22"/>
      <c r="T57" s="23"/>
      <c r="U57" s="132"/>
      <c r="V57" s="132"/>
      <c r="W57" s="24"/>
      <c r="X57" s="24"/>
    </row>
    <row r="58" spans="2:24" ht="18" customHeight="1" x14ac:dyDescent="0.25">
      <c r="B58" s="89">
        <v>10</v>
      </c>
      <c r="C58" s="104" t="s">
        <v>80</v>
      </c>
      <c r="D58" s="146">
        <v>6</v>
      </c>
      <c r="E58" s="49">
        <f>IF(D58&lt;&gt;"",D58,"")</f>
        <v>6</v>
      </c>
      <c r="F58" s="52" t="str">
        <f>IF(D58&lt;&gt;"",IF(C58="","",C58),"")</f>
        <v>ANTONIO/BENICIO/GUIDO/LUCCA</v>
      </c>
      <c r="G58" s="125" t="str">
        <f>VLOOKUP(G56,E56:F58,2,0)</f>
        <v>ANTONIO/BENICIO/GUIDO/LUCCA</v>
      </c>
      <c r="H58" s="19"/>
      <c r="I58" s="27"/>
      <c r="J58" s="19"/>
      <c r="K58" s="122"/>
      <c r="L58" s="19"/>
      <c r="M58" s="19"/>
      <c r="N58" s="19"/>
      <c r="O58" s="122"/>
      <c r="P58" s="26"/>
      <c r="S58" s="22"/>
      <c r="T58" s="23"/>
      <c r="U58" s="132"/>
      <c r="V58" s="132" t="str">
        <f>IF(U58="","",VLOOKUP(U58,LISTAS!$F$5:$G$204,2,0))</f>
        <v/>
      </c>
      <c r="W58" s="24" t="str">
        <f t="shared" si="1"/>
        <v/>
      </c>
      <c r="X58" s="24" t="str">
        <f t="shared" si="3"/>
        <v/>
      </c>
    </row>
    <row r="59" spans="2:24" ht="18" customHeight="1" thickBot="1" x14ac:dyDescent="0.3">
      <c r="B59" s="89"/>
      <c r="C59" s="105" t="str">
        <f>IF(C58="","",VLOOKUP(C58,LISTAS!$F$5:$G$204,2,0))</f>
        <v>VILLARE - SCS</v>
      </c>
      <c r="D59" s="147"/>
      <c r="E59" s="47"/>
      <c r="F59" s="52"/>
      <c r="G59" s="125"/>
      <c r="H59" s="19"/>
      <c r="I59" s="27"/>
      <c r="J59" s="19"/>
      <c r="K59" s="122"/>
      <c r="L59" s="19"/>
      <c r="M59" s="19"/>
      <c r="N59" s="19"/>
      <c r="O59" s="122"/>
      <c r="P59" s="26"/>
      <c r="S59" s="22"/>
      <c r="T59" s="23"/>
      <c r="U59" s="132"/>
      <c r="V59" s="132"/>
      <c r="W59" s="24"/>
      <c r="X59" s="24"/>
    </row>
    <row r="60" spans="2:24" ht="18" customHeight="1" x14ac:dyDescent="0.25">
      <c r="B60" s="89"/>
      <c r="C60" s="122"/>
      <c r="D60" s="19"/>
      <c r="E60" s="19"/>
      <c r="F60" s="25"/>
      <c r="G60" s="104" t="str">
        <f>IF(D56&lt;&gt;"",IF(D58&lt;&gt;"",IF(D56=D58,"",IF(D56&gt;D58,C56,C58)),""),"")</f>
        <v>ANTONIO/BENICIO/GUIDO/LUCCA</v>
      </c>
      <c r="H60" s="146">
        <v>8</v>
      </c>
      <c r="I60" s="50">
        <f>IF(H60&lt;&gt;"",H60,"")</f>
        <v>8</v>
      </c>
      <c r="J60" s="47" t="str">
        <f>IF(H60&lt;&gt;"",IF(G60="","",G60),"")</f>
        <v>ANTONIO/BENICIO/GUIDO/LUCCA</v>
      </c>
      <c r="K60" s="125">
        <f>IF(I60&lt;&gt;"",IF(I62&lt;&gt;"",SMALL(I60:J62,1),""),"")</f>
        <v>1</v>
      </c>
      <c r="L60" s="19"/>
      <c r="M60" s="19"/>
      <c r="N60" s="19"/>
      <c r="O60" s="122"/>
      <c r="P60" s="26"/>
      <c r="S60" s="22"/>
      <c r="T60" s="23"/>
      <c r="U60" s="132"/>
      <c r="V60" s="132" t="str">
        <f>IF(U60="","",VLOOKUP(U60,LISTAS!$F$5:$G$204,2,0))</f>
        <v/>
      </c>
      <c r="W60" s="24" t="str">
        <f t="shared" si="1"/>
        <v/>
      </c>
      <c r="X60" s="24" t="str">
        <f t="shared" si="3"/>
        <v/>
      </c>
    </row>
    <row r="61" spans="2:24" ht="18" customHeight="1" thickBot="1" x14ac:dyDescent="0.3">
      <c r="B61" s="89"/>
      <c r="C61" s="122"/>
      <c r="D61" s="19"/>
      <c r="E61" s="19"/>
      <c r="F61" s="25"/>
      <c r="G61" s="105" t="str">
        <f>IF(G60="","",VLOOKUP(G60,LISTAS!$F$5:$G$204,2,0))</f>
        <v>VILLARE - SCS</v>
      </c>
      <c r="H61" s="147"/>
      <c r="I61" s="51"/>
      <c r="J61" s="47"/>
      <c r="K61" s="125"/>
      <c r="L61" s="19"/>
      <c r="M61" s="19"/>
      <c r="N61" s="19"/>
      <c r="O61" s="122"/>
      <c r="P61" s="26"/>
      <c r="S61" s="22"/>
      <c r="T61" s="23"/>
      <c r="U61" s="132"/>
      <c r="V61" s="132"/>
      <c r="W61" s="24"/>
      <c r="X61" s="24"/>
    </row>
    <row r="62" spans="2:24" ht="17.25" customHeight="1" x14ac:dyDescent="0.25">
      <c r="B62" s="89"/>
      <c r="C62" s="122"/>
      <c r="D62" s="19"/>
      <c r="E62" s="27"/>
      <c r="F62" s="28"/>
      <c r="G62" s="104" t="str">
        <f>IF(D64&lt;&gt;"",IF(D66&lt;&gt;"",IF(D64=D66,"",IF(D64&gt;D66,C64,C66)),""),"")</f>
        <v>BRUNO/JOÃO/LEONARDO</v>
      </c>
      <c r="H62" s="146">
        <v>1</v>
      </c>
      <c r="I62" s="51">
        <f>IF(H62&lt;&gt;"",H62,"")</f>
        <v>1</v>
      </c>
      <c r="J62" s="47" t="str">
        <f>IF(H62&lt;&gt;"",IF(G62="","",G62),"")</f>
        <v>BRUNO/JOÃO/LEONARDO</v>
      </c>
      <c r="K62" s="125" t="str">
        <f>VLOOKUP(K60,I60:J62,2,0)</f>
        <v>BRUNO/JOÃO/LEONARDO</v>
      </c>
      <c r="L62" s="19"/>
      <c r="M62" s="19"/>
      <c r="N62" s="19"/>
      <c r="O62" s="122"/>
      <c r="P62" s="26"/>
      <c r="S62" s="22"/>
      <c r="T62" s="23"/>
      <c r="U62" s="132"/>
      <c r="V62" s="132" t="str">
        <f>IF(U62="","",VLOOKUP(U62,LISTAS!$F$5:$G$204,2,0))</f>
        <v/>
      </c>
      <c r="W62" s="24" t="str">
        <f t="shared" si="1"/>
        <v/>
      </c>
      <c r="X62" s="24" t="str">
        <f t="shared" si="3"/>
        <v/>
      </c>
    </row>
    <row r="63" spans="2:24" ht="17.25" customHeight="1" thickBot="1" x14ac:dyDescent="0.3">
      <c r="B63" s="89"/>
      <c r="C63" s="122"/>
      <c r="D63" s="19"/>
      <c r="E63" s="27"/>
      <c r="F63" s="19"/>
      <c r="G63" s="105" t="str">
        <f>IF(G62="","",VLOOKUP(G62,LISTAS!$F$5:$G$204,2,0))</f>
        <v>ARBOS S.A</v>
      </c>
      <c r="H63" s="147"/>
      <c r="I63" s="47"/>
      <c r="J63" s="47"/>
      <c r="K63" s="125"/>
      <c r="L63" s="19"/>
      <c r="M63" s="19"/>
      <c r="N63" s="19"/>
      <c r="O63" s="122"/>
      <c r="P63" s="26"/>
      <c r="S63" s="22"/>
      <c r="T63" s="23"/>
      <c r="U63" s="132"/>
      <c r="V63" s="132"/>
      <c r="W63" s="24"/>
      <c r="X63" s="24"/>
    </row>
    <row r="64" spans="2:24" ht="18" customHeight="1" x14ac:dyDescent="0.25">
      <c r="B64" s="89">
        <v>2</v>
      </c>
      <c r="C64" s="104"/>
      <c r="D64" s="146">
        <v>0</v>
      </c>
      <c r="E64" s="50">
        <f>IF(D64&lt;&gt;"",D64,"")</f>
        <v>0</v>
      </c>
      <c r="F64" s="47" t="str">
        <f>IF(D64&lt;&gt;"",IF(C64="","",C64),"")</f>
        <v/>
      </c>
      <c r="G64" s="125">
        <f>IF(E64&lt;&gt;"",IF(E66&lt;&gt;"",SMALL(E64:F66,1),""),"")</f>
        <v>0</v>
      </c>
      <c r="H64" s="47"/>
      <c r="I64" s="47"/>
      <c r="J64" s="47"/>
      <c r="K64" s="125"/>
      <c r="L64" s="19"/>
      <c r="M64" s="19"/>
      <c r="N64" s="19"/>
      <c r="O64" s="122"/>
      <c r="P64" s="26"/>
      <c r="S64" s="22"/>
      <c r="T64" s="23"/>
      <c r="U64" s="132"/>
      <c r="V64" s="132" t="str">
        <f>IF(U64="","",VLOOKUP(U64,LISTAS!$F$5:$G$204,2,0))</f>
        <v/>
      </c>
      <c r="W64" s="24" t="str">
        <f t="shared" si="1"/>
        <v/>
      </c>
      <c r="X64" s="24" t="str">
        <f t="shared" si="3"/>
        <v/>
      </c>
    </row>
    <row r="65" spans="2:24" ht="18" customHeight="1" thickBot="1" x14ac:dyDescent="0.3">
      <c r="B65" s="89"/>
      <c r="C65" s="105" t="str">
        <f>IF(C64="","",VLOOKUP(C64,LISTAS!$F$5:$G$204,2,0))</f>
        <v/>
      </c>
      <c r="D65" s="147"/>
      <c r="E65" s="51"/>
      <c r="F65" s="47"/>
      <c r="G65" s="125"/>
      <c r="H65" s="47"/>
      <c r="I65" s="47"/>
      <c r="J65" s="47"/>
      <c r="K65" s="125"/>
      <c r="L65" s="19"/>
      <c r="M65" s="19"/>
      <c r="N65" s="19"/>
      <c r="O65" s="122"/>
      <c r="P65" s="26"/>
      <c r="S65" s="22"/>
      <c r="T65" s="23"/>
      <c r="U65" s="132"/>
      <c r="V65" s="132"/>
      <c r="W65" s="24"/>
      <c r="X65" s="24"/>
    </row>
    <row r="66" spans="2:24" ht="18" customHeight="1" x14ac:dyDescent="0.25">
      <c r="B66" s="89">
        <v>15</v>
      </c>
      <c r="C66" s="104" t="s">
        <v>61</v>
      </c>
      <c r="D66" s="146">
        <v>6</v>
      </c>
      <c r="E66" s="51">
        <f>IF(D66&lt;&gt;"",D66,"")</f>
        <v>6</v>
      </c>
      <c r="F66" s="47" t="str">
        <f>IF(D66&lt;&gt;"",IF(C66="","",C66),"")</f>
        <v>BRUNO/JOÃO/LEONARDO</v>
      </c>
      <c r="G66" s="125" t="str">
        <f>VLOOKUP(G64,E64:F66,2,0)</f>
        <v/>
      </c>
      <c r="H66" s="47"/>
      <c r="I66" s="47"/>
      <c r="J66" s="47"/>
      <c r="K66" s="125"/>
      <c r="L66" s="19"/>
      <c r="M66" s="19"/>
      <c r="N66" s="19"/>
      <c r="O66" s="122"/>
      <c r="P66" s="26"/>
      <c r="S66" s="22"/>
      <c r="T66" s="23"/>
      <c r="U66" s="132"/>
      <c r="V66" s="132" t="str">
        <f>IF(U66="","",VLOOKUP(U66,LISTAS!$F$5:$G$204,2,0))</f>
        <v/>
      </c>
      <c r="W66" s="24" t="str">
        <f t="shared" si="1"/>
        <v/>
      </c>
      <c r="X66" s="24" t="str">
        <f t="shared" si="3"/>
        <v/>
      </c>
    </row>
    <row r="67" spans="2:24" ht="18" customHeight="1" thickBot="1" x14ac:dyDescent="0.3">
      <c r="B67" s="89"/>
      <c r="C67" s="105" t="str">
        <f>IF(C66="","",VLOOKUP(C66,LISTAS!$F$5:$G$204,2,0))</f>
        <v>ARBOS S.A</v>
      </c>
      <c r="D67" s="147"/>
      <c r="E67" s="47"/>
      <c r="F67" s="47"/>
      <c r="G67" s="125"/>
      <c r="H67" s="47"/>
      <c r="I67" s="47"/>
      <c r="J67" s="47"/>
      <c r="K67" s="125"/>
      <c r="L67" s="19"/>
      <c r="M67" s="19"/>
      <c r="N67" s="19"/>
      <c r="O67" s="122"/>
      <c r="P67" s="26"/>
      <c r="S67" s="22"/>
      <c r="T67" s="23"/>
      <c r="U67" s="132"/>
      <c r="V67" s="132"/>
      <c r="W67" s="24"/>
      <c r="X67" s="24"/>
    </row>
    <row r="68" spans="2:24" ht="18" customHeight="1" x14ac:dyDescent="0.25">
      <c r="B68" s="90"/>
      <c r="C68" s="123"/>
      <c r="D68" s="29"/>
      <c r="E68" s="29"/>
      <c r="F68" s="29"/>
      <c r="G68" s="123"/>
      <c r="H68" s="29"/>
      <c r="I68" s="29"/>
      <c r="J68" s="29"/>
      <c r="K68" s="123"/>
      <c r="L68" s="29"/>
      <c r="M68" s="29"/>
      <c r="N68" s="29"/>
      <c r="O68" s="123"/>
      <c r="P68" s="30"/>
      <c r="S68" s="22"/>
      <c r="T68" s="23"/>
      <c r="U68" s="132"/>
      <c r="V68" s="132" t="str">
        <f>IF(U68="","",VLOOKUP(U68,LISTAS!$F$5:$G$204,2,0))</f>
        <v/>
      </c>
      <c r="W68" s="24" t="str">
        <f t="shared" si="1"/>
        <v/>
      </c>
      <c r="X68" s="24" t="str">
        <f t="shared" si="3"/>
        <v/>
      </c>
    </row>
    <row r="69" spans="2:24" ht="18" customHeight="1" x14ac:dyDescent="0.25">
      <c r="B69" s="85"/>
      <c r="C69" s="108"/>
      <c r="D69" s="13"/>
      <c r="E69" s="13"/>
      <c r="F69" s="13"/>
      <c r="G69" s="108"/>
      <c r="H69" s="13"/>
      <c r="I69" s="13"/>
      <c r="J69" s="13"/>
      <c r="K69" s="108"/>
      <c r="L69" s="13"/>
      <c r="M69" s="13"/>
      <c r="N69" s="13"/>
      <c r="O69" s="108"/>
      <c r="P69" s="13"/>
    </row>
    <row r="70" spans="2:24" ht="18" customHeight="1" x14ac:dyDescent="0.25">
      <c r="B70" s="85"/>
      <c r="C70" s="108"/>
      <c r="D70" s="13"/>
      <c r="E70" s="13"/>
      <c r="F70" s="13"/>
      <c r="G70" s="108"/>
      <c r="H70" s="13"/>
      <c r="I70" s="13"/>
      <c r="J70" s="13"/>
      <c r="K70" s="108"/>
      <c r="L70" s="13"/>
      <c r="M70" s="13"/>
      <c r="N70" s="13"/>
      <c r="O70" s="108"/>
      <c r="P70" s="13"/>
    </row>
    <row r="71" spans="2:24" ht="30" customHeight="1" x14ac:dyDescent="0.25">
      <c r="B71" s="144" t="s">
        <v>16</v>
      </c>
      <c r="C71" s="144"/>
      <c r="D71" s="144"/>
      <c r="E71" s="144"/>
      <c r="F71" s="144"/>
      <c r="G71" s="144"/>
      <c r="H71" s="144"/>
      <c r="I71" s="144"/>
      <c r="J71" s="144"/>
      <c r="K71" s="144"/>
      <c r="L71" s="144"/>
      <c r="M71" s="144"/>
      <c r="N71" s="144"/>
      <c r="O71" s="144"/>
      <c r="P71" s="144"/>
      <c r="S71" s="144" t="s">
        <v>4</v>
      </c>
      <c r="T71" s="144"/>
      <c r="U71" s="144"/>
      <c r="V71" s="144"/>
      <c r="W71" s="144"/>
      <c r="X71" s="144"/>
    </row>
    <row r="72" spans="2:24" ht="28.5" customHeight="1" thickBot="1" x14ac:dyDescent="0.3">
      <c r="B72" s="87"/>
      <c r="C72" s="121"/>
      <c r="D72" s="16"/>
      <c r="E72" s="16"/>
      <c r="F72" s="16"/>
      <c r="G72" s="124"/>
      <c r="H72" s="16"/>
      <c r="I72" s="16"/>
      <c r="J72" s="16"/>
      <c r="K72" s="124"/>
      <c r="L72" s="16"/>
      <c r="M72" s="16"/>
      <c r="N72" s="16"/>
      <c r="O72" s="124"/>
      <c r="P72" s="17"/>
      <c r="S72" s="148" t="s">
        <v>3</v>
      </c>
      <c r="T72" s="148"/>
      <c r="U72" s="18" t="s">
        <v>13</v>
      </c>
      <c r="V72" s="18" t="s">
        <v>0</v>
      </c>
      <c r="W72" s="18" t="s">
        <v>14</v>
      </c>
      <c r="X72" s="18" t="s">
        <v>15</v>
      </c>
    </row>
    <row r="73" spans="2:24" ht="18" customHeight="1" x14ac:dyDescent="0.25">
      <c r="B73" s="88">
        <v>1</v>
      </c>
      <c r="C73" s="110" t="s">
        <v>89</v>
      </c>
      <c r="D73" s="146">
        <v>1</v>
      </c>
      <c r="E73" s="47">
        <f>IF(D73&lt;&gt;"",D73,"")</f>
        <v>1</v>
      </c>
      <c r="F73" s="47" t="str">
        <f>IF(D73&lt;&gt;"",IF(C73="","",C73),"")</f>
        <v>GUILHERME/PEDRO/VITOR</v>
      </c>
      <c r="G73" s="125">
        <f>IF(E73&lt;&gt;"",IF(E75&lt;&gt;"",SMALL(E73:F75,1),""),"")</f>
        <v>0</v>
      </c>
      <c r="H73" s="19"/>
      <c r="I73" s="19"/>
      <c r="J73" s="19"/>
      <c r="K73" s="122"/>
      <c r="L73" s="19"/>
      <c r="M73" s="20"/>
      <c r="N73" s="20"/>
      <c r="O73" s="126"/>
      <c r="P73" s="21"/>
      <c r="S73" s="22">
        <f>IF(U73&lt;&gt;"",1,"")</f>
        <v>1</v>
      </c>
      <c r="T73" s="23" t="str">
        <f t="shared" ref="T73:T88" si="4">IF(S73&lt;&gt;"","LUGAR","")</f>
        <v>LUGAR</v>
      </c>
      <c r="U73" s="132" t="str">
        <f>IF(P101&lt;&gt;"",IF(P103&lt;&gt;"",IF(P101=P103,"",IF(P101&gt;P103,O101,O103)),""),"")</f>
        <v>MURILO/NICOLAS/PEDRO/VICTOR</v>
      </c>
      <c r="V73" s="132" t="str">
        <f>IF(U73="","",VLOOKUP(U73,LISTAS!$F$5:$G$204,2,0))</f>
        <v>EDUCANDARIO - S.A</v>
      </c>
      <c r="W73" s="24">
        <f t="shared" ref="W73:W88" si="5">IF(S73="","",IF(S73=1,400,IF(S73=2,340,IF(S73=3,300,IF(S73=4,280,IF(S73=5,270,IF(S73=6,260,IF(S73=7,250,IF(S73=8,240,IF(S73=9,200,IF(S73=10,200,IF(S73=11,200,IF(S73=12,200,IF(S73=13,200,IF(S73=14,200,IF(S73=15,200,IF(S73=16,200,IF(S73&gt;16,"",""))))))))))))))))))</f>
        <v>400</v>
      </c>
      <c r="X73" s="24">
        <f>IF(S73="","",IF($V$5="NÃO","",IF(S73=1,180,IF(S73=2,170,IF(S73=3,150,IF(S73=4,140,IF(S73=5,135,IF(S73=6,130,IF(S73=7,120,IF(S73=8,110,IF(S73=9,105,IF(S73=10,105,IF(S73=11,105,IF(S73=12,105,IF(S73=13,105,IF(S73=14,105,IF(S73=15,105,IF(S73=16,105,IF(S73&gt;16,"","")))))))))))))))))))</f>
        <v>180</v>
      </c>
    </row>
    <row r="74" spans="2:24" ht="18" customHeight="1" thickBot="1" x14ac:dyDescent="0.3">
      <c r="B74" s="88"/>
      <c r="C74" s="111" t="str">
        <f>IF(C73="","",VLOOKUP(C73,LISTAS!$F$5:$G$204,2,0))</f>
        <v>LICEU JARDIM - S.A</v>
      </c>
      <c r="D74" s="147"/>
      <c r="E74" s="47"/>
      <c r="F74" s="47"/>
      <c r="G74" s="125"/>
      <c r="H74" s="19"/>
      <c r="I74" s="19"/>
      <c r="J74" s="19"/>
      <c r="K74" s="122"/>
      <c r="L74" s="19"/>
      <c r="M74" s="20"/>
      <c r="N74" s="20"/>
      <c r="O74" s="126"/>
      <c r="P74" s="21"/>
      <c r="S74" s="22">
        <f>IF(U74&lt;&gt;"",1+COUNTIF(S73,"1"),"")</f>
        <v>2</v>
      </c>
      <c r="T74" s="23" t="str">
        <f t="shared" si="4"/>
        <v>LUGAR</v>
      </c>
      <c r="U74" s="132" t="str">
        <f>IF(P101&lt;&gt;"",IF(P103&lt;&gt;"",IF(P101=P103,"",IF(P101&lt;P103,O101,O103)),""),"")</f>
        <v>ANDRE/FELIPE/THEO</v>
      </c>
      <c r="V74" s="132" t="str">
        <f>IF(U74="","",VLOOKUP(U74,LISTAS!$F$5:$G$204,2,0))</f>
        <v>LICEU JARDIM - S.A</v>
      </c>
      <c r="W74" s="24">
        <f t="shared" si="5"/>
        <v>340</v>
      </c>
      <c r="X74" s="24">
        <f t="shared" ref="X74:X88" si="6">IF(S74="","",IF($V$5="NÃO","",IF(S74=1,180,IF(S74=2,170,IF(S74=3,150,IF(S74=4,140,IF(S74=5,135,IF(S74=6,130,IF(S74=7,120,IF(S74=8,110,IF(S74=9,105,IF(S74=10,105,IF(S74=11,105,IF(S74=12,105,IF(S74=13,105,IF(S74=14,105,IF(S74=15,105,IF(S74=16,105,IF(S74&gt;16,"","")))))))))))))))))))</f>
        <v>170</v>
      </c>
    </row>
    <row r="75" spans="2:24" ht="18" customHeight="1" x14ac:dyDescent="0.25">
      <c r="B75" s="89">
        <v>16</v>
      </c>
      <c r="C75" s="110"/>
      <c r="D75" s="146">
        <v>0</v>
      </c>
      <c r="E75" s="49">
        <f>IF(D75&lt;&gt;"",D75,"")</f>
        <v>0</v>
      </c>
      <c r="F75" s="52" t="str">
        <f>IF(D75&lt;&gt;"",IF(C75="","",C75),"")</f>
        <v/>
      </c>
      <c r="G75" s="125" t="str">
        <f>VLOOKUP(G73,E73:F75,2,0)</f>
        <v/>
      </c>
      <c r="H75" s="19"/>
      <c r="I75" s="19"/>
      <c r="J75" s="19"/>
      <c r="K75" s="122"/>
      <c r="L75" s="19"/>
      <c r="M75" s="20"/>
      <c r="N75" s="20"/>
      <c r="O75" s="126"/>
      <c r="P75" s="21"/>
      <c r="S75" s="22">
        <f>IF(U75&lt;&gt;"",1+COUNTIF(S73:S74,"1")+COUNTIF(S73:S74,"2"),"")</f>
        <v>3</v>
      </c>
      <c r="T75" s="23" t="str">
        <f t="shared" si="4"/>
        <v>LUGAR</v>
      </c>
      <c r="U75" s="132" t="str">
        <f>IF(U73&lt;&gt;"",IF(K85=U73,K87,IF(K87=U73,K85,IF(K117=U73,K119,IF(K119=U73,K117)))),"")</f>
        <v>ENRICO/GABRIEL/HEITOR</v>
      </c>
      <c r="V75" s="132" t="str">
        <f>IF(U75="","",VLOOKUP(U75,LISTAS!$F$5:$G$204,2,0))</f>
        <v>ARBOS SCS</v>
      </c>
      <c r="W75" s="24">
        <f t="shared" si="5"/>
        <v>300</v>
      </c>
      <c r="X75" s="24">
        <f t="shared" si="6"/>
        <v>150</v>
      </c>
    </row>
    <row r="76" spans="2:24" ht="18" customHeight="1" thickBot="1" x14ac:dyDescent="0.3">
      <c r="B76" s="89"/>
      <c r="C76" s="111" t="str">
        <f>IF(C75="","",VLOOKUP(C75,LISTAS!$F$5:$G$204,2,0))</f>
        <v/>
      </c>
      <c r="D76" s="147"/>
      <c r="E76" s="47"/>
      <c r="F76" s="52"/>
      <c r="G76" s="125"/>
      <c r="H76" s="19"/>
      <c r="I76" s="19"/>
      <c r="J76" s="19"/>
      <c r="K76" s="122"/>
      <c r="L76" s="19"/>
      <c r="M76" s="20"/>
      <c r="N76" s="20"/>
      <c r="O76" s="126"/>
      <c r="P76" s="21"/>
      <c r="S76" s="22">
        <f>IF(U76&lt;&gt;"",1+COUNTIF(S73:S75,"1")+COUNTIF(S73:S75,"2")+COUNTIF(S73:S75,"3"),"")</f>
        <v>4</v>
      </c>
      <c r="T76" s="23" t="str">
        <f t="shared" si="4"/>
        <v>LUGAR</v>
      </c>
      <c r="U76" s="132" t="str">
        <f>IF(U74&lt;&gt;"",IF(K85=U74,K87,IF(K87=U74,K85,IF(K117=U74,K119,IF(K119=U74,K117)))),"")</f>
        <v>RAFAEL/VINICIUS/JULIO</v>
      </c>
      <c r="V76" s="132" t="str">
        <f>IF(U76="","",VLOOKUP(U76,LISTAS!$F$5:$G$204,2,0))</f>
        <v>LICEU JARDIM - S.A</v>
      </c>
      <c r="W76" s="24">
        <f t="shared" si="5"/>
        <v>280</v>
      </c>
      <c r="X76" s="24">
        <f t="shared" si="6"/>
        <v>140</v>
      </c>
    </row>
    <row r="77" spans="2:24" ht="18" customHeight="1" x14ac:dyDescent="0.25">
      <c r="B77" s="89"/>
      <c r="C77" s="122"/>
      <c r="D77" s="19"/>
      <c r="E77" s="19"/>
      <c r="F77" s="25"/>
      <c r="G77" s="110" t="str">
        <f>IF(D73&lt;&gt;"",IF(D75&lt;&gt;"",IF(D73=D75,"",IF(D73&gt;D75,C73,C75)),""),"")</f>
        <v>GUILHERME/PEDRO/VITOR</v>
      </c>
      <c r="H77" s="146">
        <v>1</v>
      </c>
      <c r="I77" s="47">
        <f>IF(H77&lt;&gt;"",H77,"")</f>
        <v>1</v>
      </c>
      <c r="J77" s="47" t="str">
        <f>IF(H77&lt;&gt;"",IF(G77="","",G77),"")</f>
        <v>GUILHERME/PEDRO/VITOR</v>
      </c>
      <c r="K77" s="125">
        <f>IF(I77&lt;&gt;"",IF(I79&lt;&gt;"",SMALL(I77:J79,1),""),"")</f>
        <v>1</v>
      </c>
      <c r="L77" s="19"/>
      <c r="M77" s="19"/>
      <c r="N77" s="19"/>
      <c r="O77" s="122"/>
      <c r="P77" s="26"/>
      <c r="S77" s="22">
        <f>IF(U77&lt;&gt;"",1+COUNTIF(S73:S76,"1")+COUNTIF(S73:S76,"2")+COUNTIF(S73:S76,"3")+COUNTIF(S73:S76,"4"),"")</f>
        <v>5</v>
      </c>
      <c r="T77" s="23" t="str">
        <f t="shared" si="4"/>
        <v>LUGAR</v>
      </c>
      <c r="U77" s="132" t="str">
        <f>IF(U73&lt;&gt;"",IF(G77=U73,G79,IF(G79=U73,G77,IF(G93=U73,G95,IF(G95=U73,G93,IF(G109=U73,G111,IF(G111=U73,G109,IF(G125=U73,G127,IF(G127=U73,G125)))))))),"")</f>
        <v>RAFAEL/VINICIUS/JULIO</v>
      </c>
      <c r="V77" s="132" t="str">
        <f>IF(U77="","",VLOOKUP(U77,LISTAS!$F$5:$G$204,2,0))</f>
        <v>LICEU JARDIM - S.A</v>
      </c>
      <c r="W77" s="24">
        <f t="shared" si="5"/>
        <v>270</v>
      </c>
      <c r="X77" s="24">
        <f t="shared" si="6"/>
        <v>135</v>
      </c>
    </row>
    <row r="78" spans="2:24" ht="18" customHeight="1" thickBot="1" x14ac:dyDescent="0.3">
      <c r="B78" s="89"/>
      <c r="C78" s="122"/>
      <c r="D78" s="19"/>
      <c r="E78" s="19"/>
      <c r="F78" s="25"/>
      <c r="G78" s="111" t="str">
        <f>IF(G77="","",VLOOKUP(G77,LISTAS!$F$5:$G$204,2,0))</f>
        <v>LICEU JARDIM - S.A</v>
      </c>
      <c r="H78" s="147"/>
      <c r="I78" s="47"/>
      <c r="J78" s="47"/>
      <c r="K78" s="125"/>
      <c r="L78" s="19"/>
      <c r="M78" s="19"/>
      <c r="N78" s="19"/>
      <c r="O78" s="122"/>
      <c r="P78" s="26"/>
      <c r="S78" s="22">
        <f>IF(U78&lt;&gt;"",1+COUNTIF(S73:S77,"1")+COUNTIF(S73:S77,"2")+COUNTIF(S73:S77,"3")+COUNTIF(S73:S77,"4")+COUNTIF(S73:S77,"5"),"")</f>
        <v>6</v>
      </c>
      <c r="T78" s="23" t="str">
        <f t="shared" si="4"/>
        <v>LUGAR</v>
      </c>
      <c r="U78" s="132" t="str">
        <f>IF(U74&lt;&gt;"",IF(G77=U74,G79,IF(G79=U74,G77,IF(G93=U74,G95,IF(G95=U74,G93,IF(G109=U74,G111,IF(G111=U74,G109,IF(G125=U74,G127,IF(G127=U74,G125)))))))),"")</f>
        <v>RAFAEL/VINICIUS/JULIO</v>
      </c>
      <c r="V78" s="132" t="str">
        <f>IF(U78="","",VLOOKUP(U78,LISTAS!$F$5:$G$204,2,0))</f>
        <v>LICEU JARDIM - S.A</v>
      </c>
      <c r="W78" s="24">
        <f t="shared" si="5"/>
        <v>260</v>
      </c>
      <c r="X78" s="24">
        <f t="shared" si="6"/>
        <v>130</v>
      </c>
    </row>
    <row r="79" spans="2:24" ht="18" customHeight="1" x14ac:dyDescent="0.25">
      <c r="B79" s="89"/>
      <c r="C79" s="122"/>
      <c r="D79" s="19"/>
      <c r="E79" s="27"/>
      <c r="F79" s="28"/>
      <c r="G79" s="110" t="str">
        <f>IF(D81&lt;&gt;"",IF(D83&lt;&gt;"",IF(D81=D83,"",IF(D81&gt;D83,C81,C83)),""),"")</f>
        <v>ENRICO/GABRIEL/HEITOR</v>
      </c>
      <c r="H79" s="146">
        <v>5</v>
      </c>
      <c r="I79" s="49">
        <f>IF(H79&lt;&gt;"",H79,"")</f>
        <v>5</v>
      </c>
      <c r="J79" s="47" t="str">
        <f>IF(H79&lt;&gt;"",IF(G79="","",G79),"")</f>
        <v>ENRICO/GABRIEL/HEITOR</v>
      </c>
      <c r="K79" s="125" t="str">
        <f>VLOOKUP(K77,I77:J79,2,0)</f>
        <v>GUILHERME/PEDRO/VITOR</v>
      </c>
      <c r="L79" s="19"/>
      <c r="M79" s="19"/>
      <c r="N79" s="19"/>
      <c r="O79" s="122"/>
      <c r="P79" s="26"/>
      <c r="S79" s="22">
        <f>IF(U79&lt;&gt;"",1+COUNTIF(S73:S78,"1")+COUNTIF(S73:S78,"2")+COUNTIF(S73:S78,"3")+COUNTIF(S73:S78,"4")+COUNTIF(S73:S78,"5")+COUNTIF(S73:S78,"6"),"")</f>
        <v>7</v>
      </c>
      <c r="T79" s="23" t="str">
        <f t="shared" si="4"/>
        <v>LUGAR</v>
      </c>
      <c r="U79" s="132" t="str">
        <f>IF(U75&lt;&gt;"",IF(G77=U75,G79,IF(G79=U75,G77,IF(G93=U75,G95,IF(G95=U75,G93,IF(G109=U75,G111,IF(G111=U75,G109,IF(G125=U75,G127,IF(G127=U75,G125)))))))),"")</f>
        <v>GUILHERME/PEDRO/VITOR</v>
      </c>
      <c r="V79" s="132" t="str">
        <f>IF(U79="","",VLOOKUP(U79,LISTAS!$F$5:$G$204,2,0))</f>
        <v>LICEU JARDIM - S.A</v>
      </c>
      <c r="W79" s="24">
        <f t="shared" si="5"/>
        <v>250</v>
      </c>
      <c r="X79" s="24">
        <f t="shared" si="6"/>
        <v>120</v>
      </c>
    </row>
    <row r="80" spans="2:24" ht="18" customHeight="1" thickBot="1" x14ac:dyDescent="0.3">
      <c r="B80" s="89"/>
      <c r="C80" s="122"/>
      <c r="D80" s="19"/>
      <c r="E80" s="27"/>
      <c r="F80" s="19"/>
      <c r="G80" s="111" t="str">
        <f>IF(G79="","",VLOOKUP(G79,LISTAS!$F$5:$G$204,2,0))</f>
        <v>ARBOS SCS</v>
      </c>
      <c r="H80" s="147"/>
      <c r="I80" s="60"/>
      <c r="J80" s="47"/>
      <c r="K80" s="125"/>
      <c r="L80" s="19"/>
      <c r="M80" s="19"/>
      <c r="N80" s="19"/>
      <c r="O80" s="122"/>
      <c r="P80" s="26"/>
      <c r="S80" s="22" t="str">
        <f>IF(U80&lt;&gt;"",1+COUNTIF(S73:S79,"1")+COUNTIF(S73:S79,"2")+COUNTIF(S73:S79,"3")+COUNTIF(S73:S79,"4")+COUNTIF(S73:S79,"5")+COUNTIF(S73:S79,"6")+COUNTIF(S73:S79,"7"),"")</f>
        <v/>
      </c>
      <c r="T80" s="23" t="str">
        <f t="shared" si="4"/>
        <v/>
      </c>
      <c r="U80" s="132"/>
      <c r="V80" s="132" t="str">
        <f>IF(U80="","",VLOOKUP(U80,LISTAS!$F$5:$G$204,2,0))</f>
        <v/>
      </c>
      <c r="W80" s="24" t="str">
        <f t="shared" si="5"/>
        <v/>
      </c>
      <c r="X80" s="24" t="str">
        <f t="shared" si="6"/>
        <v/>
      </c>
    </row>
    <row r="81" spans="2:24" ht="18" customHeight="1" x14ac:dyDescent="0.25">
      <c r="B81" s="89">
        <v>7</v>
      </c>
      <c r="C81" s="110" t="s">
        <v>66</v>
      </c>
      <c r="D81" s="146">
        <v>1</v>
      </c>
      <c r="E81" s="50">
        <f>IF(D81&lt;&gt;"",D81,"")</f>
        <v>1</v>
      </c>
      <c r="F81" s="47" t="str">
        <f>IF(D81&lt;&gt;"",IF(C81="","",C81),"")</f>
        <v>ENRICO/GABRIEL/HEITOR</v>
      </c>
      <c r="G81" s="125">
        <f>IF(E81&lt;&gt;"",IF(E83&lt;&gt;"",SMALL(E81:F83,1),""),"")</f>
        <v>0</v>
      </c>
      <c r="H81" s="19"/>
      <c r="I81" s="27"/>
      <c r="J81" s="19"/>
      <c r="K81" s="122"/>
      <c r="L81" s="19"/>
      <c r="M81" s="19"/>
      <c r="N81" s="19"/>
      <c r="O81" s="122"/>
      <c r="P81" s="26"/>
      <c r="S81" s="22" t="str">
        <f>IF(U81&lt;&gt;"",1+COUNTIF(S73:S80,"1")+COUNTIF(S73:S80,"2")+COUNTIF(S73:S80,"3")+COUNTIF(S73:S80,"4")+COUNTIF(S73:S80,"5")+COUNTIF(S73:S80,"6")+COUNTIF(S73:S80,"7")+COUNTIF(S73:S80,"8"),"")</f>
        <v/>
      </c>
      <c r="T81" s="23" t="str">
        <f t="shared" si="4"/>
        <v/>
      </c>
      <c r="U81" s="132" t="str">
        <f>IF(U73&lt;&gt;"",IF(C73=U73,G75,IF(C75=U73,G75,IF(C81=U73,G83,IF(C83=U73,G83,IF(C89=U73,G91,IF(C91=U73,G91,IF(C97=U73,G99,IF(C99=U73,G99,IF(C105=U73,G107,IF(C107=U73,G107,IF(C113=U73,G115,IF(C115=U73,G115,IF(C121=U73,G123,IF(C123=U73,G123,IF(C129=U73,G131,IF(C131=U73,G131)))))))))))))))),"")</f>
        <v/>
      </c>
      <c r="V81" s="132" t="str">
        <f>IF(U81="","",VLOOKUP(U81,LISTAS!$F$5:$G$204,2,0))</f>
        <v/>
      </c>
      <c r="W81" s="24" t="str">
        <f t="shared" si="5"/>
        <v/>
      </c>
      <c r="X81" s="24" t="str">
        <f t="shared" si="6"/>
        <v/>
      </c>
    </row>
    <row r="82" spans="2:24" ht="18" customHeight="1" thickBot="1" x14ac:dyDescent="0.3">
      <c r="B82" s="89"/>
      <c r="C82" s="111" t="str">
        <f>IF(C81="","",VLOOKUP(C81,LISTAS!$F$5:$G$204,2,0))</f>
        <v>ARBOS SCS</v>
      </c>
      <c r="D82" s="147"/>
      <c r="E82" s="51"/>
      <c r="F82" s="47"/>
      <c r="G82" s="125"/>
      <c r="H82" s="19"/>
      <c r="I82" s="27"/>
      <c r="J82" s="19"/>
      <c r="K82" s="122"/>
      <c r="L82" s="19"/>
      <c r="M82" s="19"/>
      <c r="N82" s="19"/>
      <c r="O82" s="122"/>
      <c r="P82" s="26"/>
      <c r="S82" s="22" t="str">
        <f>IF(U82&lt;&gt;"",1+COUNTIF(S73:S81,"1")+COUNTIF(S73:S81,"2")+COUNTIF(S73:S81,"3")+COUNTIF(S73:S81,"4")+COUNTIF(S73:S81,"5")+COUNTIF(S73:S81,"6")+COUNTIF(S73:S81,"7")+COUNTIF(S73:S81,"8")+COUNTIF(S73:S81,"9"),"")</f>
        <v/>
      </c>
      <c r="T82" s="23" t="str">
        <f t="shared" si="4"/>
        <v/>
      </c>
      <c r="U82" s="132" t="str">
        <f>IF(U74&lt;&gt;"",IF(C73=U74,G75,IF(C75=U74,G75,IF(C81=U74,G83,IF(C83=U74,G83,IF(C89=U74,G91,IF(C91=U74,G91,IF(C97=U74,G99,IF(C99=U74,G99,IF(C105=U74,G107,IF(C107=U74,G107,IF(C113=U74,G115,IF(C115=U74,G115,IF(C121=U74,G123,IF(C123=U74,G123,IF(C129=U74,G131,IF(C131=U74,G131)))))))))))))))),"")</f>
        <v/>
      </c>
      <c r="V82" s="132" t="str">
        <f>IF(U82="","",VLOOKUP(U82,LISTAS!$F$5:$G$204,2,0))</f>
        <v/>
      </c>
      <c r="W82" s="24" t="str">
        <f t="shared" si="5"/>
        <v/>
      </c>
      <c r="X82" s="24" t="str">
        <f t="shared" si="6"/>
        <v/>
      </c>
    </row>
    <row r="83" spans="2:24" ht="18" customHeight="1" x14ac:dyDescent="0.25">
      <c r="B83" s="89">
        <v>9</v>
      </c>
      <c r="C83" s="110"/>
      <c r="D83" s="146">
        <v>0</v>
      </c>
      <c r="E83" s="51">
        <f>IF(D83&lt;&gt;"",D83,"")</f>
        <v>0</v>
      </c>
      <c r="F83" s="47" t="str">
        <f>IF(D83&lt;&gt;"",IF(C83="","",C83),"")</f>
        <v/>
      </c>
      <c r="G83" s="125" t="str">
        <f>VLOOKUP(G81,E81:F83,2,0)</f>
        <v/>
      </c>
      <c r="H83" s="19"/>
      <c r="I83" s="27"/>
      <c r="J83" s="19"/>
      <c r="K83" s="122"/>
      <c r="L83" s="19"/>
      <c r="M83" s="19"/>
      <c r="N83" s="19"/>
      <c r="O83" s="122"/>
      <c r="P83" s="26"/>
      <c r="S83" s="22" t="str">
        <f>IF(U83&lt;&gt;"",1+COUNTIF(S73:S82,"1")+COUNTIF(S73:S82,"2")+COUNTIF(S73:S82,"3")+COUNTIF(S73:S82,"4")+COUNTIF(S73:S82,"5")+COUNTIF(S73:S82,"6")+COUNTIF(S73:S82,"7")+COUNTIF(S73:S82,"8")+COUNTIF(S73:S82,"9")+COUNTIF(S73:S82,"10"),"")</f>
        <v/>
      </c>
      <c r="T83" s="23" t="str">
        <f t="shared" si="4"/>
        <v/>
      </c>
      <c r="U83" s="132" t="str">
        <f>IF(U75&lt;&gt;"",IF(C73=U75,G75,IF(C75=U75,G75,IF(C81=U75,G83,IF(C83=U75,G83,IF(C89=U75,G91,IF(C91=U75,G91,IF(C97=U75,G99,IF(C99=U75,G99,IF(C105=U75,G107,IF(C107=U75,G107,IF(C113=U75,G115,IF(C115=U75,G115,IF(C121=U75,G123,IF(C123=U75,G123,IF(C129=U75,G131,IF(C131=U75,G131)))))))))))))))),"")</f>
        <v/>
      </c>
      <c r="V83" s="132" t="str">
        <f>IF(U83="","",VLOOKUP(U83,LISTAS!$F$5:$G$204,2,0))</f>
        <v/>
      </c>
      <c r="W83" s="24" t="str">
        <f t="shared" si="5"/>
        <v/>
      </c>
      <c r="X83" s="24" t="str">
        <f t="shared" si="6"/>
        <v/>
      </c>
    </row>
    <row r="84" spans="2:24" ht="18" customHeight="1" thickBot="1" x14ac:dyDescent="0.3">
      <c r="B84" s="89"/>
      <c r="C84" s="111" t="str">
        <f>IF(C83="","",VLOOKUP(C83,LISTAS!$F$5:$G$204,2,0))</f>
        <v/>
      </c>
      <c r="D84" s="147"/>
      <c r="E84" s="47"/>
      <c r="F84" s="47"/>
      <c r="G84" s="125"/>
      <c r="H84" s="19"/>
      <c r="I84" s="27"/>
      <c r="J84" s="19"/>
      <c r="K84" s="122"/>
      <c r="L84" s="19"/>
      <c r="M84" s="19"/>
      <c r="N84" s="19"/>
      <c r="O84" s="122"/>
      <c r="P84" s="26"/>
      <c r="S84" s="22" t="str">
        <f>IF(U84&lt;&gt;"",1+COUNTIF(S73:S83,"1")+COUNTIF(S73:S83,"2")+COUNTIF(S73:S83,"3")+COUNTIF(S73:S83,"4")+COUNTIF(S73:S83,"5")+COUNTIF(S73:S83,"6")+COUNTIF(S73:S83,"7")+COUNTIF(S73:S83,"8")+COUNTIF(S73:S83,"9")+COUNTIF(S73:S83,"10")+COUNTIF(S73:S83,"11"),"")</f>
        <v/>
      </c>
      <c r="T84" s="23" t="str">
        <f t="shared" si="4"/>
        <v/>
      </c>
      <c r="U84" s="132"/>
      <c r="V84" s="132" t="str">
        <f>IF(U84="","",VLOOKUP(U84,LISTAS!$F$5:$G$204,2,0))</f>
        <v/>
      </c>
      <c r="W84" s="24" t="str">
        <f t="shared" si="5"/>
        <v/>
      </c>
      <c r="X84" s="24" t="str">
        <f t="shared" si="6"/>
        <v/>
      </c>
    </row>
    <row r="85" spans="2:24" ht="18" customHeight="1" x14ac:dyDescent="0.25">
      <c r="B85" s="89"/>
      <c r="C85" s="122"/>
      <c r="D85" s="19"/>
      <c r="E85" s="47"/>
      <c r="F85" s="47"/>
      <c r="G85" s="125"/>
      <c r="H85" s="19"/>
      <c r="I85" s="27"/>
      <c r="J85" s="19"/>
      <c r="K85" s="110" t="str">
        <f>IF(H77&lt;&gt;"",IF(H79&lt;&gt;"",IF(H77=H79,"",IF(H77&gt;H79,G77,G79)),""),"")</f>
        <v>ENRICO/GABRIEL/HEITOR</v>
      </c>
      <c r="L85" s="146">
        <v>2</v>
      </c>
      <c r="M85" s="47">
        <f>IF(L85&lt;&gt;"",L85,"")</f>
        <v>2</v>
      </c>
      <c r="N85" s="47" t="str">
        <f>IF(L85&lt;&gt;"",IF(K85="","",K85),"")</f>
        <v>ENRICO/GABRIEL/HEITOR</v>
      </c>
      <c r="O85" s="125">
        <f>IF(M85&lt;&gt;"",IF(M87&lt;&gt;"",SMALL(M85:N87,1),""),"")</f>
        <v>2</v>
      </c>
      <c r="P85" s="26"/>
      <c r="S85" s="22" t="str">
        <f>IF(U85&lt;&gt;"",1+COUNTIF(S73:S84,"1")+COUNTIF(S73:S84,"2")+COUNTIF(S73:S84,"3")+COUNTIF(S73:S84,"4")+COUNTIF(S73:S84,"5")+COUNTIF(S73:S84,"6")+COUNTIF(S73:S84,"7")+COUNTIF(S73:S84,"8")+COUNTIF(S73:S84,"9")+COUNTIF(S73:S84,"10")+COUNTIF(S73:S84,"11")+COUNTIF(S73:S84,"12"),"")</f>
        <v/>
      </c>
      <c r="T85" s="23" t="str">
        <f t="shared" si="4"/>
        <v/>
      </c>
      <c r="U85" s="132"/>
      <c r="V85" s="132" t="str">
        <f>IF(U85="","",VLOOKUP(U85,LISTAS!$F$5:$G$204,2,0))</f>
        <v/>
      </c>
      <c r="W85" s="24" t="str">
        <f t="shared" si="5"/>
        <v/>
      </c>
      <c r="X85" s="24" t="str">
        <f t="shared" si="6"/>
        <v/>
      </c>
    </row>
    <row r="86" spans="2:24" ht="18" customHeight="1" thickBot="1" x14ac:dyDescent="0.3">
      <c r="B86" s="89"/>
      <c r="C86" s="122"/>
      <c r="D86" s="19"/>
      <c r="E86" s="47"/>
      <c r="F86" s="47"/>
      <c r="G86" s="125"/>
      <c r="H86" s="19"/>
      <c r="I86" s="27"/>
      <c r="J86" s="19"/>
      <c r="K86" s="111" t="str">
        <f>IF(K85="","",VLOOKUP(K85,LISTAS!$F$5:$G$204,2,0))</f>
        <v>ARBOS SCS</v>
      </c>
      <c r="L86" s="147"/>
      <c r="M86" s="47"/>
      <c r="N86" s="47"/>
      <c r="O86" s="125"/>
      <c r="P86" s="26"/>
      <c r="S86" s="22" t="str">
        <f>IF(U86&lt;&gt;"",1+COUNTIF(S73:S85,"1")+COUNTIF(S73:S85,"2")+COUNTIF(S73:S85,"3")+COUNTIF(S73:S85,"4")+COUNTIF(S73:S85,"5")+COUNTIF(S73:S85,"6")+COUNTIF(S73:S85,"7")+COUNTIF(S73:S85,"8")+COUNTIF(S73:S85,"9")+COUNTIF(S73:S85,"10")+COUNTIF(S73:S85,"11")+COUNTIF(S73:S85,"12")+COUNTIF(S73:S85,"13"),"")</f>
        <v/>
      </c>
      <c r="T86" s="23" t="str">
        <f t="shared" si="4"/>
        <v/>
      </c>
      <c r="U86" s="132"/>
      <c r="V86" s="132" t="str">
        <f>IF(U86="","",VLOOKUP(U86,LISTAS!$F$5:$G$204,2,0))</f>
        <v/>
      </c>
      <c r="W86" s="24" t="str">
        <f t="shared" si="5"/>
        <v/>
      </c>
      <c r="X86" s="24" t="str">
        <f t="shared" si="6"/>
        <v/>
      </c>
    </row>
    <row r="87" spans="2:24" ht="30" x14ac:dyDescent="0.25">
      <c r="B87" s="89"/>
      <c r="C87" s="122"/>
      <c r="D87" s="19"/>
      <c r="E87" s="19"/>
      <c r="F87" s="19"/>
      <c r="G87" s="122"/>
      <c r="H87" s="19"/>
      <c r="I87" s="27"/>
      <c r="J87" s="28"/>
      <c r="K87" s="110" t="str">
        <f>IF(H93&lt;&gt;"",IF(H95&lt;&gt;"",IF(H93=H95,"",IF(H93&gt;H95,G93,G95)),""),"")</f>
        <v>MURILO/NICOLAS/PEDRO/VICTOR</v>
      </c>
      <c r="L87" s="146">
        <v>3</v>
      </c>
      <c r="M87" s="49">
        <f>IF(L87&lt;&gt;"",L87,"")</f>
        <v>3</v>
      </c>
      <c r="N87" s="47" t="str">
        <f>IF(L87&lt;&gt;"",IF(K87="","",K87),"")</f>
        <v>MURILO/NICOLAS/PEDRO/VICTOR</v>
      </c>
      <c r="O87" s="125" t="str">
        <f>VLOOKUP(O85,M85:N87,2,0)</f>
        <v>ENRICO/GABRIEL/HEITOR</v>
      </c>
      <c r="P87" s="26"/>
      <c r="S87" s="22" t="str">
        <f>IF(U87&lt;&gt;"",1+COUNTIF(S73:S86,"1")+COUNTIF(S73:S86,"2")+COUNTIF(S73:S86,"3")+COUNTIF(S73:S86,"4")+COUNTIF(S73:S86,"5")+COUNTIF(S73:S86,"6")+COUNTIF(S73:S86,"7")+COUNTIF(S73:S86,"8")+COUNTIF(S73:S86,"9")+COUNTIF(S73:S86,"10")+COUNTIF(S73:S86,"11")+COUNTIF(S73:S86,"12")+COUNTIF(S73:S86,"13")+COUNTIF(S73:S86,"14"),"")</f>
        <v/>
      </c>
      <c r="T87" s="23" t="str">
        <f t="shared" si="4"/>
        <v/>
      </c>
      <c r="U87" s="132" t="str">
        <f>IF(U79&lt;&gt;"",IF(C73=U79,G75,IF(C75=U79,G75,IF(C81=U79,G83,IF(C83=U79,G83,IF(C89=U79,G91,IF(C91=U79,G91,IF(C97=U79,G99,IF(C99=U79,G99,IF(C105=U79,G107,IF(C107=U79,G107,IF(C113=U79,G115,IF(C115=U79,G115,IF(C121=U79,G123,IF(C123=U79,G123,IF(C129=U79,G131,IF(C131=U79,G131)))))))))))))))),"")</f>
        <v/>
      </c>
      <c r="V87" s="132" t="str">
        <f>IF(U87="","",VLOOKUP(U87,LISTAS!$F$5:$G$204,2,0))</f>
        <v/>
      </c>
      <c r="W87" s="24" t="str">
        <f t="shared" si="5"/>
        <v/>
      </c>
      <c r="X87" s="24" t="str">
        <f t="shared" si="6"/>
        <v/>
      </c>
    </row>
    <row r="88" spans="2:24" ht="30.75" thickBot="1" x14ac:dyDescent="0.3">
      <c r="B88" s="89"/>
      <c r="C88" s="122"/>
      <c r="D88" s="19"/>
      <c r="E88" s="19"/>
      <c r="F88" s="19"/>
      <c r="G88" s="122"/>
      <c r="H88" s="19"/>
      <c r="I88" s="27"/>
      <c r="J88" s="19"/>
      <c r="K88" s="111" t="str">
        <f>IF(K87="","",VLOOKUP(K87,LISTAS!$F$5:$G$204,2,0))</f>
        <v>EDUCANDARIO - S.A</v>
      </c>
      <c r="L88" s="147"/>
      <c r="M88" s="60"/>
      <c r="N88" s="47"/>
      <c r="O88" s="125"/>
      <c r="P88" s="26"/>
      <c r="S88" s="22" t="str">
        <f>IF(U88&lt;&gt;"",1+COUNTIF(S73:S87,"1")+COUNTIF(S73:S87,"2")+COUNTIF(S73:S87,"3")+COUNTIF(S73:S87,"4")+COUNTIF(S73:S87,"5")+COUNTIF(S73:S87,"6")+COUNTIF(S73:S87,"7")+COUNTIF(S73:S87,"8")+COUNTIF(S73:S87,"9")+COUNTIF(S73:S87,"10")+COUNTIF(S73:S87,"11")+COUNTIF(S73:S87,"12")+COUNTIF(S73:S87,"13")+COUNTIF(S73:S87,"14")+COUNTIF(S73:S87,"15"),"")</f>
        <v/>
      </c>
      <c r="T88" s="23" t="str">
        <f t="shared" si="4"/>
        <v/>
      </c>
      <c r="U88" s="132" t="str">
        <f>IF(U80&lt;&gt;"",IF(C73=U80,G75,IF(C75=U80,G75,IF(C81=U80,G83,IF(C83=U80,G83,IF(C89=U80,G91,IF(C91=U80,G91,IF(C97=U80,G99,IF(C99=U80,G99,IF(C105=U80,G107,IF(C107=U80,G107,IF(C113=U80,G115,IF(C115=U80,G115,IF(C121=U80,G123,IF(C123=U80,G123,IF(C129=U80,G131,IF(C131=U80,G131)))))))))))))))),"")</f>
        <v/>
      </c>
      <c r="V88" s="132" t="str">
        <f>IF(U88="","",VLOOKUP(U88,LISTAS!$F$5:$G$204,2,0))</f>
        <v/>
      </c>
      <c r="W88" s="24" t="str">
        <f t="shared" si="5"/>
        <v/>
      </c>
      <c r="X88" s="24" t="str">
        <f t="shared" si="6"/>
        <v/>
      </c>
    </row>
    <row r="89" spans="2:24" ht="18" customHeight="1" x14ac:dyDescent="0.25">
      <c r="B89" s="89">
        <v>6</v>
      </c>
      <c r="C89" s="110"/>
      <c r="D89" s="146">
        <v>0</v>
      </c>
      <c r="E89" s="47">
        <f>IF(D89&lt;&gt;"",D89,"")</f>
        <v>0</v>
      </c>
      <c r="F89" s="47" t="str">
        <f>IF(D89&lt;&gt;"",IF(C89="","",C89),"")</f>
        <v/>
      </c>
      <c r="G89" s="125">
        <f>IF(E89&lt;&gt;"",IF(E91&lt;&gt;"",SMALL(E89:F91,1),""),"")</f>
        <v>0</v>
      </c>
      <c r="H89" s="19"/>
      <c r="I89" s="27"/>
      <c r="J89" s="19"/>
      <c r="K89" s="122"/>
      <c r="L89" s="19"/>
      <c r="M89" s="27"/>
      <c r="N89" s="19"/>
      <c r="O89" s="122"/>
      <c r="P89" s="26"/>
      <c r="S89" s="22"/>
      <c r="T89" s="23"/>
      <c r="U89" s="132"/>
      <c r="V89" s="132"/>
      <c r="W89" s="24"/>
      <c r="X89" s="24"/>
    </row>
    <row r="90" spans="2:24" ht="18" customHeight="1" thickBot="1" x14ac:dyDescent="0.3">
      <c r="B90" s="89"/>
      <c r="C90" s="111" t="str">
        <f>IF(C89="","",VLOOKUP(C89,LISTAS!$F$5:$G$204,2,0))</f>
        <v/>
      </c>
      <c r="D90" s="147"/>
      <c r="E90" s="47"/>
      <c r="F90" s="47"/>
      <c r="G90" s="125"/>
      <c r="H90" s="19"/>
      <c r="I90" s="27"/>
      <c r="J90" s="19"/>
      <c r="K90" s="122"/>
      <c r="L90" s="19"/>
      <c r="M90" s="27"/>
      <c r="N90" s="19"/>
      <c r="O90" s="122"/>
      <c r="P90" s="26"/>
      <c r="S90" s="22"/>
      <c r="T90" s="23"/>
      <c r="U90" s="132"/>
      <c r="V90" s="132"/>
      <c r="W90" s="24"/>
      <c r="X90" s="24"/>
    </row>
    <row r="91" spans="2:24" ht="18" customHeight="1" x14ac:dyDescent="0.25">
      <c r="B91" s="89">
        <v>11</v>
      </c>
      <c r="C91" s="110" t="s">
        <v>74</v>
      </c>
      <c r="D91" s="146">
        <v>1</v>
      </c>
      <c r="E91" s="49">
        <f>IF(D91&lt;&gt;"",D91,"")</f>
        <v>1</v>
      </c>
      <c r="F91" s="52" t="str">
        <f>IF(D91&lt;&gt;"",IF(C91="","",C91),"")</f>
        <v>MURILO/NICOLAS/PEDRO/VICTOR</v>
      </c>
      <c r="G91" s="125" t="str">
        <f>VLOOKUP(G89,E89:F91,2,0)</f>
        <v/>
      </c>
      <c r="H91" s="19"/>
      <c r="I91" s="27"/>
      <c r="J91" s="19"/>
      <c r="K91" s="122"/>
      <c r="L91" s="19"/>
      <c r="M91" s="27"/>
      <c r="N91" s="19"/>
      <c r="O91" s="122"/>
      <c r="P91" s="26"/>
      <c r="S91" s="22"/>
      <c r="T91" s="23"/>
      <c r="U91" s="132"/>
      <c r="V91" s="132"/>
      <c r="W91" s="24"/>
      <c r="X91" s="24"/>
    </row>
    <row r="92" spans="2:24" ht="18" customHeight="1" thickBot="1" x14ac:dyDescent="0.3">
      <c r="B92" s="89"/>
      <c r="C92" s="111" t="str">
        <f>IF(C91="","",VLOOKUP(C91,LISTAS!$F$5:$G$204,2,0))</f>
        <v>EDUCANDARIO - S.A</v>
      </c>
      <c r="D92" s="147"/>
      <c r="E92" s="47"/>
      <c r="F92" s="52"/>
      <c r="G92" s="125"/>
      <c r="H92" s="19"/>
      <c r="I92" s="27"/>
      <c r="J92" s="19"/>
      <c r="K92" s="122"/>
      <c r="L92" s="19"/>
      <c r="M92" s="27"/>
      <c r="N92" s="19"/>
      <c r="O92" s="122"/>
      <c r="P92" s="26"/>
      <c r="S92" s="22"/>
      <c r="T92" s="23"/>
      <c r="U92" s="132"/>
      <c r="V92" s="132"/>
      <c r="W92" s="24"/>
      <c r="X92" s="24"/>
    </row>
    <row r="93" spans="2:24" ht="18" customHeight="1" x14ac:dyDescent="0.25">
      <c r="B93" s="89"/>
      <c r="C93" s="122"/>
      <c r="D93" s="19"/>
      <c r="E93" s="19"/>
      <c r="F93" s="25"/>
      <c r="G93" s="110" t="str">
        <f>IF(D89&lt;&gt;"",IF(D91&lt;&gt;"",IF(D89=D91,"",IF(D89&gt;D91,C89,C91)),""),"")</f>
        <v>MURILO/NICOLAS/PEDRO/VICTOR</v>
      </c>
      <c r="H93" s="146">
        <v>5</v>
      </c>
      <c r="I93" s="50">
        <f>IF(H93&lt;&gt;"",H93,"")</f>
        <v>5</v>
      </c>
      <c r="J93" s="47" t="str">
        <f>IF(H93&lt;&gt;"",IF(G93="","",G93),"")</f>
        <v>MURILO/NICOLAS/PEDRO/VICTOR</v>
      </c>
      <c r="K93" s="125">
        <f>IF(I93&lt;&gt;"",IF(I95&lt;&gt;"",SMALL(I93:J95,1),""),"")</f>
        <v>4</v>
      </c>
      <c r="L93" s="19"/>
      <c r="M93" s="27"/>
      <c r="N93" s="19"/>
      <c r="O93" s="122"/>
      <c r="P93" s="26"/>
      <c r="S93" s="22"/>
      <c r="T93" s="23"/>
      <c r="U93" s="132"/>
      <c r="V93" s="132"/>
      <c r="W93" s="24"/>
      <c r="X93" s="24"/>
    </row>
    <row r="94" spans="2:24" ht="18" customHeight="1" thickBot="1" x14ac:dyDescent="0.3">
      <c r="B94" s="89"/>
      <c r="C94" s="122"/>
      <c r="D94" s="19"/>
      <c r="E94" s="19"/>
      <c r="F94" s="25"/>
      <c r="G94" s="111" t="str">
        <f>IF(G93="","",VLOOKUP(G93,LISTAS!$F$5:$G$204,2,0))</f>
        <v>EDUCANDARIO - S.A</v>
      </c>
      <c r="H94" s="147"/>
      <c r="I94" s="51"/>
      <c r="J94" s="47"/>
      <c r="K94" s="125"/>
      <c r="L94" s="19"/>
      <c r="M94" s="27"/>
      <c r="N94" s="19"/>
      <c r="O94" s="122"/>
      <c r="P94" s="26"/>
      <c r="S94" s="22"/>
      <c r="T94" s="23"/>
      <c r="U94" s="132"/>
      <c r="V94" s="132"/>
      <c r="W94" s="24"/>
      <c r="X94" s="24"/>
    </row>
    <row r="95" spans="2:24" ht="18" customHeight="1" x14ac:dyDescent="0.25">
      <c r="B95" s="89"/>
      <c r="C95" s="122"/>
      <c r="D95" s="19"/>
      <c r="E95" s="27"/>
      <c r="F95" s="28"/>
      <c r="G95" s="110" t="str">
        <f>IF(D97&lt;&gt;"",IF(D99&lt;&gt;"",IF(D97=D99,"",IF(D97&gt;D99,C97,C99)),""),"")</f>
        <v>RAFAEL/VINICIUS/JULIO</v>
      </c>
      <c r="H95" s="146">
        <v>4</v>
      </c>
      <c r="I95" s="51">
        <f>IF(H95&lt;&gt;"",H95,"")</f>
        <v>4</v>
      </c>
      <c r="J95" s="47" t="str">
        <f>IF(H95&lt;&gt;"",IF(G95="","",G95),"")</f>
        <v>RAFAEL/VINICIUS/JULIO</v>
      </c>
      <c r="K95" s="125" t="str">
        <f>VLOOKUP(K93,I93:J95,2,0)</f>
        <v>RAFAEL/VINICIUS/JULIO</v>
      </c>
      <c r="L95" s="19"/>
      <c r="M95" s="27"/>
      <c r="N95" s="19"/>
      <c r="O95" s="122"/>
      <c r="P95" s="26"/>
      <c r="S95" s="22"/>
      <c r="T95" s="23"/>
      <c r="U95" s="132"/>
      <c r="V95" s="132"/>
      <c r="W95" s="24"/>
      <c r="X95" s="24"/>
    </row>
    <row r="96" spans="2:24" ht="18" customHeight="1" thickBot="1" x14ac:dyDescent="0.3">
      <c r="B96" s="89"/>
      <c r="C96" s="122"/>
      <c r="D96" s="19"/>
      <c r="E96" s="27"/>
      <c r="F96" s="19"/>
      <c r="G96" s="111" t="str">
        <f>IF(G95="","",VLOOKUP(G95,LISTAS!$F$5:$G$204,2,0))</f>
        <v>LICEU JARDIM - S.A</v>
      </c>
      <c r="H96" s="147"/>
      <c r="I96" s="47"/>
      <c r="J96" s="47"/>
      <c r="K96" s="125"/>
      <c r="L96" s="19"/>
      <c r="M96" s="27"/>
      <c r="N96" s="19"/>
      <c r="O96" s="122"/>
      <c r="P96" s="26"/>
      <c r="S96" s="22"/>
      <c r="T96" s="23"/>
      <c r="U96" s="132"/>
      <c r="V96" s="132"/>
      <c r="W96" s="24"/>
      <c r="X96" s="24"/>
    </row>
    <row r="97" spans="2:24" ht="18" customHeight="1" x14ac:dyDescent="0.25">
      <c r="B97" s="89">
        <v>4</v>
      </c>
      <c r="C97" s="110" t="s">
        <v>52</v>
      </c>
      <c r="D97" s="146">
        <v>0</v>
      </c>
      <c r="E97" s="50">
        <f>IF(D97&lt;&gt;"",D97,"")</f>
        <v>0</v>
      </c>
      <c r="F97" s="47" t="str">
        <f>IF(D97&lt;&gt;"",IF(C97="","",C97),"")</f>
        <v>MIGUEL/MIGUEL/PEDRO</v>
      </c>
      <c r="G97" s="125">
        <f>IF(E97&lt;&gt;"",IF(E99&lt;&gt;"",SMALL(E97:F99,1),""),"")</f>
        <v>0</v>
      </c>
      <c r="H97" s="19"/>
      <c r="I97" s="19"/>
      <c r="J97" s="19"/>
      <c r="K97" s="122"/>
      <c r="L97" s="19"/>
      <c r="M97" s="27"/>
      <c r="N97" s="19"/>
      <c r="O97" s="122"/>
      <c r="P97" s="26"/>
      <c r="S97" s="22"/>
      <c r="T97" s="23"/>
      <c r="U97" s="132"/>
      <c r="V97" s="132"/>
      <c r="W97" s="24"/>
      <c r="X97" s="24"/>
    </row>
    <row r="98" spans="2:24" ht="18" customHeight="1" thickBot="1" x14ac:dyDescent="0.3">
      <c r="B98" s="89"/>
      <c r="C98" s="111" t="str">
        <f>IF(C97="","",VLOOKUP(C97,LISTAS!$F$5:$G$204,2,0))</f>
        <v>ARBOS SBC</v>
      </c>
      <c r="D98" s="147"/>
      <c r="E98" s="51"/>
      <c r="F98" s="47"/>
      <c r="G98" s="125"/>
      <c r="H98" s="19"/>
      <c r="I98" s="19"/>
      <c r="J98" s="19"/>
      <c r="K98" s="122"/>
      <c r="L98" s="19"/>
      <c r="M98" s="27"/>
      <c r="N98" s="19"/>
      <c r="O98" s="122"/>
      <c r="P98" s="26"/>
      <c r="S98" s="22"/>
      <c r="T98" s="23"/>
      <c r="U98" s="132"/>
      <c r="V98" s="132"/>
      <c r="W98" s="24"/>
      <c r="X98" s="24"/>
    </row>
    <row r="99" spans="2:24" ht="18" customHeight="1" x14ac:dyDescent="0.25">
      <c r="B99" s="89">
        <v>13</v>
      </c>
      <c r="C99" s="110" t="s">
        <v>91</v>
      </c>
      <c r="D99" s="146">
        <v>4</v>
      </c>
      <c r="E99" s="51">
        <f>IF(D99&lt;&gt;"",D99,"")</f>
        <v>4</v>
      </c>
      <c r="F99" s="47" t="str">
        <f>IF(D99&lt;&gt;"",IF(C99="","",C99),"")</f>
        <v>RAFAEL/VINICIUS/JULIO</v>
      </c>
      <c r="G99" s="125" t="str">
        <f>VLOOKUP(G97,E97:F99,2,0)</f>
        <v>MIGUEL/MIGUEL/PEDRO</v>
      </c>
      <c r="H99" s="19"/>
      <c r="I99" s="19"/>
      <c r="J99" s="19"/>
      <c r="K99" s="122"/>
      <c r="L99" s="19"/>
      <c r="M99" s="27"/>
      <c r="N99" s="19"/>
      <c r="O99" s="122"/>
      <c r="P99" s="26"/>
      <c r="S99" s="22"/>
      <c r="T99" s="23"/>
      <c r="U99" s="132"/>
      <c r="V99" s="132"/>
      <c r="W99" s="24"/>
      <c r="X99" s="24"/>
    </row>
    <row r="100" spans="2:24" ht="18" customHeight="1" thickBot="1" x14ac:dyDescent="0.3">
      <c r="B100" s="89"/>
      <c r="C100" s="111" t="str">
        <f>IF(C99="","",VLOOKUP(C99,LISTAS!$F$5:$G$204,2,0))</f>
        <v>LICEU JARDIM - S.A</v>
      </c>
      <c r="D100" s="147"/>
      <c r="E100" s="47"/>
      <c r="F100" s="47"/>
      <c r="G100" s="125"/>
      <c r="H100" s="19"/>
      <c r="I100" s="19"/>
      <c r="J100" s="19"/>
      <c r="K100" s="122"/>
      <c r="L100" s="19"/>
      <c r="M100" s="27"/>
      <c r="N100" s="19"/>
      <c r="O100" s="122"/>
      <c r="P100" s="19"/>
      <c r="S100" s="22"/>
      <c r="T100" s="23"/>
      <c r="U100" s="132"/>
      <c r="V100" s="132"/>
      <c r="W100" s="24"/>
      <c r="X100" s="24"/>
    </row>
    <row r="101" spans="2:24" ht="18" customHeight="1" x14ac:dyDescent="0.25">
      <c r="B101" s="89"/>
      <c r="C101" s="122"/>
      <c r="D101" s="19"/>
      <c r="E101" s="19"/>
      <c r="F101" s="19"/>
      <c r="G101" s="122"/>
      <c r="H101" s="19"/>
      <c r="I101" s="19"/>
      <c r="J101" s="19"/>
      <c r="K101" s="122"/>
      <c r="L101" s="19"/>
      <c r="M101" s="27"/>
      <c r="N101" s="19"/>
      <c r="O101" s="110" t="str">
        <f>IF(L85&lt;&gt;"",IF(L87&lt;&gt;"",IF(L85=L87,"",IF(L85&gt;L87,K85,K87)),""),"")</f>
        <v>MURILO/NICOLAS/PEDRO/VICTOR</v>
      </c>
      <c r="P101" s="146">
        <v>6</v>
      </c>
      <c r="S101" s="22"/>
      <c r="T101" s="23"/>
      <c r="U101" s="132"/>
      <c r="V101" s="132"/>
      <c r="W101" s="24"/>
      <c r="X101" s="24"/>
    </row>
    <row r="102" spans="2:24" ht="18" customHeight="1" thickBot="1" x14ac:dyDescent="0.3">
      <c r="B102" s="89"/>
      <c r="C102" s="122"/>
      <c r="D102" s="19"/>
      <c r="E102" s="19"/>
      <c r="F102" s="19"/>
      <c r="G102" s="122"/>
      <c r="H102" s="19"/>
      <c r="I102" s="19"/>
      <c r="J102" s="19"/>
      <c r="K102" s="122"/>
      <c r="L102" s="19"/>
      <c r="M102" s="27"/>
      <c r="N102" s="19"/>
      <c r="O102" s="111" t="str">
        <f>IF(O101="","",VLOOKUP(O101,LISTAS!$F$5:$G$204,2,0))</f>
        <v>EDUCANDARIO - S.A</v>
      </c>
      <c r="P102" s="147"/>
      <c r="S102" s="22"/>
      <c r="T102" s="23"/>
      <c r="U102" s="132"/>
      <c r="V102" s="132"/>
      <c r="W102" s="24"/>
      <c r="X102" s="24"/>
    </row>
    <row r="103" spans="2:24" ht="18" customHeight="1" x14ac:dyDescent="0.25">
      <c r="B103" s="89"/>
      <c r="C103" s="122"/>
      <c r="D103" s="19"/>
      <c r="E103" s="19"/>
      <c r="F103" s="19"/>
      <c r="G103" s="122"/>
      <c r="H103" s="19"/>
      <c r="I103" s="19"/>
      <c r="J103" s="19"/>
      <c r="K103" s="122"/>
      <c r="L103" s="19"/>
      <c r="M103" s="27"/>
      <c r="N103" s="28"/>
      <c r="O103" s="110" t="str">
        <f>IF(L117&lt;&gt;"",IF(L119&lt;&gt;"",IF(L117=L119,"",IF(L117&gt;L119,K117,K119)),""),"")</f>
        <v>ANDRE/FELIPE/THEO</v>
      </c>
      <c r="P103" s="146">
        <v>5</v>
      </c>
      <c r="S103" s="22"/>
      <c r="T103" s="23"/>
      <c r="U103" s="132"/>
      <c r="V103" s="132"/>
      <c r="W103" s="24"/>
      <c r="X103" s="24"/>
    </row>
    <row r="104" spans="2:24" ht="18" customHeight="1" thickBot="1" x14ac:dyDescent="0.3">
      <c r="B104" s="89"/>
      <c r="C104" s="122"/>
      <c r="D104" s="19"/>
      <c r="E104" s="19"/>
      <c r="F104" s="19"/>
      <c r="G104" s="122"/>
      <c r="H104" s="19"/>
      <c r="I104" s="19"/>
      <c r="J104" s="19"/>
      <c r="K104" s="122"/>
      <c r="L104" s="19"/>
      <c r="M104" s="27"/>
      <c r="N104" s="19"/>
      <c r="O104" s="111" t="str">
        <f>IF(O103="","",VLOOKUP(O103,LISTAS!$F$5:$G$204,2,0))</f>
        <v>LICEU JARDIM - S.A</v>
      </c>
      <c r="P104" s="147"/>
      <c r="S104" s="22"/>
      <c r="T104" s="23"/>
      <c r="U104" s="132"/>
      <c r="V104" s="132"/>
      <c r="W104" s="24"/>
      <c r="X104" s="24"/>
    </row>
    <row r="105" spans="2:24" ht="18" customHeight="1" x14ac:dyDescent="0.25">
      <c r="B105" s="89">
        <v>3</v>
      </c>
      <c r="C105" s="110" t="s">
        <v>92</v>
      </c>
      <c r="D105" s="146">
        <v>3</v>
      </c>
      <c r="E105" s="47">
        <f>IF(D105&lt;&gt;"",D105,"")</f>
        <v>3</v>
      </c>
      <c r="F105" s="47" t="str">
        <f>IF(D105&lt;&gt;"",IF(C105="","",C105),"")</f>
        <v>ANDRE/FELIPE/THEO</v>
      </c>
      <c r="G105" s="125">
        <f>IF(E105&lt;&gt;"",IF(E107&lt;&gt;"",SMALL(E105:F107,1),""),"")</f>
        <v>0</v>
      </c>
      <c r="H105" s="19"/>
      <c r="I105" s="19"/>
      <c r="J105" s="19"/>
      <c r="K105" s="122"/>
      <c r="L105" s="19"/>
      <c r="M105" s="27"/>
      <c r="N105" s="19"/>
      <c r="O105" s="122"/>
      <c r="P105" s="26"/>
      <c r="S105" s="22"/>
      <c r="T105" s="23"/>
      <c r="U105" s="132"/>
      <c r="V105" s="132" t="str">
        <f>IF(U105="","",VLOOKUP(U105,LISTAS!$F$5:$G$204,2,0))</f>
        <v/>
      </c>
      <c r="W105" s="24" t="str">
        <f t="shared" ref="W105" si="7">IF(S105="","",IF(S105=1,400,IF(S105=2,340,IF(S105=3,300,IF(S105=4,280,IF(S105=5,270,IF(S105=6,260,IF(S105=7,250,IF(S105=8,240,IF(S105=9,200,IF(S105=10,200,IF(S105=11,200,IF(S105=12,200,IF(S105=13,200,IF(S105=14,200,IF(S105=15,200,IF(S105=16,200,IF(S105&gt;16,"",""))))))))))))))))))</f>
        <v/>
      </c>
      <c r="X105" s="24" t="str">
        <f t="shared" ref="X105" si="8">IF(S105="","",IF($V$5="NÃO","",IF(S105=1,400,IF(S105=2,340,IF(S105=3,300,IF(S105=4,280,IF(S105=5,270,IF(S105=6,260,IF(S105=7,250,IF(S105=8,240,IF(S105=9,200,IF(S105=10,200,IF(S105=11,200,IF(S105=12,200,IF(S105=13,200,IF(S105=14,200,IF(S105=15,200,IF(S105=16,200,IF(S105&gt;16,"","")))))))))))))))))))</f>
        <v/>
      </c>
    </row>
    <row r="106" spans="2:24" ht="18" customHeight="1" thickBot="1" x14ac:dyDescent="0.3">
      <c r="B106" s="89"/>
      <c r="C106" s="111" t="str">
        <f>IF(C105="","",VLOOKUP(C105,LISTAS!$F$5:$G$204,2,0))</f>
        <v>LICEU JARDIM - S.A</v>
      </c>
      <c r="D106" s="147"/>
      <c r="E106" s="47"/>
      <c r="F106" s="47"/>
      <c r="G106" s="125"/>
      <c r="H106" s="19"/>
      <c r="I106" s="19"/>
      <c r="J106" s="19"/>
      <c r="K106" s="122"/>
      <c r="L106" s="19"/>
      <c r="M106" s="27"/>
      <c r="N106" s="19"/>
      <c r="O106" s="122"/>
      <c r="P106" s="26"/>
      <c r="S106" s="22"/>
      <c r="T106" s="23"/>
      <c r="U106" s="132"/>
      <c r="V106" s="132"/>
      <c r="W106" s="24"/>
      <c r="X106" s="24"/>
    </row>
    <row r="107" spans="2:24" ht="18" customHeight="1" x14ac:dyDescent="0.25">
      <c r="B107" s="89">
        <v>14</v>
      </c>
      <c r="C107" s="110"/>
      <c r="D107" s="146">
        <v>0</v>
      </c>
      <c r="E107" s="49">
        <f>IF(D107&lt;&gt;"",D107,"")</f>
        <v>0</v>
      </c>
      <c r="F107" s="52" t="str">
        <f>IF(D107&lt;&gt;"",IF(C107="","",C107),"")</f>
        <v/>
      </c>
      <c r="G107" s="125" t="str">
        <f>VLOOKUP(G105,E105:F107,2,0)</f>
        <v/>
      </c>
      <c r="H107" s="19"/>
      <c r="I107" s="19"/>
      <c r="J107" s="19"/>
      <c r="K107" s="122"/>
      <c r="L107" s="19"/>
      <c r="M107" s="27"/>
      <c r="N107" s="19"/>
      <c r="O107" s="122"/>
      <c r="P107" s="26"/>
      <c r="S107" s="22"/>
      <c r="T107" s="23"/>
      <c r="U107" s="132"/>
      <c r="V107" s="132" t="str">
        <f>IF(U107="","",VLOOKUP(U107,LISTAS!$F$5:$G$204,2,0))</f>
        <v/>
      </c>
      <c r="W107" s="24" t="str">
        <f t="shared" ref="W107" si="9">IF(S107="","",IF(S107=1,400,IF(S107=2,340,IF(S107=3,300,IF(S107=4,280,IF(S107=5,270,IF(S107=6,260,IF(S107=7,250,IF(S107=8,240,IF(S107=9,200,IF(S107=10,200,IF(S107=11,200,IF(S107=12,200,IF(S107=13,200,IF(S107=14,200,IF(S107=15,200,IF(S107=16,200,IF(S107&gt;16,"",""))))))))))))))))))</f>
        <v/>
      </c>
      <c r="X107" s="24" t="str">
        <f t="shared" ref="X107" si="10">IF(S107="","",IF($V$5="NÃO","",IF(S107=1,400,IF(S107=2,340,IF(S107=3,300,IF(S107=4,280,IF(S107=5,270,IF(S107=6,260,IF(S107=7,250,IF(S107=8,240,IF(S107=9,200,IF(S107=10,200,IF(S107=11,200,IF(S107=12,200,IF(S107=13,200,IF(S107=14,200,IF(S107=15,200,IF(S107=16,200,IF(S107&gt;16,"","")))))))))))))))))))</f>
        <v/>
      </c>
    </row>
    <row r="108" spans="2:24" ht="18" customHeight="1" thickBot="1" x14ac:dyDescent="0.3">
      <c r="B108" s="89"/>
      <c r="C108" s="111" t="str">
        <f>IF(C107="","",VLOOKUP(C107,LISTAS!$F$5:$G$204,2,0))</f>
        <v/>
      </c>
      <c r="D108" s="147"/>
      <c r="E108" s="47"/>
      <c r="F108" s="52"/>
      <c r="G108" s="125"/>
      <c r="H108" s="19"/>
      <c r="I108" s="19"/>
      <c r="J108" s="19"/>
      <c r="K108" s="122"/>
      <c r="L108" s="19"/>
      <c r="M108" s="27"/>
      <c r="N108" s="19"/>
      <c r="O108" s="122"/>
      <c r="P108" s="26"/>
      <c r="S108" s="22"/>
      <c r="T108" s="23"/>
      <c r="U108" s="132"/>
      <c r="V108" s="132"/>
      <c r="W108" s="24"/>
      <c r="X108" s="24"/>
    </row>
    <row r="109" spans="2:24" ht="18" customHeight="1" x14ac:dyDescent="0.25">
      <c r="B109" s="89"/>
      <c r="C109" s="122"/>
      <c r="D109" s="19"/>
      <c r="E109" s="19"/>
      <c r="F109" s="25"/>
      <c r="G109" s="110" t="str">
        <f>IF(D105&lt;&gt;"",IF(D107&lt;&gt;"",IF(D105=D107,"",IF(D105&gt;D107,C105,C107)),""),"")</f>
        <v>ANDRE/FELIPE/THEO</v>
      </c>
      <c r="H109" s="146">
        <v>2</v>
      </c>
      <c r="I109" s="47">
        <f>IF(H109&lt;&gt;"",H109,"")</f>
        <v>2</v>
      </c>
      <c r="J109" s="47" t="str">
        <f>IF(H109&lt;&gt;"",IF(G109="","",G109),"")</f>
        <v>ANDRE/FELIPE/THEO</v>
      </c>
      <c r="K109" s="125">
        <f>IF(I109&lt;&gt;"",IF(I111&lt;&gt;"",SMALL(I109:J111,1),""),"")</f>
        <v>2</v>
      </c>
      <c r="L109" s="19"/>
      <c r="M109" s="27"/>
      <c r="N109" s="19"/>
      <c r="O109" s="122"/>
      <c r="P109" s="26"/>
      <c r="S109" s="22"/>
      <c r="T109" s="23"/>
      <c r="U109" s="132"/>
      <c r="V109" s="132" t="str">
        <f>IF(U109="","",VLOOKUP(U109,LISTAS!$F$5:$G$204,2,0))</f>
        <v/>
      </c>
      <c r="W109" s="24" t="str">
        <f t="shared" ref="W109" si="11">IF(S109="","",IF(S109=1,400,IF(S109=2,340,IF(S109=3,300,IF(S109=4,280,IF(S109=5,270,IF(S109=6,260,IF(S109=7,250,IF(S109=8,240,IF(S109=9,200,IF(S109=10,200,IF(S109=11,200,IF(S109=12,200,IF(S109=13,200,IF(S109=14,200,IF(S109=15,200,IF(S109=16,200,IF(S109&gt;16,"",""))))))))))))))))))</f>
        <v/>
      </c>
      <c r="X109" s="24" t="str">
        <f t="shared" ref="X109" si="12">IF(S109="","",IF($V$5="NÃO","",IF(S109=1,400,IF(S109=2,340,IF(S109=3,300,IF(S109=4,280,IF(S109=5,270,IF(S109=6,260,IF(S109=7,250,IF(S109=8,240,IF(S109=9,200,IF(S109=10,200,IF(S109=11,200,IF(S109=12,200,IF(S109=13,200,IF(S109=14,200,IF(S109=15,200,IF(S109=16,200,IF(S109&gt;16,"","")))))))))))))))))))</f>
        <v/>
      </c>
    </row>
    <row r="110" spans="2:24" ht="18" customHeight="1" thickBot="1" x14ac:dyDescent="0.3">
      <c r="B110" s="89"/>
      <c r="C110" s="122"/>
      <c r="D110" s="19"/>
      <c r="E110" s="19"/>
      <c r="F110" s="25"/>
      <c r="G110" s="111" t="str">
        <f>IF(G109="","",VLOOKUP(G109,LISTAS!$F$5:$G$204,2,0))</f>
        <v>LICEU JARDIM - S.A</v>
      </c>
      <c r="H110" s="147"/>
      <c r="I110" s="47"/>
      <c r="J110" s="47"/>
      <c r="K110" s="125"/>
      <c r="L110" s="19"/>
      <c r="M110" s="27"/>
      <c r="N110" s="19"/>
      <c r="O110" s="122"/>
      <c r="P110" s="26"/>
      <c r="S110" s="22"/>
      <c r="T110" s="23"/>
      <c r="U110" s="132"/>
      <c r="V110" s="132"/>
      <c r="W110" s="24"/>
      <c r="X110" s="24"/>
    </row>
    <row r="111" spans="2:24" ht="18" customHeight="1" x14ac:dyDescent="0.25">
      <c r="B111" s="89"/>
      <c r="C111" s="122"/>
      <c r="D111" s="19"/>
      <c r="E111" s="27"/>
      <c r="F111" s="28"/>
      <c r="G111" s="110" t="str">
        <f>IF(D113&lt;&gt;"",IF(D115&lt;&gt;"",IF(D113=D115,"",IF(D113&gt;D115,C113,C115)),""),"")</f>
        <v>RAFAEL/VINICIUS/JULIO</v>
      </c>
      <c r="H111" s="146">
        <v>3</v>
      </c>
      <c r="I111" s="49">
        <f>IF(H111&lt;&gt;"",H111,"")</f>
        <v>3</v>
      </c>
      <c r="J111" s="47" t="str">
        <f>IF(H111&lt;&gt;"",IF(G111="","",G111),"")</f>
        <v>RAFAEL/VINICIUS/JULIO</v>
      </c>
      <c r="K111" s="125" t="str">
        <f>VLOOKUP(K109,I109:J111,2,0)</f>
        <v>ANDRE/FELIPE/THEO</v>
      </c>
      <c r="L111" s="19"/>
      <c r="M111" s="27"/>
      <c r="N111" s="19"/>
      <c r="O111" s="122"/>
      <c r="P111" s="26"/>
      <c r="S111" s="22"/>
      <c r="T111" s="23"/>
      <c r="U111" s="132"/>
      <c r="V111" s="132" t="str">
        <f>IF(U111="","",VLOOKUP(U111,LISTAS!$F$5:$G$204,2,0))</f>
        <v/>
      </c>
      <c r="W111" s="24" t="str">
        <f t="shared" ref="W111" si="13">IF(S111="","",IF(S111=1,400,IF(S111=2,340,IF(S111=3,300,IF(S111=4,280,IF(S111=5,270,IF(S111=6,260,IF(S111=7,250,IF(S111=8,240,IF(S111=9,200,IF(S111=10,200,IF(S111=11,200,IF(S111=12,200,IF(S111=13,200,IF(S111=14,200,IF(S111=15,200,IF(S111=16,200,IF(S111&gt;16,"",""))))))))))))))))))</f>
        <v/>
      </c>
      <c r="X111" s="24" t="str">
        <f t="shared" ref="X111" si="14">IF(S111="","",IF($V$5="NÃO","",IF(S111=1,400,IF(S111=2,340,IF(S111=3,300,IF(S111=4,280,IF(S111=5,270,IF(S111=6,260,IF(S111=7,250,IF(S111=8,240,IF(S111=9,200,IF(S111=10,200,IF(S111=11,200,IF(S111=12,200,IF(S111=13,200,IF(S111=14,200,IF(S111=15,200,IF(S111=16,200,IF(S111&gt;16,"","")))))))))))))))))))</f>
        <v/>
      </c>
    </row>
    <row r="112" spans="2:24" ht="18" customHeight="1" thickBot="1" x14ac:dyDescent="0.3">
      <c r="B112" s="89"/>
      <c r="C112" s="122"/>
      <c r="D112" s="19"/>
      <c r="E112" s="27"/>
      <c r="F112" s="19"/>
      <c r="G112" s="111" t="str">
        <f>IF(G111="","",VLOOKUP(G111,LISTAS!$F$5:$G$204,2,0))</f>
        <v>LICEU JARDIM - S.A</v>
      </c>
      <c r="H112" s="147"/>
      <c r="I112" s="60"/>
      <c r="J112" s="47"/>
      <c r="K112" s="125"/>
      <c r="L112" s="19"/>
      <c r="M112" s="27"/>
      <c r="N112" s="19"/>
      <c r="O112" s="122"/>
      <c r="P112" s="26"/>
      <c r="S112" s="22"/>
      <c r="T112" s="23"/>
      <c r="U112" s="132"/>
      <c r="V112" s="132"/>
      <c r="W112" s="24"/>
      <c r="X112" s="24"/>
    </row>
    <row r="113" spans="2:24" ht="18" customHeight="1" x14ac:dyDescent="0.25">
      <c r="B113" s="89">
        <v>5</v>
      </c>
      <c r="C113" s="110" t="s">
        <v>91</v>
      </c>
      <c r="D113" s="146">
        <v>1</v>
      </c>
      <c r="E113" s="50">
        <f>IF(D113&lt;&gt;"",D113,"")</f>
        <v>1</v>
      </c>
      <c r="F113" s="47" t="str">
        <f>IF(D113&lt;&gt;"",IF(C113="","",C113),"")</f>
        <v>RAFAEL/VINICIUS/JULIO</v>
      </c>
      <c r="G113" s="125">
        <f>IF(E113&lt;&gt;"",IF(E115&lt;&gt;"",SMALL(E113:F115,1),""),"")</f>
        <v>0</v>
      </c>
      <c r="H113" s="19"/>
      <c r="I113" s="27"/>
      <c r="J113" s="19"/>
      <c r="K113" s="122"/>
      <c r="L113" s="19"/>
      <c r="M113" s="27"/>
      <c r="N113" s="19"/>
      <c r="O113" s="122"/>
      <c r="P113" s="26"/>
      <c r="S113" s="22"/>
      <c r="T113" s="23"/>
      <c r="U113" s="132"/>
      <c r="V113" s="132" t="str">
        <f>IF(U113="","",VLOOKUP(U113,LISTAS!$F$5:$G$204,2,0))</f>
        <v/>
      </c>
      <c r="W113" s="24" t="str">
        <f t="shared" ref="W113" si="15">IF(S113="","",IF(S113=1,400,IF(S113=2,340,IF(S113=3,300,IF(S113=4,280,IF(S113=5,270,IF(S113=6,260,IF(S113=7,250,IF(S113=8,240,IF(S113=9,200,IF(S113=10,200,IF(S113=11,200,IF(S113=12,200,IF(S113=13,200,IF(S113=14,200,IF(S113=15,200,IF(S113=16,200,IF(S113&gt;16,"",""))))))))))))))))))</f>
        <v/>
      </c>
      <c r="X113" s="24" t="str">
        <f t="shared" ref="X113" si="16">IF(S113="","",IF($V$5="NÃO","",IF(S113=1,400,IF(S113=2,340,IF(S113=3,300,IF(S113=4,280,IF(S113=5,270,IF(S113=6,260,IF(S113=7,250,IF(S113=8,240,IF(S113=9,200,IF(S113=10,200,IF(S113=11,200,IF(S113=12,200,IF(S113=13,200,IF(S113=14,200,IF(S113=15,200,IF(S113=16,200,IF(S113&gt;16,"","")))))))))))))))))))</f>
        <v/>
      </c>
    </row>
    <row r="114" spans="2:24" ht="18" customHeight="1" thickBot="1" x14ac:dyDescent="0.3">
      <c r="B114" s="89"/>
      <c r="C114" s="111" t="str">
        <f>IF(C113="","",VLOOKUP(C113,LISTAS!$F$5:$G$204,2,0))</f>
        <v>LICEU JARDIM - S.A</v>
      </c>
      <c r="D114" s="147"/>
      <c r="E114" s="51"/>
      <c r="F114" s="47"/>
      <c r="G114" s="125"/>
      <c r="H114" s="19"/>
      <c r="I114" s="27"/>
      <c r="J114" s="19"/>
      <c r="K114" s="122"/>
      <c r="L114" s="19"/>
      <c r="M114" s="27"/>
      <c r="N114" s="19"/>
      <c r="O114" s="122"/>
      <c r="P114" s="26"/>
      <c r="S114" s="22"/>
      <c r="T114" s="23"/>
      <c r="U114" s="132"/>
      <c r="V114" s="132"/>
      <c r="W114" s="24"/>
      <c r="X114" s="24"/>
    </row>
    <row r="115" spans="2:24" ht="18" customHeight="1" x14ac:dyDescent="0.25">
      <c r="B115" s="89">
        <v>12</v>
      </c>
      <c r="C115" s="110"/>
      <c r="D115" s="146">
        <v>0</v>
      </c>
      <c r="E115" s="51">
        <f>IF(D115&lt;&gt;"",D115,"")</f>
        <v>0</v>
      </c>
      <c r="F115" s="47" t="str">
        <f>IF(D115&lt;&gt;"",IF(C115="","",C115),"")</f>
        <v/>
      </c>
      <c r="G115" s="125" t="str">
        <f>VLOOKUP(G113,E113:F115,2,0)</f>
        <v/>
      </c>
      <c r="H115" s="19"/>
      <c r="I115" s="27"/>
      <c r="J115" s="19"/>
      <c r="K115" s="122"/>
      <c r="L115" s="19"/>
      <c r="M115" s="27"/>
      <c r="N115" s="19"/>
      <c r="O115" s="122"/>
      <c r="P115" s="26"/>
      <c r="S115" s="22"/>
      <c r="T115" s="23"/>
      <c r="U115" s="132"/>
      <c r="V115" s="132" t="str">
        <f>IF(U115="","",VLOOKUP(U115,LISTAS!$F$5:$G$204,2,0))</f>
        <v/>
      </c>
      <c r="W115" s="24" t="str">
        <f t="shared" ref="W115" si="17">IF(S115="","",IF(S115=1,400,IF(S115=2,340,IF(S115=3,300,IF(S115=4,280,IF(S115=5,270,IF(S115=6,260,IF(S115=7,250,IF(S115=8,240,IF(S115=9,200,IF(S115=10,200,IF(S115=11,200,IF(S115=12,200,IF(S115=13,200,IF(S115=14,200,IF(S115=15,200,IF(S115=16,200,IF(S115&gt;16,"",""))))))))))))))))))</f>
        <v/>
      </c>
      <c r="X115" s="24" t="str">
        <f t="shared" ref="X115" si="18">IF(S115="","",IF($V$5="NÃO","",IF(S115=1,400,IF(S115=2,340,IF(S115=3,300,IF(S115=4,280,IF(S115=5,270,IF(S115=6,260,IF(S115=7,250,IF(S115=8,240,IF(S115=9,200,IF(S115=10,200,IF(S115=11,200,IF(S115=12,200,IF(S115=13,200,IF(S115=14,200,IF(S115=15,200,IF(S115=16,200,IF(S115&gt;16,"","")))))))))))))))))))</f>
        <v/>
      </c>
    </row>
    <row r="116" spans="2:24" ht="18" customHeight="1" thickBot="1" x14ac:dyDescent="0.3">
      <c r="B116" s="89"/>
      <c r="C116" s="111" t="str">
        <f>IF(C115="","",VLOOKUP(C115,LISTAS!$F$5:$G$204,2,0))</f>
        <v/>
      </c>
      <c r="D116" s="147"/>
      <c r="E116" s="47"/>
      <c r="F116" s="47"/>
      <c r="G116" s="125"/>
      <c r="H116" s="19"/>
      <c r="I116" s="27"/>
      <c r="J116" s="19"/>
      <c r="K116" s="122"/>
      <c r="L116" s="19"/>
      <c r="M116" s="27"/>
      <c r="N116" s="19"/>
      <c r="O116" s="122"/>
      <c r="P116" s="26"/>
      <c r="S116" s="22"/>
      <c r="T116" s="23"/>
      <c r="U116" s="132"/>
      <c r="V116" s="132"/>
      <c r="W116" s="24"/>
      <c r="X116" s="24"/>
    </row>
    <row r="117" spans="2:24" ht="18" customHeight="1" x14ac:dyDescent="0.25">
      <c r="B117" s="89"/>
      <c r="C117" s="122"/>
      <c r="D117" s="19"/>
      <c r="E117" s="47"/>
      <c r="F117" s="47"/>
      <c r="G117" s="125"/>
      <c r="H117" s="19"/>
      <c r="I117" s="27"/>
      <c r="J117" s="19"/>
      <c r="K117" s="110" t="str">
        <f>IF(H109&lt;&gt;"",IF(H111&lt;&gt;"",IF(H109=H111,"",IF(H109&gt;H111,G109,G111)),""),"")</f>
        <v>RAFAEL/VINICIUS/JULIO</v>
      </c>
      <c r="L117" s="146">
        <v>1</v>
      </c>
      <c r="M117" s="46">
        <f>IF(L117&lt;&gt;"",L117,"")</f>
        <v>1</v>
      </c>
      <c r="N117" s="47" t="str">
        <f>IF(L117&lt;&gt;"",IF(K117="","",K117),"")</f>
        <v>RAFAEL/VINICIUS/JULIO</v>
      </c>
      <c r="O117" s="125">
        <f>IF(M117&lt;&gt;"",IF(M119&lt;&gt;"",SMALL(M117:N119,1),""),"")</f>
        <v>1</v>
      </c>
      <c r="P117" s="26"/>
      <c r="S117" s="22"/>
      <c r="T117" s="23"/>
      <c r="U117" s="132"/>
      <c r="V117" s="132" t="str">
        <f>IF(U117="","",VLOOKUP(U117,LISTAS!$F$5:$G$204,2,0))</f>
        <v/>
      </c>
      <c r="W117" s="24" t="str">
        <f t="shared" ref="W117" si="19">IF(S117="","",IF(S117=1,400,IF(S117=2,340,IF(S117=3,300,IF(S117=4,280,IF(S117=5,270,IF(S117=6,260,IF(S117=7,250,IF(S117=8,240,IF(S117=9,200,IF(S117=10,200,IF(S117=11,200,IF(S117=12,200,IF(S117=13,200,IF(S117=14,200,IF(S117=15,200,IF(S117=16,200,IF(S117&gt;16,"",""))))))))))))))))))</f>
        <v/>
      </c>
      <c r="X117" s="24" t="str">
        <f t="shared" ref="X117" si="20">IF(S117="","",IF($V$5="NÃO","",IF(S117=1,400,IF(S117=2,340,IF(S117=3,300,IF(S117=4,280,IF(S117=5,270,IF(S117=6,260,IF(S117=7,250,IF(S117=8,240,IF(S117=9,200,IF(S117=10,200,IF(S117=11,200,IF(S117=12,200,IF(S117=13,200,IF(S117=14,200,IF(S117=15,200,IF(S117=16,200,IF(S117&gt;16,"","")))))))))))))))))))</f>
        <v/>
      </c>
    </row>
    <row r="118" spans="2:24" ht="18" customHeight="1" thickBot="1" x14ac:dyDescent="0.3">
      <c r="B118" s="89"/>
      <c r="C118" s="122"/>
      <c r="D118" s="19"/>
      <c r="E118" s="47"/>
      <c r="F118" s="47"/>
      <c r="G118" s="125"/>
      <c r="H118" s="19"/>
      <c r="I118" s="27"/>
      <c r="J118" s="19"/>
      <c r="K118" s="111" t="str">
        <f>IF(K117="","",VLOOKUP(K117,LISTAS!$F$5:$G$204,2,0))</f>
        <v>LICEU JARDIM - S.A</v>
      </c>
      <c r="L118" s="147"/>
      <c r="M118" s="51"/>
      <c r="N118" s="52"/>
      <c r="O118" s="125"/>
      <c r="P118" s="26"/>
      <c r="S118" s="22"/>
      <c r="T118" s="23"/>
      <c r="U118" s="132"/>
      <c r="V118" s="132"/>
      <c r="W118" s="24"/>
      <c r="X118" s="24"/>
    </row>
    <row r="119" spans="2:24" ht="18" customHeight="1" x14ac:dyDescent="0.25">
      <c r="B119" s="89"/>
      <c r="C119" s="122"/>
      <c r="D119" s="19"/>
      <c r="E119" s="47"/>
      <c r="F119" s="47"/>
      <c r="G119" s="125"/>
      <c r="H119" s="19"/>
      <c r="I119" s="27"/>
      <c r="J119" s="28"/>
      <c r="K119" s="110" t="str">
        <f>IF(H125&lt;&gt;"",IF(H127&lt;&gt;"",IF(H125=H127,"",IF(H125&gt;H127,G125,G127)),""),"")</f>
        <v>ANDRE/FELIPE/THEO</v>
      </c>
      <c r="L119" s="146">
        <v>3</v>
      </c>
      <c r="M119" s="48">
        <f>IF(L119&lt;&gt;"",L119,"")</f>
        <v>3</v>
      </c>
      <c r="N119" s="47" t="str">
        <f>IF(L119&lt;&gt;"",IF(K119="","",K119),"")</f>
        <v>ANDRE/FELIPE/THEO</v>
      </c>
      <c r="O119" s="125" t="str">
        <f>VLOOKUP(O117,M117:N119,2,0)</f>
        <v>RAFAEL/VINICIUS/JULIO</v>
      </c>
      <c r="P119" s="26"/>
      <c r="S119" s="22"/>
      <c r="T119" s="23"/>
      <c r="U119" s="132"/>
      <c r="V119" s="132" t="str">
        <f>IF(U119="","",VLOOKUP(U119,LISTAS!$F$5:$G$204,2,0))</f>
        <v/>
      </c>
      <c r="W119" s="24" t="str">
        <f t="shared" ref="W119" si="21">IF(S119="","",IF(S119=1,400,IF(S119=2,340,IF(S119=3,300,IF(S119=4,280,IF(S119=5,270,IF(S119=6,260,IF(S119=7,250,IF(S119=8,240,IF(S119=9,200,IF(S119=10,200,IF(S119=11,200,IF(S119=12,200,IF(S119=13,200,IF(S119=14,200,IF(S119=15,200,IF(S119=16,200,IF(S119&gt;16,"",""))))))))))))))))))</f>
        <v/>
      </c>
      <c r="X119" s="24" t="str">
        <f t="shared" ref="X119" si="22">IF(S119="","",IF($V$5="NÃO","",IF(S119=1,400,IF(S119=2,340,IF(S119=3,300,IF(S119=4,280,IF(S119=5,270,IF(S119=6,260,IF(S119=7,250,IF(S119=8,240,IF(S119=9,200,IF(S119=10,200,IF(S119=11,200,IF(S119=12,200,IF(S119=13,200,IF(S119=14,200,IF(S119=15,200,IF(S119=16,200,IF(S119&gt;16,"","")))))))))))))))))))</f>
        <v/>
      </c>
    </row>
    <row r="120" spans="2:24" ht="18" customHeight="1" thickBot="1" x14ac:dyDescent="0.3">
      <c r="B120" s="89"/>
      <c r="C120" s="122"/>
      <c r="D120" s="19"/>
      <c r="E120" s="47"/>
      <c r="F120" s="47"/>
      <c r="G120" s="125"/>
      <c r="H120" s="19"/>
      <c r="I120" s="27"/>
      <c r="J120" s="19"/>
      <c r="K120" s="111" t="str">
        <f>IF(K119="","",VLOOKUP(K119,LISTAS!$F$5:$G$204,2,0))</f>
        <v>LICEU JARDIM - S.A</v>
      </c>
      <c r="L120" s="147"/>
      <c r="M120" s="47"/>
      <c r="N120" s="47"/>
      <c r="O120" s="125"/>
      <c r="P120" s="26"/>
      <c r="S120" s="22"/>
      <c r="T120" s="23"/>
      <c r="U120" s="132"/>
      <c r="V120" s="132"/>
      <c r="W120" s="24"/>
      <c r="X120" s="24"/>
    </row>
    <row r="121" spans="2:24" ht="18" customHeight="1" x14ac:dyDescent="0.25">
      <c r="B121" s="89">
        <v>8</v>
      </c>
      <c r="C121" s="110" t="s">
        <v>92</v>
      </c>
      <c r="D121" s="146">
        <v>1</v>
      </c>
      <c r="E121" s="47" t="s">
        <v>25</v>
      </c>
      <c r="F121" s="47" t="str">
        <f>IF(D121&lt;&gt;"",IF(C121="","",C121),"")</f>
        <v>ANDRE/FELIPE/THEO</v>
      </c>
      <c r="G121" s="125">
        <f>IF(E121&lt;&gt;"",IF(E123&lt;&gt;"",SMALL(E121:F123,1),""),"")</f>
        <v>0</v>
      </c>
      <c r="H121" s="19"/>
      <c r="I121" s="27"/>
      <c r="J121" s="19"/>
      <c r="K121" s="122"/>
      <c r="L121" s="19"/>
      <c r="M121" s="47"/>
      <c r="N121" s="47"/>
      <c r="O121" s="125"/>
      <c r="P121" s="26"/>
      <c r="S121" s="22"/>
      <c r="T121" s="23"/>
      <c r="U121" s="132"/>
      <c r="V121" s="132" t="str">
        <f>IF(U121="","",VLOOKUP(U121,LISTAS!$F$5:$G$204,2,0))</f>
        <v/>
      </c>
      <c r="W121" s="24" t="str">
        <f t="shared" ref="W121" si="23">IF(S121="","",IF(S121=1,400,IF(S121=2,340,IF(S121=3,300,IF(S121=4,280,IF(S121=5,270,IF(S121=6,260,IF(S121=7,250,IF(S121=8,240,IF(S121=9,200,IF(S121=10,200,IF(S121=11,200,IF(S121=12,200,IF(S121=13,200,IF(S121=14,200,IF(S121=15,200,IF(S121=16,200,IF(S121&gt;16,"",""))))))))))))))))))</f>
        <v/>
      </c>
      <c r="X121" s="24" t="str">
        <f t="shared" ref="X121" si="24">IF(S121="","",IF($V$5="NÃO","",IF(S121=1,400,IF(S121=2,340,IF(S121=3,300,IF(S121=4,280,IF(S121=5,270,IF(S121=6,260,IF(S121=7,250,IF(S121=8,240,IF(S121=9,200,IF(S121=10,200,IF(S121=11,200,IF(S121=12,200,IF(S121=13,200,IF(S121=14,200,IF(S121=15,200,IF(S121=16,200,IF(S121&gt;16,"","")))))))))))))))))))</f>
        <v/>
      </c>
    </row>
    <row r="122" spans="2:24" ht="18" customHeight="1" thickBot="1" x14ac:dyDescent="0.3">
      <c r="B122" s="89"/>
      <c r="C122" s="111" t="str">
        <f>IF(C121="","",VLOOKUP(C121,LISTAS!$F$5:$G$204,2,0))</f>
        <v>LICEU JARDIM - S.A</v>
      </c>
      <c r="D122" s="147"/>
      <c r="E122" s="47"/>
      <c r="F122" s="47"/>
      <c r="G122" s="125"/>
      <c r="H122" s="19"/>
      <c r="I122" s="27"/>
      <c r="J122" s="19"/>
      <c r="K122" s="122"/>
      <c r="L122" s="19"/>
      <c r="M122" s="47"/>
      <c r="N122" s="47"/>
      <c r="O122" s="125"/>
      <c r="P122" s="26"/>
      <c r="S122" s="22"/>
      <c r="T122" s="23"/>
      <c r="U122" s="132"/>
      <c r="V122" s="132"/>
      <c r="W122" s="24"/>
      <c r="X122" s="24"/>
    </row>
    <row r="123" spans="2:24" ht="18" customHeight="1" x14ac:dyDescent="0.25">
      <c r="B123" s="89">
        <v>10</v>
      </c>
      <c r="C123" s="110"/>
      <c r="D123" s="146">
        <v>0</v>
      </c>
      <c r="E123" s="49">
        <f>IF(D123&lt;&gt;"",D123,"")</f>
        <v>0</v>
      </c>
      <c r="F123" s="52" t="str">
        <f>IF(D123&lt;&gt;"",IF(C123="","",C123),"")</f>
        <v/>
      </c>
      <c r="G123" s="125" t="str">
        <f>VLOOKUP(G121,E121:F123,2,0)</f>
        <v/>
      </c>
      <c r="H123" s="19"/>
      <c r="I123" s="27"/>
      <c r="J123" s="19"/>
      <c r="K123" s="122"/>
      <c r="L123" s="19"/>
      <c r="M123" s="19"/>
      <c r="N123" s="19"/>
      <c r="O123" s="122"/>
      <c r="P123" s="26"/>
      <c r="S123" s="22"/>
      <c r="T123" s="23"/>
      <c r="U123" s="132"/>
      <c r="V123" s="132" t="str">
        <f>IF(U123="","",VLOOKUP(U123,LISTAS!$F$5:$G$204,2,0))</f>
        <v/>
      </c>
      <c r="W123" s="24" t="str">
        <f t="shared" ref="W123" si="25">IF(S123="","",IF(S123=1,400,IF(S123=2,340,IF(S123=3,300,IF(S123=4,280,IF(S123=5,270,IF(S123=6,260,IF(S123=7,250,IF(S123=8,240,IF(S123=9,200,IF(S123=10,200,IF(S123=11,200,IF(S123=12,200,IF(S123=13,200,IF(S123=14,200,IF(S123=15,200,IF(S123=16,200,IF(S123&gt;16,"",""))))))))))))))))))</f>
        <v/>
      </c>
      <c r="X123" s="24" t="str">
        <f t="shared" ref="X123" si="26">IF(S123="","",IF($V$5="NÃO","",IF(S123=1,400,IF(S123=2,340,IF(S123=3,300,IF(S123=4,280,IF(S123=5,270,IF(S123=6,260,IF(S123=7,250,IF(S123=8,240,IF(S123=9,200,IF(S123=10,200,IF(S123=11,200,IF(S123=12,200,IF(S123=13,200,IF(S123=14,200,IF(S123=15,200,IF(S123=16,200,IF(S123&gt;16,"","")))))))))))))))))))</f>
        <v/>
      </c>
    </row>
    <row r="124" spans="2:24" ht="18" customHeight="1" thickBot="1" x14ac:dyDescent="0.3">
      <c r="B124" s="89"/>
      <c r="C124" s="111" t="str">
        <f>IF(C123="","",VLOOKUP(C123,LISTAS!$F$5:$G$204,2,0))</f>
        <v/>
      </c>
      <c r="D124" s="147"/>
      <c r="E124" s="47"/>
      <c r="F124" s="52"/>
      <c r="G124" s="125"/>
      <c r="H124" s="19"/>
      <c r="I124" s="27"/>
      <c r="J124" s="19"/>
      <c r="K124" s="122"/>
      <c r="L124" s="19"/>
      <c r="M124" s="19"/>
      <c r="N124" s="19"/>
      <c r="O124" s="122"/>
      <c r="P124" s="26"/>
      <c r="S124" s="22"/>
      <c r="T124" s="23"/>
      <c r="U124" s="132"/>
      <c r="V124" s="132"/>
      <c r="W124" s="24"/>
      <c r="X124" s="24"/>
    </row>
    <row r="125" spans="2:24" ht="18" customHeight="1" x14ac:dyDescent="0.25">
      <c r="B125" s="89"/>
      <c r="C125" s="122"/>
      <c r="D125" s="19"/>
      <c r="E125" s="19"/>
      <c r="F125" s="25"/>
      <c r="G125" s="110" t="str">
        <f>IF(D121&lt;&gt;"",IF(D123&lt;&gt;"",IF(D121=D123,"",IF(D121&gt;D123,C121,C123)),""),"")</f>
        <v>ANDRE/FELIPE/THEO</v>
      </c>
      <c r="H125" s="146">
        <v>3</v>
      </c>
      <c r="I125" s="50">
        <f>IF(H125&lt;&gt;"",H125,"")</f>
        <v>3</v>
      </c>
      <c r="J125" s="47" t="str">
        <f>IF(H125&lt;&gt;"",IF(G125="","",G125),"")</f>
        <v>ANDRE/FELIPE/THEO</v>
      </c>
      <c r="K125" s="125">
        <f>IF(I125&lt;&gt;"",IF(I127&lt;&gt;"",SMALL(I125:J127,1),""),"")</f>
        <v>0</v>
      </c>
      <c r="L125" s="19"/>
      <c r="M125" s="19"/>
      <c r="N125" s="19"/>
      <c r="O125" s="122"/>
      <c r="P125" s="26"/>
      <c r="S125" s="22"/>
      <c r="T125" s="23"/>
      <c r="U125" s="132"/>
      <c r="V125" s="132" t="str">
        <f>IF(U125="","",VLOOKUP(U125,LISTAS!$F$5:$G$204,2,0))</f>
        <v/>
      </c>
      <c r="W125" s="24" t="str">
        <f t="shared" ref="W125" si="27">IF(S125="","",IF(S125=1,400,IF(S125=2,340,IF(S125=3,300,IF(S125=4,280,IF(S125=5,270,IF(S125=6,260,IF(S125=7,250,IF(S125=8,240,IF(S125=9,200,IF(S125=10,200,IF(S125=11,200,IF(S125=12,200,IF(S125=13,200,IF(S125=14,200,IF(S125=15,200,IF(S125=16,200,IF(S125&gt;16,"",""))))))))))))))))))</f>
        <v/>
      </c>
      <c r="X125" s="24" t="str">
        <f t="shared" ref="X125" si="28">IF(S125="","",IF($V$5="NÃO","",IF(S125=1,400,IF(S125=2,340,IF(S125=3,300,IF(S125=4,280,IF(S125=5,270,IF(S125=6,260,IF(S125=7,250,IF(S125=8,240,IF(S125=9,200,IF(S125=10,200,IF(S125=11,200,IF(S125=12,200,IF(S125=13,200,IF(S125=14,200,IF(S125=15,200,IF(S125=16,200,IF(S125&gt;16,"","")))))))))))))))))))</f>
        <v/>
      </c>
    </row>
    <row r="126" spans="2:24" ht="18" customHeight="1" thickBot="1" x14ac:dyDescent="0.3">
      <c r="B126" s="89"/>
      <c r="C126" s="122"/>
      <c r="D126" s="19"/>
      <c r="E126" s="19"/>
      <c r="F126" s="25"/>
      <c r="G126" s="111" t="str">
        <f>IF(G125="","",VLOOKUP(G125,LISTAS!$F$5:$G$204,2,0))</f>
        <v>LICEU JARDIM - S.A</v>
      </c>
      <c r="H126" s="147"/>
      <c r="I126" s="51"/>
      <c r="J126" s="47"/>
      <c r="K126" s="125"/>
      <c r="L126" s="19"/>
      <c r="M126" s="19"/>
      <c r="N126" s="19"/>
      <c r="O126" s="122"/>
      <c r="P126" s="26"/>
      <c r="S126" s="22"/>
      <c r="T126" s="23"/>
      <c r="U126" s="132"/>
      <c r="V126" s="132"/>
      <c r="W126" s="24"/>
      <c r="X126" s="24"/>
    </row>
    <row r="127" spans="2:24" ht="17.25" customHeight="1" x14ac:dyDescent="0.25">
      <c r="B127" s="89"/>
      <c r="C127" s="122"/>
      <c r="D127" s="19"/>
      <c r="E127" s="27"/>
      <c r="F127" s="28"/>
      <c r="G127" s="110" t="str">
        <f>IF(D129&lt;&gt;"",IF(D131&lt;&gt;"",IF(D129=D131,"",IF(D129&gt;D131,C129,C131)),""),"")</f>
        <v>BRUNO/JOÃO/LEONARDO</v>
      </c>
      <c r="H127" s="146">
        <v>0</v>
      </c>
      <c r="I127" s="51">
        <f>IF(H127&lt;&gt;"",H127,"")</f>
        <v>0</v>
      </c>
      <c r="J127" s="47" t="str">
        <f>IF(H127&lt;&gt;"",IF(G127="","",G127),"")</f>
        <v>BRUNO/JOÃO/LEONARDO</v>
      </c>
      <c r="K127" s="125" t="str">
        <f>VLOOKUP(K125,I125:J127,2,0)</f>
        <v>BRUNO/JOÃO/LEONARDO</v>
      </c>
      <c r="L127" s="19"/>
      <c r="M127" s="19"/>
      <c r="N127" s="19"/>
      <c r="O127" s="122"/>
      <c r="P127" s="26"/>
      <c r="S127" s="22"/>
      <c r="T127" s="23"/>
      <c r="U127" s="132"/>
      <c r="V127" s="132" t="str">
        <f>IF(U127="","",VLOOKUP(U127,LISTAS!$F$5:$G$204,2,0))</f>
        <v/>
      </c>
      <c r="W127" s="24" t="str">
        <f t="shared" ref="W127" si="29">IF(S127="","",IF(S127=1,400,IF(S127=2,340,IF(S127=3,300,IF(S127=4,280,IF(S127=5,270,IF(S127=6,260,IF(S127=7,250,IF(S127=8,240,IF(S127=9,200,IF(S127=10,200,IF(S127=11,200,IF(S127=12,200,IF(S127=13,200,IF(S127=14,200,IF(S127=15,200,IF(S127=16,200,IF(S127&gt;16,"",""))))))))))))))))))</f>
        <v/>
      </c>
      <c r="X127" s="24" t="str">
        <f t="shared" ref="X127" si="30">IF(S127="","",IF($V$5="NÃO","",IF(S127=1,400,IF(S127=2,340,IF(S127=3,300,IF(S127=4,280,IF(S127=5,270,IF(S127=6,260,IF(S127=7,250,IF(S127=8,240,IF(S127=9,200,IF(S127=10,200,IF(S127=11,200,IF(S127=12,200,IF(S127=13,200,IF(S127=14,200,IF(S127=15,200,IF(S127=16,200,IF(S127&gt;16,"","")))))))))))))))))))</f>
        <v/>
      </c>
    </row>
    <row r="128" spans="2:24" ht="17.25" customHeight="1" thickBot="1" x14ac:dyDescent="0.3">
      <c r="B128" s="89"/>
      <c r="C128" s="122"/>
      <c r="D128" s="19"/>
      <c r="E128" s="27"/>
      <c r="F128" s="19"/>
      <c r="G128" s="111" t="str">
        <f>IF(G127="","",VLOOKUP(G127,LISTAS!$F$5:$G$204,2,0))</f>
        <v>ARBOS S.A</v>
      </c>
      <c r="H128" s="147"/>
      <c r="I128" s="47"/>
      <c r="J128" s="47"/>
      <c r="K128" s="125"/>
      <c r="L128" s="19"/>
      <c r="M128" s="19"/>
      <c r="N128" s="19"/>
      <c r="O128" s="122"/>
      <c r="P128" s="26"/>
      <c r="S128" s="22"/>
      <c r="T128" s="23"/>
      <c r="U128" s="132"/>
      <c r="V128" s="132"/>
      <c r="W128" s="24"/>
      <c r="X128" s="24"/>
    </row>
    <row r="129" spans="2:24" ht="18" customHeight="1" x14ac:dyDescent="0.25">
      <c r="B129" s="89">
        <v>2</v>
      </c>
      <c r="C129" s="110" t="s">
        <v>61</v>
      </c>
      <c r="D129" s="146">
        <v>1</v>
      </c>
      <c r="E129" s="50">
        <f>IF(D129&lt;&gt;"",D129,"")</f>
        <v>1</v>
      </c>
      <c r="F129" s="47" t="str">
        <f>IF(D129&lt;&gt;"",IF(C129="","",C129),"")</f>
        <v>BRUNO/JOÃO/LEONARDO</v>
      </c>
      <c r="G129" s="125">
        <f>IF(E129&lt;&gt;"",IF(E131&lt;&gt;"",SMALL(E129:F131,1),""),"")</f>
        <v>0</v>
      </c>
      <c r="H129" s="47"/>
      <c r="I129" s="47"/>
      <c r="J129" s="47"/>
      <c r="K129" s="125"/>
      <c r="L129" s="19"/>
      <c r="M129" s="19"/>
      <c r="N129" s="19"/>
      <c r="O129" s="122"/>
      <c r="P129" s="26"/>
      <c r="S129" s="22"/>
      <c r="T129" s="23"/>
      <c r="U129" s="132"/>
      <c r="V129" s="132" t="str">
        <f>IF(U129="","",VLOOKUP(U129,LISTAS!$F$5:$G$204,2,0))</f>
        <v/>
      </c>
      <c r="W129" s="24" t="str">
        <f t="shared" ref="W129" si="31">IF(S129="","",IF(S129=1,400,IF(S129=2,340,IF(S129=3,300,IF(S129=4,280,IF(S129=5,270,IF(S129=6,260,IF(S129=7,250,IF(S129=8,240,IF(S129=9,200,IF(S129=10,200,IF(S129=11,200,IF(S129=12,200,IF(S129=13,200,IF(S129=14,200,IF(S129=15,200,IF(S129=16,200,IF(S129&gt;16,"",""))))))))))))))))))</f>
        <v/>
      </c>
      <c r="X129" s="24" t="str">
        <f t="shared" ref="X129" si="32">IF(S129="","",IF($V$5="NÃO","",IF(S129=1,400,IF(S129=2,340,IF(S129=3,300,IF(S129=4,280,IF(S129=5,270,IF(S129=6,260,IF(S129=7,250,IF(S129=8,240,IF(S129=9,200,IF(S129=10,200,IF(S129=11,200,IF(S129=12,200,IF(S129=13,200,IF(S129=14,200,IF(S129=15,200,IF(S129=16,200,IF(S129&gt;16,"","")))))))))))))))))))</f>
        <v/>
      </c>
    </row>
    <row r="130" spans="2:24" ht="18" customHeight="1" thickBot="1" x14ac:dyDescent="0.3">
      <c r="B130" s="89"/>
      <c r="C130" s="111" t="str">
        <f>IF(C129="","",VLOOKUP(C129,LISTAS!$F$5:$G$204,2,0))</f>
        <v>ARBOS S.A</v>
      </c>
      <c r="D130" s="147"/>
      <c r="E130" s="51"/>
      <c r="F130" s="47"/>
      <c r="G130" s="125"/>
      <c r="H130" s="47"/>
      <c r="I130" s="47"/>
      <c r="J130" s="47"/>
      <c r="K130" s="125"/>
      <c r="L130" s="19"/>
      <c r="M130" s="19"/>
      <c r="N130" s="19"/>
      <c r="O130" s="122"/>
      <c r="P130" s="26"/>
      <c r="S130" s="22"/>
      <c r="T130" s="23"/>
      <c r="U130" s="132"/>
      <c r="V130" s="132"/>
      <c r="W130" s="24"/>
      <c r="X130" s="24"/>
    </row>
    <row r="131" spans="2:24" ht="18" customHeight="1" x14ac:dyDescent="0.25">
      <c r="B131" s="89">
        <v>15</v>
      </c>
      <c r="C131" s="110"/>
      <c r="D131" s="146">
        <v>0</v>
      </c>
      <c r="E131" s="51">
        <f>IF(D131&lt;&gt;"",D131,"")</f>
        <v>0</v>
      </c>
      <c r="F131" s="47" t="str">
        <f>IF(D131&lt;&gt;"",IF(C131="","",C131),"")</f>
        <v/>
      </c>
      <c r="G131" s="125" t="str">
        <f>VLOOKUP(G129,E129:F131,2,0)</f>
        <v/>
      </c>
      <c r="H131" s="47"/>
      <c r="I131" s="47"/>
      <c r="J131" s="47"/>
      <c r="K131" s="125"/>
      <c r="L131" s="19"/>
      <c r="M131" s="19"/>
      <c r="N131" s="19"/>
      <c r="O131" s="122"/>
      <c r="P131" s="26"/>
      <c r="S131" s="22"/>
      <c r="T131" s="23"/>
      <c r="U131" s="132"/>
      <c r="V131" s="132" t="str">
        <f>IF(U131="","",VLOOKUP(U131,LISTAS!$F$5:$G$204,2,0))</f>
        <v/>
      </c>
      <c r="W131" s="24" t="str">
        <f t="shared" ref="W131" si="33">IF(S131="","",IF(S131=1,400,IF(S131=2,340,IF(S131=3,300,IF(S131=4,280,IF(S131=5,270,IF(S131=6,260,IF(S131=7,250,IF(S131=8,240,IF(S131=9,200,IF(S131=10,200,IF(S131=11,200,IF(S131=12,200,IF(S131=13,200,IF(S131=14,200,IF(S131=15,200,IF(S131=16,200,IF(S131&gt;16,"",""))))))))))))))))))</f>
        <v/>
      </c>
      <c r="X131" s="24" t="str">
        <f t="shared" ref="X131" si="34">IF(S131="","",IF($V$5="NÃO","",IF(S131=1,400,IF(S131=2,340,IF(S131=3,300,IF(S131=4,280,IF(S131=5,270,IF(S131=6,260,IF(S131=7,250,IF(S131=8,240,IF(S131=9,200,IF(S131=10,200,IF(S131=11,200,IF(S131=12,200,IF(S131=13,200,IF(S131=14,200,IF(S131=15,200,IF(S131=16,200,IF(S131&gt;16,"","")))))))))))))))))))</f>
        <v/>
      </c>
    </row>
    <row r="132" spans="2:24" ht="18" customHeight="1" thickBot="1" x14ac:dyDescent="0.3">
      <c r="B132" s="89"/>
      <c r="C132" s="111" t="str">
        <f>IF(C131="","",VLOOKUP(C131,LISTAS!$F$5:$G$204,2,0))</f>
        <v/>
      </c>
      <c r="D132" s="147"/>
      <c r="E132" s="47"/>
      <c r="F132" s="47"/>
      <c r="G132" s="125"/>
      <c r="H132" s="47"/>
      <c r="I132" s="47"/>
      <c r="J132" s="47"/>
      <c r="K132" s="125"/>
      <c r="L132" s="19"/>
      <c r="M132" s="19"/>
      <c r="N132" s="19"/>
      <c r="O132" s="122"/>
      <c r="P132" s="26"/>
      <c r="S132" s="22"/>
      <c r="T132" s="23"/>
      <c r="U132" s="132"/>
      <c r="V132" s="132"/>
      <c r="W132" s="24"/>
      <c r="X132" s="24"/>
    </row>
    <row r="133" spans="2:24" ht="18" customHeight="1" x14ac:dyDescent="0.25">
      <c r="B133" s="90"/>
      <c r="C133" s="123"/>
      <c r="D133" s="29"/>
      <c r="E133" s="29"/>
      <c r="F133" s="29"/>
      <c r="G133" s="123"/>
      <c r="H133" s="29"/>
      <c r="I133" s="29"/>
      <c r="J133" s="29"/>
      <c r="K133" s="123"/>
      <c r="L133" s="29"/>
      <c r="M133" s="29"/>
      <c r="N133" s="29"/>
      <c r="O133" s="123"/>
      <c r="P133" s="30"/>
      <c r="S133" s="22"/>
      <c r="T133" s="23"/>
      <c r="U133" s="132"/>
      <c r="V133" s="132" t="str">
        <f>IF(U133="","",VLOOKUP(U133,LISTAS!$F$5:$G$204,2,0))</f>
        <v/>
      </c>
      <c r="W133" s="24" t="str">
        <f t="shared" ref="W133" si="35">IF(S133="","",IF(S133=1,400,IF(S133=2,340,IF(S133=3,300,IF(S133=4,280,IF(S133=5,270,IF(S133=6,260,IF(S133=7,250,IF(S133=8,240,IF(S133=9,200,IF(S133=10,200,IF(S133=11,200,IF(S133=12,200,IF(S133=13,200,IF(S133=14,200,IF(S133=15,200,IF(S133=16,200,IF(S133&gt;16,"",""))))))))))))))))))</f>
        <v/>
      </c>
      <c r="X133" s="24" t="str">
        <f t="shared" ref="X133" si="36">IF(S133="","",IF($V$5="NÃO","",IF(S133=1,400,IF(S133=2,340,IF(S133=3,300,IF(S133=4,280,IF(S133=5,270,IF(S133=6,260,IF(S133=7,250,IF(S133=8,240,IF(S133=9,200,IF(S133=10,200,IF(S133=11,200,IF(S133=12,200,IF(S133=13,200,IF(S133=14,200,IF(S133=15,200,IF(S133=16,200,IF(S133&gt;16,"","")))))))))))))))))))</f>
        <v/>
      </c>
    </row>
    <row r="134" spans="2:24" ht="18" customHeight="1" x14ac:dyDescent="0.25">
      <c r="B134" s="86"/>
      <c r="D134" s="2"/>
      <c r="E134" s="2"/>
      <c r="F134" s="2"/>
      <c r="G134" s="102"/>
      <c r="H134" s="2"/>
      <c r="I134" s="2"/>
      <c r="J134" s="2"/>
      <c r="K134" s="102"/>
      <c r="L134" s="2"/>
      <c r="M134" s="2"/>
      <c r="N134" s="2"/>
      <c r="O134" s="102"/>
      <c r="P134" s="2"/>
    </row>
    <row r="135" spans="2:24" ht="18" customHeight="1" x14ac:dyDescent="0.25">
      <c r="B135" s="86"/>
      <c r="D135" s="2"/>
      <c r="E135" s="2"/>
      <c r="F135" s="2"/>
      <c r="G135" s="102"/>
      <c r="H135" s="2"/>
      <c r="I135" s="2"/>
      <c r="J135" s="2"/>
      <c r="K135" s="102"/>
      <c r="L135" s="2"/>
      <c r="M135" s="2"/>
      <c r="N135" s="2"/>
      <c r="O135" s="102"/>
      <c r="P135" s="2"/>
    </row>
    <row r="136" spans="2:24" ht="18" customHeight="1" x14ac:dyDescent="0.25">
      <c r="B136" s="86"/>
      <c r="D136" s="2"/>
      <c r="E136" s="2"/>
      <c r="F136" s="2"/>
      <c r="G136" s="102"/>
      <c r="H136" s="2"/>
      <c r="I136" s="2"/>
      <c r="J136" s="2"/>
      <c r="K136" s="102"/>
      <c r="L136" s="2"/>
      <c r="M136" s="2"/>
      <c r="N136" s="2"/>
      <c r="O136" s="102"/>
      <c r="P136" s="2"/>
    </row>
    <row r="137" spans="2:24" ht="18" customHeight="1" x14ac:dyDescent="0.25"/>
    <row r="138" spans="2:24" ht="18" customHeight="1" x14ac:dyDescent="0.25"/>
    <row r="139" spans="2:24" ht="18" customHeight="1" x14ac:dyDescent="0.25"/>
    <row r="140" spans="2:24" ht="18" customHeight="1" x14ac:dyDescent="0.25"/>
    <row r="141" spans="2:24" ht="18" customHeight="1" x14ac:dyDescent="0.25"/>
    <row r="142" spans="2:24" ht="18" customHeight="1" x14ac:dyDescent="0.25"/>
    <row r="143" spans="2:24" ht="18" customHeight="1" x14ac:dyDescent="0.25"/>
    <row r="144" spans="2:2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sheetData>
  <mergeCells count="70">
    <mergeCell ref="B2:P4"/>
    <mergeCell ref="S2:X3"/>
    <mergeCell ref="B5:D5"/>
    <mergeCell ref="S5:T5"/>
    <mergeCell ref="B6:P6"/>
    <mergeCell ref="S6:X6"/>
    <mergeCell ref="H28:H29"/>
    <mergeCell ref="S7:T7"/>
    <mergeCell ref="D8:D9"/>
    <mergeCell ref="D10:D11"/>
    <mergeCell ref="H12:H13"/>
    <mergeCell ref="H14:H15"/>
    <mergeCell ref="D16:D17"/>
    <mergeCell ref="D18:D19"/>
    <mergeCell ref="L20:L21"/>
    <mergeCell ref="L22:L23"/>
    <mergeCell ref="D24:D25"/>
    <mergeCell ref="D26:D27"/>
    <mergeCell ref="L52:L53"/>
    <mergeCell ref="H30:H31"/>
    <mergeCell ref="D32:D33"/>
    <mergeCell ref="D34:D35"/>
    <mergeCell ref="P36:P37"/>
    <mergeCell ref="P38:P39"/>
    <mergeCell ref="D40:D41"/>
    <mergeCell ref="D64:D65"/>
    <mergeCell ref="D42:D43"/>
    <mergeCell ref="H44:H45"/>
    <mergeCell ref="H46:H47"/>
    <mergeCell ref="D48:D49"/>
    <mergeCell ref="D50:D51"/>
    <mergeCell ref="L54:L55"/>
    <mergeCell ref="D56:D57"/>
    <mergeCell ref="D58:D59"/>
    <mergeCell ref="H60:H61"/>
    <mergeCell ref="H62:H63"/>
    <mergeCell ref="L85:L86"/>
    <mergeCell ref="L87:L88"/>
    <mergeCell ref="D66:D67"/>
    <mergeCell ref="B71:P71"/>
    <mergeCell ref="S71:X71"/>
    <mergeCell ref="S72:T72"/>
    <mergeCell ref="D73:D74"/>
    <mergeCell ref="D75:D76"/>
    <mergeCell ref="D99:D100"/>
    <mergeCell ref="H77:H78"/>
    <mergeCell ref="H79:H80"/>
    <mergeCell ref="D81:D82"/>
    <mergeCell ref="D83:D84"/>
    <mergeCell ref="D89:D90"/>
    <mergeCell ref="D91:D92"/>
    <mergeCell ref="H93:H94"/>
    <mergeCell ref="H95:H96"/>
    <mergeCell ref="D97:D98"/>
    <mergeCell ref="L117:L118"/>
    <mergeCell ref="L119:L120"/>
    <mergeCell ref="D121:D122"/>
    <mergeCell ref="D123:D124"/>
    <mergeCell ref="P101:P102"/>
    <mergeCell ref="P103:P104"/>
    <mergeCell ref="D105:D106"/>
    <mergeCell ref="D107:D108"/>
    <mergeCell ref="H109:H110"/>
    <mergeCell ref="H111:H112"/>
    <mergeCell ref="H125:H126"/>
    <mergeCell ref="H127:H128"/>
    <mergeCell ref="D129:D130"/>
    <mergeCell ref="D131:D132"/>
    <mergeCell ref="D113:D114"/>
    <mergeCell ref="D115:D116"/>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LISTAS!$D$5:$D$6</xm:f>
          </x14:formula1>
          <xm:sqref>V5</xm:sqref>
        </x14:dataValidation>
        <x14:dataValidation type="list" allowBlank="1" showInputMessage="1" showErrorMessage="1" xr:uid="{00000000-0002-0000-0300-000001000000}">
          <x14:formula1>
            <xm:f>LISTAS!$F$5:$F$204</xm:f>
          </x14:formula1>
          <xm:sqref>C66 C12:C13 C28:C29 C63:C64 C20:C21 C60 C68 C55:C56 C52 C44 C36:C37 C58 C71 C8 C10 C16 C18 C24 C26 C32 C34 C40 C42 C47:C48 C50 C73 C75 C81 C83 C89 C91 C97 C99 C105 C107 C113 C115 C121 C123 C129 C131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FF"/>
    <pageSetUpPr fitToPage="1"/>
  </sheetPr>
  <dimension ref="B1:Z185"/>
  <sheetViews>
    <sheetView showGridLines="0" topLeftCell="F4" zoomScale="85" zoomScaleNormal="85" workbookViewId="0">
      <selection activeCell="L53" sqref="L53:L54"/>
    </sheetView>
  </sheetViews>
  <sheetFormatPr defaultColWidth="25.28515625" defaultRowHeight="16.5" x14ac:dyDescent="0.25"/>
  <cols>
    <col min="1" max="1" width="1.42578125" style="1" customWidth="1"/>
    <col min="2" max="2" width="3.140625" style="14" bestFit="1" customWidth="1"/>
    <col min="3" max="3" width="29.85546875" style="102" customWidth="1"/>
    <col min="4" max="4" width="7.7109375" style="1" customWidth="1"/>
    <col min="5" max="6" width="3.7109375" style="1" customWidth="1"/>
    <col min="7" max="7" width="18.7109375" style="113" customWidth="1"/>
    <col min="8" max="8" width="7.7109375" style="1" customWidth="1"/>
    <col min="9" max="9" width="3.7109375" style="1" customWidth="1"/>
    <col min="10" max="10" width="3.570312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4"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c r="Q1" s="11"/>
    </row>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37" t="s">
        <v>36</v>
      </c>
      <c r="C5" s="137"/>
      <c r="D5" s="138"/>
      <c r="E5" s="5"/>
      <c r="G5" s="114"/>
      <c r="H5" s="4"/>
      <c r="K5" s="116"/>
      <c r="O5" s="116"/>
      <c r="Q5" s="15"/>
      <c r="R5" s="15"/>
      <c r="S5" s="137" t="s">
        <v>36</v>
      </c>
      <c r="T5" s="137"/>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41" t="s">
        <v>17</v>
      </c>
      <c r="T6" s="142"/>
      <c r="U6" s="142"/>
      <c r="V6" s="142"/>
      <c r="W6" s="142"/>
      <c r="X6" s="143"/>
    </row>
    <row r="7" spans="2:26" ht="28.5" customHeight="1" thickBot="1" x14ac:dyDescent="0.3">
      <c r="B7" s="81"/>
      <c r="C7" s="103"/>
      <c r="D7" s="71"/>
      <c r="E7" s="71"/>
      <c r="F7" s="71"/>
      <c r="G7" s="106"/>
      <c r="H7" s="71"/>
      <c r="I7" s="71"/>
      <c r="J7" s="71"/>
      <c r="K7" s="117"/>
      <c r="L7" s="71"/>
      <c r="M7" s="71"/>
      <c r="N7" s="71"/>
      <c r="O7" s="117"/>
      <c r="P7" s="72"/>
      <c r="S7" s="135" t="s">
        <v>3</v>
      </c>
      <c r="T7" s="136"/>
      <c r="U7" s="127" t="s">
        <v>13</v>
      </c>
      <c r="V7" s="127" t="s">
        <v>0</v>
      </c>
      <c r="W7" s="38" t="s">
        <v>14</v>
      </c>
      <c r="X7" s="38" t="s">
        <v>15</v>
      </c>
    </row>
    <row r="8" spans="2:26" ht="18" customHeight="1" x14ac:dyDescent="0.25">
      <c r="B8" s="82">
        <v>1</v>
      </c>
      <c r="C8" s="104" t="s">
        <v>102</v>
      </c>
      <c r="D8" s="133">
        <v>1</v>
      </c>
      <c r="E8" s="39">
        <f>IF(D8&lt;&gt;"",D8,"")</f>
        <v>1</v>
      </c>
      <c r="F8" s="39" t="str">
        <f>IF(D8&lt;&gt;"",IF(C8="","",C8),"")</f>
        <v>CLARA/MARIANA/ISADORA</v>
      </c>
      <c r="G8" s="112">
        <f>IF(E8&lt;&gt;"",IF(E10&lt;&gt;"",SMALL(E8:F10,1),""),"")</f>
        <v>0</v>
      </c>
      <c r="H8" s="39"/>
      <c r="I8" s="39"/>
      <c r="J8" s="39"/>
      <c r="K8" s="112"/>
      <c r="L8" s="39"/>
      <c r="M8" s="58"/>
      <c r="N8" s="58"/>
      <c r="O8" s="119"/>
      <c r="P8" s="74"/>
      <c r="S8" s="7">
        <f>IF(U8&lt;&gt;"",1,"")</f>
        <v>1</v>
      </c>
      <c r="T8" s="8" t="str">
        <f t="shared" ref="T8:T23" si="0">IF(S8&lt;&gt;"","LUGAR","")</f>
        <v>LUGAR</v>
      </c>
      <c r="U8" s="129" t="str">
        <f>IF(P35&lt;&gt;"",IF(P37&lt;&gt;"",IF(P35=P37,"",IF(P35&gt;P37,O35,O37)),""),"")</f>
        <v>CLARA/MARIANA/ISADORA</v>
      </c>
      <c r="V8" s="129" t="str">
        <f>IF(U8="","",VLOOKUP(U8,LISTAS!$F$5:$G$204,2,0))</f>
        <v>SÃO JOSE - S.A</v>
      </c>
      <c r="W8" s="9">
        <f t="shared" ref="W8:W67" si="1">IF(S8="","",IF(S8=1,400,IF(S8=2,340,IF(S8=3,300,IF(S8=4,280,IF(S8=5,270,IF(S8=6,260,IF(S8=7,250,IF(S8=8,240,IF(S8=9,200,IF(S8=10,200,IF(S8=11,200,IF(S8=12,200,IF(S8=13,200,IF(S8=14,200,IF(S8=15,200,IF(S8=16,200,IF(S8&gt;16,"",""))))))))))))))))))</f>
        <v>400</v>
      </c>
      <c r="X8" s="9">
        <f t="shared" ref="X8:X23" si="2">IF(S8="","",IF($V$5="NÃO","",IF(S8=1,400,IF(S8=2,340,IF(S8=3,300,IF(S8=4,280,IF(S8=5,270,IF(S8=6,260,IF(S8=7,250,IF(S8=8,240,IF(S8=9,200,IF(S8=10,200,IF(S8=11,200,IF(S8=12,200,IF(S8=13,200,IF(S8=14,200,IF(S8=15,200,IF(S8=16,200,IF(S8&gt;16,"","")))))))))))))))))))</f>
        <v>400</v>
      </c>
    </row>
    <row r="9" spans="2:26" ht="18" customHeight="1" thickBot="1" x14ac:dyDescent="0.3">
      <c r="B9" s="82"/>
      <c r="C9" s="105" t="str">
        <f>IF(C8="","",VLOOKUP(C8,LISTAS!$F$5:$G$204,2,0))</f>
        <v>SÃO JOSE - S.A</v>
      </c>
      <c r="D9" s="134"/>
      <c r="E9" s="39"/>
      <c r="F9" s="39"/>
      <c r="G9" s="112"/>
      <c r="H9" s="39"/>
      <c r="I9" s="39"/>
      <c r="J9" s="39"/>
      <c r="K9" s="112"/>
      <c r="L9" s="39"/>
      <c r="M9" s="58"/>
      <c r="N9" s="58"/>
      <c r="O9" s="119"/>
      <c r="P9" s="74"/>
      <c r="S9" s="7">
        <f>IF(U9&lt;&gt;"",1+COUNTIF(S8,"1"),"")</f>
        <v>2</v>
      </c>
      <c r="T9" s="8" t="str">
        <f t="shared" si="0"/>
        <v>LUGAR</v>
      </c>
      <c r="U9" s="129" t="str">
        <f>IF(P35&lt;&gt;"",IF(P37&lt;&gt;"",IF(P35=P37,"",IF(P35&lt;P37,O35,O37)),""),"")</f>
        <v>MARIA/HELOISA/ESTELA/SOPHIA</v>
      </c>
      <c r="V9" s="129" t="str">
        <f>IF(U9="","",VLOOKUP(U9,LISTAS!$F$5:$G$204,2,0))</f>
        <v>LICEU JARDIM - S.A</v>
      </c>
      <c r="W9" s="9">
        <f t="shared" si="1"/>
        <v>340</v>
      </c>
      <c r="X9" s="9">
        <f t="shared" si="2"/>
        <v>340</v>
      </c>
    </row>
    <row r="10" spans="2:26" ht="18" customHeight="1" x14ac:dyDescent="0.25">
      <c r="B10" s="83">
        <v>16</v>
      </c>
      <c r="C10" s="104"/>
      <c r="D10" s="133">
        <v>0</v>
      </c>
      <c r="E10" s="40">
        <f>IF(D10&lt;&gt;"",D10,"")</f>
        <v>0</v>
      </c>
      <c r="F10" s="39" t="str">
        <f>IF(D10&lt;&gt;"",IF(C10="","",C10),"")</f>
        <v/>
      </c>
      <c r="G10" s="112" t="str">
        <f>VLOOKUP(G8,E8:F10,2,0)</f>
        <v/>
      </c>
      <c r="H10" s="39"/>
      <c r="I10" s="39"/>
      <c r="J10" s="39"/>
      <c r="K10" s="112"/>
      <c r="L10" s="39"/>
      <c r="M10" s="58"/>
      <c r="N10" s="58"/>
      <c r="O10" s="119"/>
      <c r="P10" s="74"/>
      <c r="S10" s="7">
        <f>IF(U10&lt;&gt;"",1+COUNTIF(S8:S9,"1")+COUNTIF(S8:S9,"2"),"")</f>
        <v>3</v>
      </c>
      <c r="T10" s="8" t="str">
        <f t="shared" si="0"/>
        <v>LUGAR</v>
      </c>
      <c r="U10" s="130" t="str">
        <f>IF(U8&lt;&gt;"",IF(K20=U8,K22,IF(K22=U8,K20,IF(K51=U8,K53,IF(K53=U8,K51)))),"")</f>
        <v>ALLANIS/CLARA/LARISSA/LUIZA</v>
      </c>
      <c r="V10" s="129" t="str">
        <f>IF(U10="","",VLOOKUP(U10,LISTAS!$F$5:$G$204,2,0))</f>
        <v>EDUCANDARIO - S.A</v>
      </c>
      <c r="W10" s="9">
        <f t="shared" si="1"/>
        <v>300</v>
      </c>
      <c r="X10" s="9">
        <f t="shared" si="2"/>
        <v>300</v>
      </c>
    </row>
    <row r="11" spans="2:26" ht="18" customHeight="1" thickBot="1" x14ac:dyDescent="0.3">
      <c r="B11" s="83"/>
      <c r="C11" s="105" t="str">
        <f>IF(C10="","",VLOOKUP(C10,LISTAS!$F$5:$G$204,2,0))</f>
        <v/>
      </c>
      <c r="D11" s="145"/>
      <c r="E11" s="6"/>
      <c r="F11" s="79"/>
      <c r="G11" s="106"/>
      <c r="H11" s="6"/>
      <c r="I11" s="39"/>
      <c r="J11" s="39"/>
      <c r="K11" s="112"/>
      <c r="L11" s="39"/>
      <c r="M11" s="73"/>
      <c r="N11" s="73"/>
      <c r="O11" s="120"/>
      <c r="P11" s="74"/>
      <c r="S11" s="7" t="str">
        <f>IF(U11&lt;&gt;"",1+COUNTIF(S8:S10,"1")+COUNTIF(S8:S10,"2")+COUNTIF(S8:S10,"3"),"")</f>
        <v/>
      </c>
      <c r="T11" s="8" t="str">
        <f t="shared" si="0"/>
        <v/>
      </c>
      <c r="U11" s="130" t="str">
        <f>IF(U9&lt;&gt;"",IF(K20=U9,K22,IF(K22=U9,K20,IF(K51=U9,K53,IF(K53=U9,K51)))),"")</f>
        <v/>
      </c>
      <c r="V11" s="129" t="str">
        <f>IF(U11="","",VLOOKUP(U11,LISTAS!$F$5:$G$204,2,0))</f>
        <v/>
      </c>
      <c r="W11" s="9" t="str">
        <f t="shared" si="1"/>
        <v/>
      </c>
      <c r="X11" s="9" t="str">
        <f>IF(S11="","",IF($V$5="NÃO","",IF(S11=1,400,IF(S11=2,340,IF(S11=3,300,IF(S11=4,280,IF(S11=5,270,IF(S11=6,260,IF(S11=7,250,IF(S11=8,240,IF(S11=9,200,IF(S11=10,200,IF(S11=11,200,IF(S11=12,200,IF(S11=13,200,IF(S11=14,200,IF(S11=15,200,IF(S11=16,200,IF(S11&gt;16,"","")))))))))))))))))))</f>
        <v/>
      </c>
    </row>
    <row r="12" spans="2:26" ht="18" customHeight="1" x14ac:dyDescent="0.25">
      <c r="B12" s="83"/>
      <c r="C12" s="106"/>
      <c r="D12" s="6"/>
      <c r="E12" s="6"/>
      <c r="F12" s="75"/>
      <c r="G12" s="104" t="str">
        <f>IF(D8&lt;&gt;"",IF(D10&lt;&gt;"",IF(D8=D10,"",IF(D8&gt;D10,C8,C10)),""),"")</f>
        <v>CLARA/MARIANA/ISADORA</v>
      </c>
      <c r="H12" s="133">
        <v>1</v>
      </c>
      <c r="I12" s="39">
        <f>IF(H12&lt;&gt;"",H12,"")</f>
        <v>1</v>
      </c>
      <c r="J12" s="39" t="str">
        <f>IF(H12&lt;&gt;"",IF(G12="","",G12),"")</f>
        <v>CLARA/MARIANA/ISADORA</v>
      </c>
      <c r="K12" s="112">
        <f>IF(I12&lt;&gt;"",IF(I14&lt;&gt;"",SMALL(I12:J14,1),""),"")</f>
        <v>0</v>
      </c>
      <c r="L12" s="39"/>
      <c r="M12" s="6"/>
      <c r="N12" s="6"/>
      <c r="O12" s="106"/>
      <c r="P12" s="10"/>
      <c r="S12" s="7" t="str">
        <f>IF(U12&lt;&gt;"",1+COUNTIF(S8:S11,"1")+COUNTIF(S8:S11,"2")+COUNTIF(S8:S11,"3")+COUNTIF(S8:S11,"4"),"")</f>
        <v/>
      </c>
      <c r="T12" s="8" t="str">
        <f t="shared" si="0"/>
        <v/>
      </c>
      <c r="U12" s="130" t="str">
        <f>IF(U8&lt;&gt;"",IF(G12=U8,G14,IF(G14=U8,G12,IF(G27=U8,G29,IF(G29=U8,G27,IF(G43=U8,G45,IF(G45=U8,G43,IF(G59=U8,G61,IF(G61=U8,G59)))))))),"")</f>
        <v/>
      </c>
      <c r="V12" s="129" t="str">
        <f>IF(U12="","",VLOOKUP(U12,LISTAS!$F$5:$G$204,2,0))</f>
        <v/>
      </c>
      <c r="W12" s="9" t="str">
        <f t="shared" si="1"/>
        <v/>
      </c>
      <c r="X12" s="9" t="str">
        <f t="shared" si="2"/>
        <v/>
      </c>
    </row>
    <row r="13" spans="2:26" ht="18" customHeight="1" thickBot="1" x14ac:dyDescent="0.3">
      <c r="B13" s="83"/>
      <c r="C13" s="106"/>
      <c r="D13" s="6"/>
      <c r="E13" s="6"/>
      <c r="F13" s="75"/>
      <c r="G13" s="105" t="str">
        <f>IF(G12="","",VLOOKUP(G12,LISTAS!$F$5:$G$204,2,0))</f>
        <v>SÃO JOSE - S.A</v>
      </c>
      <c r="H13" s="134"/>
      <c r="I13" s="39"/>
      <c r="J13" s="39"/>
      <c r="K13" s="112"/>
      <c r="L13" s="39"/>
      <c r="M13" s="6"/>
      <c r="N13" s="6"/>
      <c r="O13" s="106"/>
      <c r="P13" s="10"/>
      <c r="S13" s="7" t="str">
        <f>IF(U13&lt;&gt;"",1+COUNTIF(S8:S12,"1")+COUNTIF(S8:S12,"2")+COUNTIF(S8:S12,"3")+COUNTIF(S8:S12,"4")+COUNTIF(S8:S12,"5"),"")</f>
        <v/>
      </c>
      <c r="T13" s="8" t="str">
        <f t="shared" si="0"/>
        <v/>
      </c>
      <c r="U13" s="130" t="str">
        <f>IF(U9&lt;&gt;"",IF(G12=U9,G14,IF(G14=U9,G12,IF(G27=U9,G29,IF(G29=U9,G27,IF(G43=U9,G45,IF(G45=U9,G43,IF(G59=U9,G61,IF(G61=U9,G59)))))))),"")</f>
        <v/>
      </c>
      <c r="V13" s="129" t="str">
        <f>IF(U13="","",VLOOKUP(U13,LISTAS!$F$5:$G$204,2,0))</f>
        <v/>
      </c>
      <c r="W13" s="9" t="str">
        <f t="shared" si="1"/>
        <v/>
      </c>
      <c r="X13" s="9" t="str">
        <f t="shared" si="2"/>
        <v/>
      </c>
    </row>
    <row r="14" spans="2:26" ht="18" customHeight="1" x14ac:dyDescent="0.25">
      <c r="B14" s="83"/>
      <c r="C14" s="106"/>
      <c r="D14" s="6"/>
      <c r="E14" s="76"/>
      <c r="F14" s="77"/>
      <c r="G14" s="104" t="str">
        <f>IF(D16&lt;&gt;"",IF(D18&lt;&gt;"",IF(D16=D18,"",IF(D16&gt;D18,C16,C18)),""),"")</f>
        <v/>
      </c>
      <c r="H14" s="133">
        <v>0</v>
      </c>
      <c r="I14" s="40">
        <f>IF(H14&lt;&gt;"",H14,"")</f>
        <v>0</v>
      </c>
      <c r="J14" s="39" t="str">
        <f>IF(H14&lt;&gt;"",IF(G14="","",G14),"")</f>
        <v/>
      </c>
      <c r="K14" s="112" t="str">
        <f>VLOOKUP(K12,I12:J14,2,0)</f>
        <v/>
      </c>
      <c r="L14" s="39"/>
      <c r="M14" s="6"/>
      <c r="N14" s="6"/>
      <c r="O14" s="106"/>
      <c r="P14" s="10"/>
      <c r="S14" s="7" t="str">
        <f>IF(U14&lt;&gt;"",1+COUNTIF(S8:S13,"1")+COUNTIF(S8:S13,"2")+COUNTIF(S8:S13,"3")+COUNTIF(S8:S13,"4")+COUNTIF(S8:S13,"5")+COUNTIF(S8:S13,"6"),"")</f>
        <v/>
      </c>
      <c r="T14" s="8" t="str">
        <f t="shared" si="0"/>
        <v/>
      </c>
      <c r="U14" s="130" t="str">
        <f>IF(U10&lt;&gt;"",IF(G12=U10,G14,IF(G14=U10,G12,IF(G27=U10,G29,IF(G29=U10,G27,IF(G43=U10,G45,IF(G45=U10,G43,IF(G59=U10,G61,IF(G61=U10,G59)))))))),"")</f>
        <v/>
      </c>
      <c r="V14" s="129" t="str">
        <f>IF(U14="","",VLOOKUP(U14,LISTAS!$F$5:$G$204,2,0))</f>
        <v/>
      </c>
      <c r="W14" s="9" t="str">
        <f t="shared" si="1"/>
        <v/>
      </c>
      <c r="X14" s="9" t="str">
        <f t="shared" si="2"/>
        <v/>
      </c>
    </row>
    <row r="15" spans="2:26" ht="18" customHeight="1" thickBot="1" x14ac:dyDescent="0.3">
      <c r="B15" s="83"/>
      <c r="C15" s="106"/>
      <c r="D15" s="6"/>
      <c r="E15" s="76"/>
      <c r="F15" s="6"/>
      <c r="G15" s="105" t="str">
        <f>IF(G14="","",VLOOKUP(G14,LISTAS!$F$5:$G$204,2,0))</f>
        <v/>
      </c>
      <c r="H15" s="134"/>
      <c r="I15" s="42"/>
      <c r="J15" s="39"/>
      <c r="K15" s="112"/>
      <c r="L15" s="39"/>
      <c r="M15" s="6"/>
      <c r="N15" s="6"/>
      <c r="O15" s="106"/>
      <c r="P15" s="10"/>
      <c r="S15" s="7" t="str">
        <f>IF(U15&lt;&gt;"",1+COUNTIF(S8:S14,"1")+COUNTIF(S8:S14,"2")+COUNTIF(S8:S14,"3")+COUNTIF(S8:S14,"4")+COUNTIF(S8:S14,"5")+COUNTIF(S8:S14,"6")+COUNTIF(S8:S14,"7"),"")</f>
        <v/>
      </c>
      <c r="T15" s="8" t="str">
        <f t="shared" si="0"/>
        <v/>
      </c>
      <c r="U15" s="130" t="str">
        <f>IF(U11&lt;&gt;"",IF(G12=U11,G14,IF(G14=U11,G12,IF(G27=U11,G29,IF(G29=U11,G27,IF(G43=U11,G45,IF(G45=U11,G43,IF(G59=U11,G61,IF(G61=U11,G59)))))))),"")</f>
        <v/>
      </c>
      <c r="V15" s="129" t="str">
        <f>IF(U15="","",VLOOKUP(U15,LISTAS!$F$5:$G$204,2,0))</f>
        <v/>
      </c>
      <c r="W15" s="9" t="str">
        <f t="shared" si="1"/>
        <v/>
      </c>
      <c r="X15" s="9" t="str">
        <f t="shared" si="2"/>
        <v/>
      </c>
    </row>
    <row r="16" spans="2:26" ht="18" customHeight="1" x14ac:dyDescent="0.25">
      <c r="B16" s="83">
        <v>7</v>
      </c>
      <c r="C16" s="104"/>
      <c r="D16" s="133">
        <v>0</v>
      </c>
      <c r="E16" s="44">
        <f>IF(D16&lt;&gt;"",D16,"")</f>
        <v>0</v>
      </c>
      <c r="F16" s="39" t="str">
        <f>IF(D16&lt;&gt;"",IF(C16="","",C16),"")</f>
        <v/>
      </c>
      <c r="G16" s="112">
        <f>IF(E16&lt;&gt;"",IF(E18&lt;&gt;"",SMALL(E16:F18,1),""),"")</f>
        <v>0</v>
      </c>
      <c r="H16" s="6"/>
      <c r="I16" s="76"/>
      <c r="J16" s="6"/>
      <c r="K16" s="106"/>
      <c r="L16" s="6"/>
      <c r="M16" s="6"/>
      <c r="N16" s="6"/>
      <c r="O16" s="106"/>
      <c r="P16" s="10"/>
      <c r="S16" s="7" t="str">
        <f>IF(U16&lt;&gt;"",1+COUNTIF(S8:S15,"1")+COUNTIF(S8:S15,"2")+COUNTIF(S8:S15,"3")+COUNTIF(S8:S15,"4")+COUNTIF(S8:S15,"5")+COUNTIF(S8:S15,"6")+COUNTIF(S8:S15,"7")+COUNTIF(S8:S15,"8"),"")</f>
        <v/>
      </c>
      <c r="T16" s="8" t="str">
        <f t="shared" si="0"/>
        <v/>
      </c>
      <c r="U16" s="130" t="str">
        <f>IF(U8&lt;&gt;"",IF(C8=U8,G10,IF(C10=U8,G10,IF(C16=U8,G18,IF(C18=U8,G18,IF(C23=U8,G25,IF(C25=U8,G25,IF(C31=U8,G33,IF(C33=U8,G33,IF(C39=U8,G41,IF(C41=U8,G41,IF(C47=U8,G49,IF(C49=U8,G49,IF(C55=U8,G57,IF(C57=U8,G57,IF(C63=U8,G65,IF(C65=U8,G65)))))))))))))))),"")</f>
        <v/>
      </c>
      <c r="V16" s="129" t="str">
        <f>IF(U16="","",VLOOKUP(U16,LISTAS!$F$5:$G$204,2,0))</f>
        <v/>
      </c>
      <c r="W16" s="9" t="str">
        <f t="shared" si="1"/>
        <v/>
      </c>
      <c r="X16" s="9" t="str">
        <f t="shared" si="2"/>
        <v/>
      </c>
    </row>
    <row r="17" spans="2:24" ht="18" customHeight="1" thickBot="1" x14ac:dyDescent="0.3">
      <c r="B17" s="83"/>
      <c r="C17" s="105" t="str">
        <f>IF(C16="","",VLOOKUP(C16,LISTAS!$F$5:$G$204,2,0))</f>
        <v/>
      </c>
      <c r="D17" s="134"/>
      <c r="E17" s="45"/>
      <c r="F17" s="39"/>
      <c r="G17" s="112"/>
      <c r="H17" s="6"/>
      <c r="I17" s="76"/>
      <c r="J17" s="6"/>
      <c r="K17" s="106"/>
      <c r="L17" s="6"/>
      <c r="M17" s="6"/>
      <c r="N17" s="6"/>
      <c r="O17" s="106"/>
      <c r="P17" s="10"/>
      <c r="S17" s="7" t="str">
        <f>IF(U17&lt;&gt;"",1+COUNTIF(S8:S16,"1")+COUNTIF(S8:S16,"2")+COUNTIF(S8:S16,"3")+COUNTIF(S8:S16,"4")+COUNTIF(S8:S16,"5")+COUNTIF(S8:S16,"6")+COUNTIF(S8:S16,"7")+COUNTIF(S8:S16,"8")+COUNTIF(S8:S16,"9"),"")</f>
        <v/>
      </c>
      <c r="T17" s="8" t="str">
        <f t="shared" si="0"/>
        <v/>
      </c>
      <c r="U17" s="130" t="str">
        <f>IF(U9&lt;&gt;"",IF(C8=U9,G10,IF(C10=U9,G10,IF(C16=U9,G18,IF(C18=U9,G18,IF(C23=U9,G25,IF(C25=U9,G25,IF(C31=U9,G33,IF(C33=U9,G33,IF(C39=U9,G41,IF(C41=U9,G41,IF(C47=U9,G49,IF(C49=U9,G49,IF(C55=U9,G57,IF(C57=U9,G57,IF(C63=U9,G65,IF(C65=U9,G65)))))))))))))))),"")</f>
        <v/>
      </c>
      <c r="V17" s="129" t="str">
        <f>IF(U17="","",VLOOKUP(U17,LISTAS!$F$5:$G$204,2,0))</f>
        <v/>
      </c>
      <c r="W17" s="9" t="str">
        <f t="shared" si="1"/>
        <v/>
      </c>
      <c r="X17" s="9" t="str">
        <f t="shared" si="2"/>
        <v/>
      </c>
    </row>
    <row r="18" spans="2:24" ht="18" customHeight="1" x14ac:dyDescent="0.25">
      <c r="B18" s="83">
        <v>9</v>
      </c>
      <c r="C18" s="104"/>
      <c r="D18" s="133">
        <v>0</v>
      </c>
      <c r="E18" s="45">
        <f>IF(D18&lt;&gt;"",D18,"")</f>
        <v>0</v>
      </c>
      <c r="F18" s="39" t="str">
        <f>IF(D18&lt;&gt;"",IF(C18="","",C18),"")</f>
        <v/>
      </c>
      <c r="G18" s="112" t="str">
        <f>VLOOKUP(G16,E16:F18,2,0)</f>
        <v/>
      </c>
      <c r="H18" s="6"/>
      <c r="I18" s="76"/>
      <c r="J18" s="6"/>
      <c r="K18" s="106"/>
      <c r="L18" s="6"/>
      <c r="M18" s="6"/>
      <c r="N18" s="6"/>
      <c r="O18" s="106"/>
      <c r="P18" s="10"/>
      <c r="S18" s="7" t="str">
        <f>IF(U18&lt;&gt;"",1+COUNTIF(S8:S17,"1")+COUNTIF(S8:S17,"2")+COUNTIF(S8:S17,"3")+COUNTIF(S8:S17,"4")+COUNTIF(S8:S17,"5")+COUNTIF(S8:S17,"6")+COUNTIF(S8:S17,"7")+COUNTIF(S8:S17,"8")+COUNTIF(S8:S17,"9")+COUNTIF(S8:S17,"10"),"")</f>
        <v/>
      </c>
      <c r="T18" s="8" t="str">
        <f t="shared" si="0"/>
        <v/>
      </c>
      <c r="U18" s="130" t="str">
        <f>IF(U10&lt;&gt;"",IF(C8=U10,G10,IF(C10=U10,G10,IF(C16=U10,G18,IF(C18=U10,G18,IF(C23=U10,G25,IF(C25=U10,G25,IF(C31=U10,G33,IF(C33=U10,G33,IF(C39=U10,G41,IF(C41=U10,G41,IF(C47=U10,G49,IF(C49=U10,G49,IF(C55=U10,G57,IF(C57=U10,G57,IF(C63=U10,G65,IF(C65=U10,G65)))))))))))))))),"")</f>
        <v/>
      </c>
      <c r="V18" s="129" t="str">
        <f>IF(U18="","",VLOOKUP(U18,LISTAS!$F$5:$G$204,2,0))</f>
        <v/>
      </c>
      <c r="W18" s="9" t="str">
        <f t="shared" si="1"/>
        <v/>
      </c>
      <c r="X18" s="9" t="str">
        <f t="shared" si="2"/>
        <v/>
      </c>
    </row>
    <row r="19" spans="2:24" ht="18" customHeight="1" thickBot="1" x14ac:dyDescent="0.3">
      <c r="B19" s="83"/>
      <c r="C19" s="105" t="str">
        <f>IF(C18="","",VLOOKUP(C18,LISTAS!$F$5:$G$204,2,0))</f>
        <v/>
      </c>
      <c r="D19" s="134"/>
      <c r="E19" s="39"/>
      <c r="F19" s="39"/>
      <c r="G19" s="112"/>
      <c r="H19" s="6"/>
      <c r="I19" s="76"/>
      <c r="J19" s="6"/>
      <c r="K19" s="106"/>
      <c r="L19" s="6"/>
      <c r="M19" s="6"/>
      <c r="N19" s="6"/>
      <c r="O19" s="106"/>
      <c r="P19" s="10"/>
      <c r="S19" s="7" t="str">
        <f>IF(U19&lt;&gt;"",1+COUNTIF(S8:S18,"1")+COUNTIF(S8:S18,"2")+COUNTIF(S8:S18,"3")+COUNTIF(S8:S18,"4")+COUNTIF(S8:S18,"5")+COUNTIF(S8:S18,"6")+COUNTIF(S8:S18,"7")+COUNTIF(S8:S18,"8")+COUNTIF(S8:S18,"9")+COUNTIF(S8:S18,"10")+COUNTIF(S8:S18,"11"),"")</f>
        <v/>
      </c>
      <c r="T19" s="8" t="str">
        <f t="shared" si="0"/>
        <v/>
      </c>
      <c r="U19" s="130" t="str">
        <f>IF(U11&lt;&gt;"",IF(C8=U11,G10,IF(C10=U11,G10,IF(C16=U11,G18,IF(C18=U11,G18,IF(C23=U11,G25,IF(C25=U11,G25,IF(C31=U11,G33,IF(C33=U11,G33,IF(C39=U11,G41,IF(C41=U11,G41,IF(C47=U11,G49,IF(C49=U11,G49,IF(C55=U11,G57,IF(C57=U11,G57,IF(C63=U11,G65,IF(C65=U11,G65)))))))))))))))),"")</f>
        <v/>
      </c>
      <c r="V19" s="129" t="str">
        <f>IF(U19="","",VLOOKUP(U19,LISTAS!$F$5:$G$204,2,0))</f>
        <v/>
      </c>
      <c r="W19" s="9" t="str">
        <f t="shared" si="1"/>
        <v/>
      </c>
      <c r="X19" s="9" t="str">
        <f t="shared" si="2"/>
        <v/>
      </c>
    </row>
    <row r="20" spans="2:24" ht="18" customHeight="1" x14ac:dyDescent="0.25">
      <c r="B20" s="83"/>
      <c r="C20" s="106"/>
      <c r="D20" s="6"/>
      <c r="E20" s="6"/>
      <c r="F20" s="6"/>
      <c r="G20" s="106"/>
      <c r="H20" s="6"/>
      <c r="I20" s="76"/>
      <c r="J20" s="6"/>
      <c r="K20" s="104" t="str">
        <f>IF(H12&lt;&gt;"",IF(H14&lt;&gt;"",IF(H12=H14,"",IF(H12&gt;H14,G12,G14)),""),"")</f>
        <v>CLARA/MARIANA/ISADORA</v>
      </c>
      <c r="L20" s="133">
        <v>1</v>
      </c>
      <c r="M20" s="39">
        <f>IF(L20&lt;&gt;"",L20,"")</f>
        <v>1</v>
      </c>
      <c r="N20" s="39" t="str">
        <f>IF(L20&lt;&gt;"",IF(K20="","",K20),"")</f>
        <v>CLARA/MARIANA/ISADORA</v>
      </c>
      <c r="O20" s="112">
        <f>IF(M20&lt;&gt;"",IF(M22&lt;&gt;"",SMALL(M20:N22,1),""),"")</f>
        <v>0</v>
      </c>
      <c r="P20" s="55"/>
      <c r="S20" s="7" t="str">
        <f>IF(U20&lt;&gt;"",1+COUNTIF(S8:S19,"1")+COUNTIF(S8:S19,"2")+COUNTIF(S8:S19,"3")+COUNTIF(S8:S19,"4")+COUNTIF(S8:S19,"5")+COUNTIF(S8:S19,"6")+COUNTIF(S8:S19,"7")+COUNTIF(S8:S19,"8")+COUNTIF(S8:S19,"9")+COUNTIF(S8:S19,"10")+COUNTIF(S8:S19,"11")+COUNTIF(S8:S19,"12"),"")</f>
        <v/>
      </c>
      <c r="T20" s="8" t="str">
        <f t="shared" si="0"/>
        <v/>
      </c>
      <c r="U20" s="130" t="str">
        <f>IF(U12&lt;&gt;"",IF(C8=U12,G10,IF(C10=U12,G10,IF(C16=U12,G18,IF(C18=U12,G18,IF(C23=U12,G25,IF(C25=U12,G25,IF(C31=U12,G33,IF(C33=U12,G33,IF(C39=U12,G41,IF(C41=U12,G41,IF(C47=U12,G49,IF(C49=U12,G49,IF(C55=U12,G57,IF(C57=U12,G57,IF(C63=U12,G65,IF(C65=U12,G65)))))))))))))))),"")</f>
        <v/>
      </c>
      <c r="V20" s="129" t="str">
        <f>IF(U20="","",VLOOKUP(U20,LISTAS!$F$5:$G$204,2,0))</f>
        <v/>
      </c>
      <c r="W20" s="9" t="str">
        <f t="shared" si="1"/>
        <v/>
      </c>
      <c r="X20" s="9" t="str">
        <f t="shared" si="2"/>
        <v/>
      </c>
    </row>
    <row r="21" spans="2:24" ht="18" customHeight="1" thickBot="1" x14ac:dyDescent="0.3">
      <c r="B21" s="83"/>
      <c r="C21" s="106"/>
      <c r="D21" s="6"/>
      <c r="E21" s="6"/>
      <c r="F21" s="6"/>
      <c r="G21" s="106"/>
      <c r="H21" s="6"/>
      <c r="I21" s="76"/>
      <c r="J21" s="6"/>
      <c r="K21" s="105" t="str">
        <f>IF(K20="","",VLOOKUP(K20,LISTAS!$F$5:$G$204,2,0))</f>
        <v>SÃO JOSE - S.A</v>
      </c>
      <c r="L21" s="134"/>
      <c r="M21" s="39"/>
      <c r="N21" s="39"/>
      <c r="O21" s="112"/>
      <c r="P21" s="55"/>
      <c r="S21" s="7" t="str">
        <f>IF(U21&lt;&gt;"",1+COUNTIF(S8:S20,"1")+COUNTIF(S8:S20,"2")+COUNTIF(S8:S20,"3")+COUNTIF(S8:S20,"4")+COUNTIF(S8:S20,"5")+COUNTIF(S8:S20,"6")+COUNTIF(S8:S20,"7")+COUNTIF(S8:S20,"8")+COUNTIF(S8:S20,"9")+COUNTIF(S8:S20,"10")+COUNTIF(S8:S20,"11")+COUNTIF(S8:S20,"12")+COUNTIF(S8:S20,"13"),"")</f>
        <v/>
      </c>
      <c r="T21" s="8" t="str">
        <f t="shared" si="0"/>
        <v/>
      </c>
      <c r="U21" s="130" t="str">
        <f>IF(U13&lt;&gt;"",IF(C8=U13,G10,IF(C10=U13,G10,IF(C16=U13,G18,IF(C18=U13,G18,IF(C23=U13,G25,IF(C25=U13,G25,IF(C31=U13,G33,IF(C33=U13,G33,IF(C39=U13,G41,IF(C41=U13,G41,IF(C47=U13,G49,IF(C49=U13,G49,IF(C55=U13,G57,IF(C57=U13,G57,IF(C63=U13,G65,IF(C65=U13,G65)))))))))))))))),"")</f>
        <v/>
      </c>
      <c r="V21" s="129" t="str">
        <f>IF(U21="","",VLOOKUP(U21,LISTAS!$F$5:$G$204,2,0))</f>
        <v/>
      </c>
      <c r="W21" s="9" t="str">
        <f t="shared" si="1"/>
        <v/>
      </c>
      <c r="X21" s="9" t="str">
        <f t="shared" si="2"/>
        <v/>
      </c>
    </row>
    <row r="22" spans="2:24" ht="18" customHeight="1" thickBot="1" x14ac:dyDescent="0.3">
      <c r="B22" s="83"/>
      <c r="C22" s="106"/>
      <c r="D22" s="6"/>
      <c r="E22" s="6"/>
      <c r="F22" s="6"/>
      <c r="G22" s="106"/>
      <c r="H22" s="6"/>
      <c r="I22" s="76"/>
      <c r="J22" s="77"/>
      <c r="K22" s="104" t="str">
        <f>IF(H27&lt;&gt;"",IF(H29&lt;&gt;"",IF(H27=H29,"",IF(H27&gt;H29,G27,G29)),""),"")</f>
        <v>ALLANIS/CLARA/LARISSA/LUIZA</v>
      </c>
      <c r="L22" s="133">
        <v>0</v>
      </c>
      <c r="M22" s="40">
        <f>IF(L22&lt;&gt;"",L22,"")</f>
        <v>0</v>
      </c>
      <c r="N22" s="39" t="str">
        <f>IF(L22&lt;&gt;"",IF(K22="","",K22),"")</f>
        <v>ALLANIS/CLARA/LARISSA/LUIZA</v>
      </c>
      <c r="O22" s="112" t="str">
        <f>VLOOKUP(O20,M20:N22,2,0)</f>
        <v>ALLANIS/CLARA/LARISSA/LUIZA</v>
      </c>
      <c r="P22" s="55"/>
      <c r="S22" s="7" t="str">
        <f>IF(U22&lt;&gt;"",1+COUNTIF(S8:S21,"1")+COUNTIF(S8:S21,"2")+COUNTIF(S8:S21,"3")+COUNTIF(S8:S21,"4")+COUNTIF(S8:S21,"5")+COUNTIF(S8:S21,"6")+COUNTIF(S8:S21,"7")+COUNTIF(S8:S21,"8")+COUNTIF(S8:S21,"9")+COUNTIF(S8:S21,"10")+COUNTIF(S8:S21,"11")+COUNTIF(S8:S21,"12")+COUNTIF(S8:S21,"13")+COUNTIF(S8:S21,"14"),"")</f>
        <v/>
      </c>
      <c r="T22" s="8" t="str">
        <f t="shared" si="0"/>
        <v/>
      </c>
      <c r="U22" s="130" t="str">
        <f>IF(U14&lt;&gt;"",IF(C8=U14,G10,IF(C10=U14,G10,IF(C16=U14,G18,IF(C18=U14,G18,IF(C23=U14,G25,IF(C25=U14,G25,IF(C31=U14,G33,IF(C33=U14,G33,IF(C39=U14,G41,IF(C41=U14,G41,IF(C47=U14,G49,IF(C49=U14,G49,IF(C55=U14,G57,IF(C57=U14,G57,IF(C63=U14,G65,IF(C65=U14,G65)))))))))))))))),"")</f>
        <v/>
      </c>
      <c r="V22" s="129" t="str">
        <f>IF(U22="","",VLOOKUP(U22,LISTAS!$F$5:$G$204,2,0))</f>
        <v/>
      </c>
      <c r="W22" s="9" t="str">
        <f t="shared" si="1"/>
        <v/>
      </c>
      <c r="X22" s="9" t="str">
        <f t="shared" si="2"/>
        <v/>
      </c>
    </row>
    <row r="23" spans="2:24" ht="18" customHeight="1" thickBot="1" x14ac:dyDescent="0.3">
      <c r="B23" s="83">
        <v>6</v>
      </c>
      <c r="C23" s="104"/>
      <c r="D23" s="133">
        <v>0</v>
      </c>
      <c r="E23" s="39">
        <f>IF(D23&lt;&gt;"",D23,"")</f>
        <v>0</v>
      </c>
      <c r="F23" s="39" t="str">
        <f>IF(D23&lt;&gt;"",IF(C23="","",C23),"")</f>
        <v/>
      </c>
      <c r="G23" s="112">
        <f>IF(E23&lt;&gt;"",IF(E25&lt;&gt;"",SMALL(E23:F25,1),""),"")</f>
        <v>0</v>
      </c>
      <c r="H23" s="6"/>
      <c r="I23" s="76"/>
      <c r="J23" s="6"/>
      <c r="K23" s="105" t="str">
        <f>IF(K22="","",VLOOKUP(K22,LISTAS!$F$5:$G$204,2,0))</f>
        <v>EDUCANDARIO - S.A</v>
      </c>
      <c r="L23" s="134"/>
      <c r="M23" s="42"/>
      <c r="N23" s="39"/>
      <c r="O23" s="112"/>
      <c r="P23" s="55"/>
      <c r="S23" s="7" t="str">
        <f>IF(U23&lt;&gt;"",1+COUNTIF(S8:S22,"1")+COUNTIF(S8:S22,"2")+COUNTIF(S8:S22,"3")+COUNTIF(S8:S22,"4")+COUNTIF(S8:S22,"5")+COUNTIF(S8:S22,"6")+COUNTIF(S8:S22,"7")+COUNTIF(S8:S22,"8")+COUNTIF(S8:S22,"9")+COUNTIF(S8:S22,"10")+COUNTIF(S8:S22,"11")+COUNTIF(S8:S22,"12")+COUNTIF(S8:S22,"13")+COUNTIF(S8:S22,"14")+COUNTIF(S8:S22,"15"),"")</f>
        <v/>
      </c>
      <c r="T23" s="8" t="str">
        <f t="shared" si="0"/>
        <v/>
      </c>
      <c r="U23" s="130" t="str">
        <f>IF(U15&lt;&gt;"",IF(C8=U15,G10,IF(C10=U15,G10,IF(C16=U15,G18,IF(C18=U15,G18,IF(C23=U15,G25,IF(C25=U15,G25,IF(C31=U15,G33,IF(C33=U15,G33,IF(C39=U15,G41,IF(C41=U15,G41,IF(C47=U15,G49,IF(C49=U15,G49,IF(C55=U15,G57,IF(C57=U15,G57,IF(C63=U15,G65,IF(C65=U15,G65)))))))))))))))),"")</f>
        <v/>
      </c>
      <c r="V23" s="129" t="str">
        <f>IF(U23="","",VLOOKUP(U23,LISTAS!$F$5:$G$204,2,0))</f>
        <v/>
      </c>
      <c r="W23" s="9" t="str">
        <f t="shared" si="1"/>
        <v/>
      </c>
      <c r="X23" s="9" t="str">
        <f t="shared" si="2"/>
        <v/>
      </c>
    </row>
    <row r="24" spans="2:24" ht="18" customHeight="1" thickBot="1" x14ac:dyDescent="0.3">
      <c r="B24" s="83"/>
      <c r="C24" s="105" t="str">
        <f>IF(C23="","",VLOOKUP(C23,LISTAS!$F$5:$G$204,2,0))</f>
        <v/>
      </c>
      <c r="D24" s="134"/>
      <c r="E24" s="39"/>
      <c r="F24" s="39"/>
      <c r="G24" s="112"/>
      <c r="H24" s="6"/>
      <c r="I24" s="76"/>
      <c r="J24" s="6"/>
      <c r="K24" s="106"/>
      <c r="L24" s="6"/>
      <c r="M24" s="42"/>
      <c r="N24" s="39"/>
      <c r="O24" s="112"/>
      <c r="P24" s="55"/>
      <c r="S24" s="7"/>
      <c r="T24" s="8"/>
      <c r="U24" s="130"/>
      <c r="V24" s="129"/>
      <c r="W24" s="9"/>
      <c r="X24" s="9"/>
    </row>
    <row r="25" spans="2:24" ht="18" customHeight="1" x14ac:dyDescent="0.25">
      <c r="B25" s="83">
        <v>11</v>
      </c>
      <c r="C25" s="104"/>
      <c r="D25" s="133">
        <v>0</v>
      </c>
      <c r="E25" s="40">
        <f>IF(D25&lt;&gt;"",D25,"")</f>
        <v>0</v>
      </c>
      <c r="F25" s="39" t="str">
        <f>IF(D25&lt;&gt;"",IF(C25="","",C25),"")</f>
        <v/>
      </c>
      <c r="G25" s="112" t="str">
        <f>VLOOKUP(G23,E23:F25,2,0)</f>
        <v/>
      </c>
      <c r="H25" s="6"/>
      <c r="I25" s="76"/>
      <c r="J25" s="6"/>
      <c r="K25" s="106"/>
      <c r="L25" s="6"/>
      <c r="M25" s="76"/>
      <c r="N25" s="6"/>
      <c r="O25" s="106"/>
      <c r="P25" s="10"/>
      <c r="S25" s="7"/>
      <c r="T25" s="8"/>
      <c r="U25" s="130"/>
      <c r="V25" s="129"/>
      <c r="W25" s="9"/>
      <c r="X25" s="9"/>
    </row>
    <row r="26" spans="2:24" ht="18" customHeight="1" thickBot="1" x14ac:dyDescent="0.3">
      <c r="B26" s="83"/>
      <c r="C26" s="105" t="str">
        <f>IF(C25="","",VLOOKUP(C25,LISTAS!$F$5:$G$204,2,0))</f>
        <v/>
      </c>
      <c r="D26" s="134"/>
      <c r="E26" s="6"/>
      <c r="F26" s="79"/>
      <c r="G26" s="106"/>
      <c r="H26" s="6"/>
      <c r="I26" s="76"/>
      <c r="J26" s="6"/>
      <c r="K26" s="106"/>
      <c r="L26" s="6"/>
      <c r="M26" s="76"/>
      <c r="N26" s="6"/>
      <c r="O26" s="106"/>
      <c r="P26" s="10"/>
      <c r="S26" s="7"/>
      <c r="T26" s="8"/>
      <c r="U26" s="130"/>
      <c r="V26" s="129"/>
      <c r="W26" s="9"/>
      <c r="X26" s="9"/>
    </row>
    <row r="27" spans="2:24" ht="18" customHeight="1" x14ac:dyDescent="0.25">
      <c r="B27" s="83"/>
      <c r="C27" s="106"/>
      <c r="D27" s="6"/>
      <c r="E27" s="6"/>
      <c r="F27" s="75"/>
      <c r="G27" s="104" t="str">
        <f>IF(D23&lt;&gt;"",IF(D25&lt;&gt;"",IF(D23=D25,"",IF(D23&gt;D25,C23,C25)),""),"")</f>
        <v/>
      </c>
      <c r="H27" s="133">
        <v>0</v>
      </c>
      <c r="I27" s="44">
        <f>IF(H27&lt;&gt;"",H27,"")</f>
        <v>0</v>
      </c>
      <c r="J27" s="39" t="str">
        <f>IF(H27&lt;&gt;"",IF(G27="","",G27),"")</f>
        <v/>
      </c>
      <c r="K27" s="112">
        <f>IF(I27&lt;&gt;"",IF(I29&lt;&gt;"",SMALL(I27:J29,1),""),"")</f>
        <v>0</v>
      </c>
      <c r="L27" s="6"/>
      <c r="M27" s="76"/>
      <c r="N27" s="6"/>
      <c r="O27" s="106"/>
      <c r="P27" s="10"/>
      <c r="S27" s="7"/>
      <c r="T27" s="8"/>
      <c r="U27" s="130"/>
      <c r="V27" s="129"/>
      <c r="W27" s="9"/>
      <c r="X27" s="9"/>
    </row>
    <row r="28" spans="2:24" ht="18" customHeight="1" thickBot="1" x14ac:dyDescent="0.3">
      <c r="B28" s="83"/>
      <c r="C28" s="106"/>
      <c r="D28" s="6"/>
      <c r="E28" s="6"/>
      <c r="F28" s="75"/>
      <c r="G28" s="105" t="str">
        <f>IF(G27="","",VLOOKUP(G27,LISTAS!$F$5:$G$204,2,0))</f>
        <v/>
      </c>
      <c r="H28" s="134"/>
      <c r="I28" s="45"/>
      <c r="J28" s="39"/>
      <c r="K28" s="112"/>
      <c r="L28" s="6"/>
      <c r="M28" s="76"/>
      <c r="N28" s="6"/>
      <c r="O28" s="106"/>
      <c r="P28" s="10"/>
      <c r="S28" s="7"/>
      <c r="T28" s="8"/>
      <c r="U28" s="130"/>
      <c r="V28" s="129"/>
      <c r="W28" s="9"/>
      <c r="X28" s="9"/>
    </row>
    <row r="29" spans="2:24" ht="18" customHeight="1" x14ac:dyDescent="0.25">
      <c r="B29" s="83"/>
      <c r="C29" s="106"/>
      <c r="D29" s="6"/>
      <c r="E29" s="76"/>
      <c r="F29" s="77"/>
      <c r="G29" s="104" t="str">
        <f>IF(D31&lt;&gt;"",IF(D33&lt;&gt;"",IF(D31=D33,"",IF(D31&gt;D33,C31,C33)),""),"")</f>
        <v>ALLANIS/CLARA/LARISSA/LUIZA</v>
      </c>
      <c r="H29" s="133">
        <v>10</v>
      </c>
      <c r="I29" s="45">
        <f>IF(H29&lt;&gt;"",H29,"")</f>
        <v>10</v>
      </c>
      <c r="J29" s="39" t="str">
        <f>IF(H29&lt;&gt;"",IF(G29="","",G29),"")</f>
        <v>ALLANIS/CLARA/LARISSA/LUIZA</v>
      </c>
      <c r="K29" s="112" t="str">
        <f>VLOOKUP(K27,I27:J29,2,0)</f>
        <v/>
      </c>
      <c r="L29" s="6"/>
      <c r="M29" s="76"/>
      <c r="N29" s="6"/>
      <c r="O29" s="106"/>
      <c r="P29" s="10"/>
      <c r="S29" s="7"/>
      <c r="T29" s="8"/>
      <c r="U29" s="130"/>
      <c r="V29" s="129"/>
      <c r="W29" s="9"/>
      <c r="X29" s="9"/>
    </row>
    <row r="30" spans="2:24" ht="18" customHeight="1" thickBot="1" x14ac:dyDescent="0.3">
      <c r="B30" s="83"/>
      <c r="C30" s="106"/>
      <c r="D30" s="6"/>
      <c r="E30" s="76"/>
      <c r="F30" s="6"/>
      <c r="G30" s="105" t="str">
        <f>IF(G29="","",VLOOKUP(G29,LISTAS!$F$5:$G$204,2,0))</f>
        <v>EDUCANDARIO - S.A</v>
      </c>
      <c r="H30" s="134"/>
      <c r="I30" s="39"/>
      <c r="J30" s="39"/>
      <c r="K30" s="112"/>
      <c r="L30" s="6"/>
      <c r="M30" s="76"/>
      <c r="N30" s="6"/>
      <c r="O30" s="106"/>
      <c r="P30" s="10"/>
      <c r="S30" s="7"/>
      <c r="T30" s="8"/>
      <c r="U30" s="130"/>
      <c r="V30" s="129"/>
      <c r="W30" s="9"/>
      <c r="X30" s="9"/>
    </row>
    <row r="31" spans="2:24" ht="18" customHeight="1" x14ac:dyDescent="0.25">
      <c r="B31" s="83">
        <v>4</v>
      </c>
      <c r="C31" s="104" t="s">
        <v>75</v>
      </c>
      <c r="D31" s="133">
        <v>1</v>
      </c>
      <c r="E31" s="44">
        <f>IF(D31&lt;&gt;"",D31,"")</f>
        <v>1</v>
      </c>
      <c r="F31" s="39" t="str">
        <f>IF(D31&lt;&gt;"",IF(C31="","",C31),"")</f>
        <v>ALLANIS/CLARA/LARISSA/LUIZA</v>
      </c>
      <c r="G31" s="112">
        <f>IF(E31&lt;&gt;"",IF(E33&lt;&gt;"",SMALL(E31:F33,1),""),"")</f>
        <v>0</v>
      </c>
      <c r="H31" s="6"/>
      <c r="I31" s="39"/>
      <c r="J31" s="39"/>
      <c r="K31" s="112"/>
      <c r="L31" s="6"/>
      <c r="M31" s="76"/>
      <c r="N31" s="6"/>
      <c r="O31" s="106"/>
      <c r="P31" s="10"/>
      <c r="R31" s="14"/>
      <c r="S31" s="7"/>
      <c r="T31" s="8"/>
      <c r="U31" s="130"/>
      <c r="V31" s="129"/>
      <c r="W31" s="9"/>
      <c r="X31" s="9"/>
    </row>
    <row r="32" spans="2:24" ht="18" customHeight="1" thickBot="1" x14ac:dyDescent="0.3">
      <c r="B32" s="83"/>
      <c r="C32" s="105" t="str">
        <f>IF(C31="","",VLOOKUP(C31,LISTAS!$F$5:$G$204,2,0))</f>
        <v>EDUCANDARIO - S.A</v>
      </c>
      <c r="D32" s="134"/>
      <c r="E32" s="45"/>
      <c r="F32" s="39"/>
      <c r="G32" s="112"/>
      <c r="H32" s="6"/>
      <c r="I32" s="6"/>
      <c r="J32" s="6"/>
      <c r="K32" s="106"/>
      <c r="L32" s="6"/>
      <c r="M32" s="76"/>
      <c r="N32" s="6"/>
      <c r="O32" s="106"/>
      <c r="P32" s="10"/>
      <c r="R32" s="14"/>
      <c r="S32" s="7"/>
      <c r="T32" s="8"/>
      <c r="U32" s="130"/>
      <c r="V32" s="129"/>
      <c r="W32" s="9"/>
      <c r="X32" s="9"/>
    </row>
    <row r="33" spans="2:24" ht="18" customHeight="1" x14ac:dyDescent="0.25">
      <c r="B33" s="83">
        <v>13</v>
      </c>
      <c r="C33" s="104"/>
      <c r="D33" s="133">
        <v>0</v>
      </c>
      <c r="E33" s="45">
        <f>IF(D33&lt;&gt;"",D33,"")</f>
        <v>0</v>
      </c>
      <c r="F33" s="39" t="str">
        <f>IF(D33&lt;&gt;"",IF(C33="","",C33),"")</f>
        <v/>
      </c>
      <c r="G33" s="112" t="str">
        <f>VLOOKUP(G31,E31:F33,2,0)</f>
        <v/>
      </c>
      <c r="H33" s="6"/>
      <c r="I33" s="6"/>
      <c r="J33" s="6"/>
      <c r="K33" s="106"/>
      <c r="L33" s="6"/>
      <c r="M33" s="76"/>
      <c r="N33" s="6"/>
      <c r="O33" s="106"/>
      <c r="P33" s="10"/>
      <c r="R33" s="14"/>
      <c r="S33" s="7"/>
      <c r="T33" s="8"/>
      <c r="U33" s="130"/>
      <c r="V33" s="129"/>
      <c r="W33" s="9"/>
      <c r="X33" s="9"/>
    </row>
    <row r="34" spans="2:24" ht="18" customHeight="1" thickBot="1" x14ac:dyDescent="0.3">
      <c r="B34" s="83"/>
      <c r="C34" s="105" t="str">
        <f>IF(C33="","",VLOOKUP(C33,LISTAS!$F$5:$G$204,2,0))</f>
        <v/>
      </c>
      <c r="D34" s="134"/>
      <c r="E34" s="39"/>
      <c r="F34" s="39"/>
      <c r="G34" s="112"/>
      <c r="H34" s="6"/>
      <c r="I34" s="6"/>
      <c r="J34" s="6"/>
      <c r="K34" s="106"/>
      <c r="L34" s="6"/>
      <c r="M34" s="76"/>
      <c r="N34" s="6"/>
      <c r="O34" s="106"/>
      <c r="P34" s="6"/>
      <c r="R34" s="14"/>
      <c r="S34" s="7"/>
      <c r="T34" s="8"/>
      <c r="U34" s="130"/>
      <c r="V34" s="129"/>
      <c r="W34" s="9"/>
      <c r="X34" s="9"/>
    </row>
    <row r="35" spans="2:24" ht="18" customHeight="1" x14ac:dyDescent="0.25">
      <c r="B35" s="83"/>
      <c r="C35" s="106"/>
      <c r="D35" s="6"/>
      <c r="E35" s="39"/>
      <c r="F35" s="39"/>
      <c r="G35" s="112"/>
      <c r="H35" s="6"/>
      <c r="I35" s="6"/>
      <c r="J35" s="6"/>
      <c r="K35" s="106"/>
      <c r="L35" s="6"/>
      <c r="M35" s="76"/>
      <c r="N35" s="6"/>
      <c r="O35" s="104" t="str">
        <f>IF(L20&lt;&gt;"",IF(L22&lt;&gt;"",IF(L20=L22,"",IF(L20&gt;L22,K20,K22)),""),"")</f>
        <v>CLARA/MARIANA/ISADORA</v>
      </c>
      <c r="P35" s="133">
        <v>1</v>
      </c>
      <c r="Q35" s="11"/>
      <c r="S35" s="7"/>
      <c r="T35" s="8"/>
      <c r="U35" s="129"/>
      <c r="V35" s="129" t="str">
        <f>IF(U35="","",VLOOKUP(U35,LISTAS!$F$5:$G$204,2,0))</f>
        <v/>
      </c>
      <c r="W35" s="9" t="str">
        <f t="shared" ref="W35:W37" si="3">IF(S35="","",IF(S35=1,400,IF(S35=2,340,IF(S35=3,300,IF(S35=4,280,IF(S35=5,270,IF(S35=6,260,IF(S35=7,250,IF(S35=8,240,IF(S35=9,200,IF(S35=10,200,IF(S35=11,200,IF(S35=12,200,IF(S35=13,200,IF(S35=14,200,IF(S35=15,200,IF(S35=16,200,IF(S35&gt;16,"",""))))))))))))))))))</f>
        <v/>
      </c>
      <c r="X35" s="9" t="str">
        <f t="shared" ref="X35:X37" si="4">IF(S35="","",IF($V$5="NÃO","",IF(S35=1,400,IF(S35=2,340,IF(S35=3,300,IF(S35=4,280,IF(S35=5,270,IF(S35=6,260,IF(S35=7,250,IF(S35=8,240,IF(S35=9,200,IF(S35=10,200,IF(S35=11,200,IF(S35=12,200,IF(S35=13,200,IF(S35=14,200,IF(S35=15,200,IF(S35=16,200,IF(S35&gt;16,"","")))))))))))))))))))</f>
        <v/>
      </c>
    </row>
    <row r="36" spans="2:24" ht="18" customHeight="1" thickBot="1" x14ac:dyDescent="0.3">
      <c r="B36" s="83"/>
      <c r="C36" s="106"/>
      <c r="D36" s="6"/>
      <c r="E36" s="39"/>
      <c r="F36" s="39"/>
      <c r="G36" s="112"/>
      <c r="H36" s="6"/>
      <c r="I36" s="6"/>
      <c r="J36" s="6"/>
      <c r="K36" s="106"/>
      <c r="L36" s="6"/>
      <c r="M36" s="76"/>
      <c r="N36" s="6"/>
      <c r="O36" s="105" t="str">
        <f>IF(O35="","",VLOOKUP(O35,LISTAS!$F$5:$G$204,2,0))</f>
        <v>SÃO JOSE - S.A</v>
      </c>
      <c r="P36" s="134"/>
      <c r="Q36" s="11"/>
      <c r="S36" s="7"/>
      <c r="T36" s="8"/>
      <c r="U36" s="129"/>
      <c r="V36" s="129"/>
      <c r="W36" s="9"/>
      <c r="X36" s="9"/>
    </row>
    <row r="37" spans="2:24" ht="18" customHeight="1" x14ac:dyDescent="0.25">
      <c r="B37" s="83"/>
      <c r="C37" s="106"/>
      <c r="D37" s="6"/>
      <c r="E37" s="39"/>
      <c r="F37" s="39"/>
      <c r="G37" s="112"/>
      <c r="H37" s="6"/>
      <c r="I37" s="6"/>
      <c r="J37" s="6"/>
      <c r="K37" s="106"/>
      <c r="L37" s="6"/>
      <c r="M37" s="76"/>
      <c r="N37" s="77"/>
      <c r="O37" s="104" t="str">
        <f>IF(L51&lt;&gt;"",IF(L53&lt;&gt;"",IF(L51=L53,"",IF(L51&gt;L53,K51,K53)),""),"")</f>
        <v>MARIA/HELOISA/ESTELA/SOPHIA</v>
      </c>
      <c r="P37" s="133">
        <v>0</v>
      </c>
      <c r="Q37" s="11"/>
      <c r="S37" s="7"/>
      <c r="T37" s="8"/>
      <c r="U37" s="129"/>
      <c r="V37" s="129" t="str">
        <f>IF(U37="","",VLOOKUP(U37,LISTAS!$F$5:$G$204,2,0))</f>
        <v/>
      </c>
      <c r="W37" s="9" t="str">
        <f t="shared" si="3"/>
        <v/>
      </c>
      <c r="X37" s="9" t="str">
        <f t="shared" si="4"/>
        <v/>
      </c>
    </row>
    <row r="38" spans="2:24" ht="18" customHeight="1" thickBot="1" x14ac:dyDescent="0.3">
      <c r="B38" s="83"/>
      <c r="C38" s="106"/>
      <c r="D38" s="6"/>
      <c r="E38" s="39"/>
      <c r="F38" s="39"/>
      <c r="G38" s="112"/>
      <c r="H38" s="6"/>
      <c r="I38" s="6"/>
      <c r="J38" s="6"/>
      <c r="K38" s="106"/>
      <c r="L38" s="6"/>
      <c r="M38" s="76"/>
      <c r="N38" s="6"/>
      <c r="O38" s="105" t="str">
        <f>IF(O37="","",VLOOKUP(O37,LISTAS!$F$5:$G$204,2,0))</f>
        <v>LICEU JARDIM - S.A</v>
      </c>
      <c r="P38" s="134"/>
      <c r="Q38" s="11"/>
      <c r="S38" s="7"/>
      <c r="T38" s="8"/>
      <c r="U38" s="129"/>
      <c r="V38" s="129"/>
      <c r="W38" s="9"/>
      <c r="X38" s="9"/>
    </row>
    <row r="39" spans="2:24" ht="18" customHeight="1" x14ac:dyDescent="0.25">
      <c r="B39" s="83">
        <v>3</v>
      </c>
      <c r="C39" s="104" t="s">
        <v>100</v>
      </c>
      <c r="D39" s="133">
        <v>1</v>
      </c>
      <c r="E39" s="39">
        <f>IF(D39&lt;&gt;"",D39,"")</f>
        <v>1</v>
      </c>
      <c r="F39" s="39" t="str">
        <f>IF(D39&lt;&gt;"",IF(C39="","",C39),"")</f>
        <v>MARIA/HELOISA/ESTELA/SOPHIA</v>
      </c>
      <c r="G39" s="112">
        <f>IF(E39&lt;&gt;"",IF(E41&lt;&gt;"",SMALL(E39:F41,1),""),"")</f>
        <v>0</v>
      </c>
      <c r="H39" s="39"/>
      <c r="I39" s="39"/>
      <c r="J39" s="39"/>
      <c r="K39" s="112"/>
      <c r="L39" s="6"/>
      <c r="M39" s="76"/>
      <c r="N39" s="6"/>
      <c r="O39" s="106"/>
      <c r="P39" s="10"/>
      <c r="Q39" s="11"/>
      <c r="S39" s="7"/>
      <c r="T39" s="8"/>
      <c r="U39" s="129"/>
      <c r="V39" s="129" t="str">
        <f>IF(U39="","",VLOOKUP(U39,LISTAS!$F$5:$G$204,2,0))</f>
        <v/>
      </c>
      <c r="W39" s="9" t="str">
        <f t="shared" si="1"/>
        <v/>
      </c>
      <c r="X39" s="9" t="str">
        <f t="shared" ref="X39:X67" si="5">IF(S39="","",IF($V$5="NÃO","",IF(S39=1,400,IF(S39=2,340,IF(S39=3,300,IF(S39=4,280,IF(S39=5,270,IF(S39=6,260,IF(S39=7,250,IF(S39=8,240,IF(S39=9,200,IF(S39=10,200,IF(S39=11,200,IF(S39=12,200,IF(S39=13,200,IF(S39=14,200,IF(S39=15,200,IF(S39=16,200,IF(S39&gt;16,"","")))))))))))))))))))</f>
        <v/>
      </c>
    </row>
    <row r="40" spans="2:24" ht="18" customHeight="1" thickBot="1" x14ac:dyDescent="0.3">
      <c r="B40" s="83"/>
      <c r="C40" s="105" t="str">
        <f>IF(C39="","",VLOOKUP(C39,LISTAS!$F$5:$G$204,2,0))</f>
        <v>LICEU JARDIM - S.A</v>
      </c>
      <c r="D40" s="134"/>
      <c r="E40" s="39"/>
      <c r="F40" s="39"/>
      <c r="G40" s="112"/>
      <c r="H40" s="39"/>
      <c r="I40" s="39"/>
      <c r="J40" s="39"/>
      <c r="K40" s="112"/>
      <c r="L40" s="6"/>
      <c r="M40" s="76"/>
      <c r="N40" s="6"/>
      <c r="O40" s="106"/>
      <c r="P40" s="10"/>
      <c r="Q40" s="11"/>
      <c r="S40" s="7"/>
      <c r="T40" s="8"/>
      <c r="U40" s="129"/>
      <c r="V40" s="129"/>
      <c r="W40" s="9"/>
      <c r="X40" s="9"/>
    </row>
    <row r="41" spans="2:24" ht="18" customHeight="1" x14ac:dyDescent="0.25">
      <c r="B41" s="83">
        <v>14</v>
      </c>
      <c r="C41" s="104"/>
      <c r="D41" s="133">
        <v>0</v>
      </c>
      <c r="E41" s="40">
        <f>IF(D41&lt;&gt;"",D41,"")</f>
        <v>0</v>
      </c>
      <c r="F41" s="39" t="str">
        <f>IF(D41&lt;&gt;"",IF(C41="","",C41),"")</f>
        <v/>
      </c>
      <c r="G41" s="112" t="str">
        <f>VLOOKUP(G39,E39:F41,2,0)</f>
        <v/>
      </c>
      <c r="H41" s="39"/>
      <c r="I41" s="39"/>
      <c r="J41" s="39"/>
      <c r="K41" s="112"/>
      <c r="L41" s="6"/>
      <c r="M41" s="76"/>
      <c r="N41" s="6"/>
      <c r="O41" s="106"/>
      <c r="P41" s="10"/>
      <c r="Q41" s="11"/>
      <c r="S41" s="7"/>
      <c r="T41" s="8"/>
      <c r="U41" s="129"/>
      <c r="V41" s="129" t="str">
        <f>IF(U41="","",VLOOKUP(U41,LISTAS!$F$5:$G$204,2,0))</f>
        <v/>
      </c>
      <c r="W41" s="9" t="str">
        <f t="shared" si="1"/>
        <v/>
      </c>
      <c r="X41" s="9" t="str">
        <f t="shared" si="5"/>
        <v/>
      </c>
    </row>
    <row r="42" spans="2:24" ht="18" customHeight="1" thickBot="1" x14ac:dyDescent="0.3">
      <c r="B42" s="83"/>
      <c r="C42" s="105" t="str">
        <f>IF(C41="","",VLOOKUP(C41,LISTAS!$F$5:$G$204,2,0))</f>
        <v/>
      </c>
      <c r="D42" s="134"/>
      <c r="E42" s="39"/>
      <c r="F42" s="80"/>
      <c r="G42" s="112"/>
      <c r="H42" s="39"/>
      <c r="I42" s="39"/>
      <c r="J42" s="39"/>
      <c r="K42" s="112"/>
      <c r="L42" s="6"/>
      <c r="M42" s="76"/>
      <c r="N42" s="6"/>
      <c r="O42" s="106"/>
      <c r="P42" s="10"/>
      <c r="Q42" s="11"/>
      <c r="S42" s="7"/>
      <c r="T42" s="8"/>
      <c r="U42" s="129"/>
      <c r="V42" s="129"/>
      <c r="W42" s="9"/>
      <c r="X42" s="9"/>
    </row>
    <row r="43" spans="2:24" ht="18" customHeight="1" x14ac:dyDescent="0.25">
      <c r="B43" s="83"/>
      <c r="C43" s="106"/>
      <c r="D43" s="6"/>
      <c r="E43" s="6"/>
      <c r="F43" s="75"/>
      <c r="G43" s="104" t="str">
        <f>IF(D39&lt;&gt;"",IF(D41&lt;&gt;"",IF(D39=D41,"",IF(D39&gt;D41,C39,C41)),""),"")</f>
        <v>MARIA/HELOISA/ESTELA/SOPHIA</v>
      </c>
      <c r="H43" s="133">
        <v>1</v>
      </c>
      <c r="I43" s="39">
        <f>IF(H43&lt;&gt;"",H43,"")</f>
        <v>1</v>
      </c>
      <c r="J43" s="39" t="str">
        <f>IF(H43&lt;&gt;"",IF(G43="","",G43),"")</f>
        <v>MARIA/HELOISA/ESTELA/SOPHIA</v>
      </c>
      <c r="K43" s="112">
        <f>IF(I43&lt;&gt;"",IF(I45&lt;&gt;"",SMALL(I43:J45,1),""),"")</f>
        <v>0</v>
      </c>
      <c r="L43" s="39"/>
      <c r="M43" s="76"/>
      <c r="N43" s="6"/>
      <c r="O43" s="106"/>
      <c r="P43" s="10"/>
      <c r="R43" s="14"/>
      <c r="S43" s="7"/>
      <c r="T43" s="8"/>
      <c r="U43" s="129"/>
      <c r="V43" s="129" t="str">
        <f>IF(U43="","",VLOOKUP(U43,LISTAS!$F$5:$G$204,2,0))</f>
        <v/>
      </c>
      <c r="W43" s="9" t="str">
        <f t="shared" si="1"/>
        <v/>
      </c>
      <c r="X43" s="9" t="str">
        <f t="shared" si="5"/>
        <v/>
      </c>
    </row>
    <row r="44" spans="2:24" ht="18" customHeight="1" thickBot="1" x14ac:dyDescent="0.3">
      <c r="B44" s="83"/>
      <c r="C44" s="106"/>
      <c r="D44" s="6"/>
      <c r="E44" s="6"/>
      <c r="F44" s="75"/>
      <c r="G44" s="105" t="str">
        <f>IF(G43="","",VLOOKUP(G43,LISTAS!$F$5:$G$204,2,0))</f>
        <v>LICEU JARDIM - S.A</v>
      </c>
      <c r="H44" s="134"/>
      <c r="I44" s="39"/>
      <c r="J44" s="39"/>
      <c r="K44" s="112"/>
      <c r="L44" s="39"/>
      <c r="M44" s="76"/>
      <c r="N44" s="6"/>
      <c r="O44" s="106"/>
      <c r="P44" s="10"/>
      <c r="R44" s="14"/>
      <c r="S44" s="7"/>
      <c r="T44" s="8"/>
      <c r="U44" s="129"/>
      <c r="V44" s="129"/>
      <c r="W44" s="9"/>
      <c r="X44" s="9"/>
    </row>
    <row r="45" spans="2:24" ht="18" customHeight="1" x14ac:dyDescent="0.25">
      <c r="B45" s="83"/>
      <c r="C45" s="106"/>
      <c r="D45" s="6"/>
      <c r="E45" s="76"/>
      <c r="F45" s="77"/>
      <c r="G45" s="104" t="str">
        <f>IF(D47&lt;&gt;"",IF(D49&lt;&gt;"",IF(D47=D49,"",IF(D47&gt;D49,C47,C49)),""),"")</f>
        <v/>
      </c>
      <c r="H45" s="133">
        <v>0</v>
      </c>
      <c r="I45" s="40">
        <f>IF(H45&lt;&gt;"",H45,"")</f>
        <v>0</v>
      </c>
      <c r="J45" s="39" t="str">
        <f>IF(H45&lt;&gt;"",IF(G45="","",G45),"")</f>
        <v/>
      </c>
      <c r="K45" s="112" t="str">
        <f>VLOOKUP(K43,I43:J45,2,0)</f>
        <v/>
      </c>
      <c r="L45" s="39"/>
      <c r="M45" s="76"/>
      <c r="N45" s="6"/>
      <c r="O45" s="106"/>
      <c r="P45" s="10"/>
      <c r="S45" s="7"/>
      <c r="T45" s="8"/>
      <c r="U45" s="129"/>
      <c r="V45" s="129" t="str">
        <f>IF(U45="","",VLOOKUP(U45,LISTAS!$F$5:$G$204,2,0))</f>
        <v/>
      </c>
      <c r="W45" s="9" t="str">
        <f t="shared" si="1"/>
        <v/>
      </c>
      <c r="X45" s="9" t="str">
        <f t="shared" si="5"/>
        <v/>
      </c>
    </row>
    <row r="46" spans="2:24" ht="18" customHeight="1" thickBot="1" x14ac:dyDescent="0.3">
      <c r="B46" s="83"/>
      <c r="C46" s="106"/>
      <c r="D46" s="6"/>
      <c r="E46" s="76"/>
      <c r="F46" s="6"/>
      <c r="G46" s="105" t="str">
        <f>IF(G45="","",VLOOKUP(G45,LISTAS!$F$5:$G$204,2,0))</f>
        <v/>
      </c>
      <c r="H46" s="134"/>
      <c r="I46" s="42"/>
      <c r="J46" s="39"/>
      <c r="K46" s="112"/>
      <c r="L46" s="39"/>
      <c r="M46" s="76"/>
      <c r="N46" s="6"/>
      <c r="O46" s="106"/>
      <c r="P46" s="10"/>
      <c r="S46" s="7"/>
      <c r="T46" s="8"/>
      <c r="U46" s="129"/>
      <c r="V46" s="129"/>
      <c r="W46" s="9"/>
      <c r="X46" s="9"/>
    </row>
    <row r="47" spans="2:24" ht="18" customHeight="1" x14ac:dyDescent="0.25">
      <c r="B47" s="83">
        <v>5</v>
      </c>
      <c r="C47" s="104"/>
      <c r="D47" s="133">
        <v>0</v>
      </c>
      <c r="E47" s="44">
        <f>IF(D47&lt;&gt;"",D47,"")</f>
        <v>0</v>
      </c>
      <c r="F47" s="39" t="str">
        <f>IF(D47&lt;&gt;"",IF(C47="","",C47),"")</f>
        <v/>
      </c>
      <c r="G47" s="112">
        <f>IF(E47&lt;&gt;"",IF(E49&lt;&gt;"",SMALL(E47:F49,1),""),"")</f>
        <v>0</v>
      </c>
      <c r="H47" s="6"/>
      <c r="I47" s="76"/>
      <c r="J47" s="6"/>
      <c r="K47" s="106"/>
      <c r="L47" s="6"/>
      <c r="M47" s="76"/>
      <c r="N47" s="6"/>
      <c r="O47" s="106"/>
      <c r="P47" s="10"/>
      <c r="S47" s="7"/>
      <c r="T47" s="8"/>
      <c r="U47" s="129"/>
      <c r="V47" s="129" t="str">
        <f>IF(U47="","",VLOOKUP(U47,LISTAS!$F$5:$G$204,2,0))</f>
        <v/>
      </c>
      <c r="W47" s="9" t="str">
        <f t="shared" si="1"/>
        <v/>
      </c>
      <c r="X47" s="9" t="str">
        <f t="shared" si="5"/>
        <v/>
      </c>
    </row>
    <row r="48" spans="2:24" ht="18" customHeight="1" thickBot="1" x14ac:dyDescent="0.3">
      <c r="B48" s="83"/>
      <c r="C48" s="105" t="str">
        <f>IF(C47="","",VLOOKUP(C47,LISTAS!$F$5:$G$204,2,0))</f>
        <v/>
      </c>
      <c r="D48" s="134"/>
      <c r="E48" s="45"/>
      <c r="F48" s="39"/>
      <c r="G48" s="112"/>
      <c r="H48" s="6"/>
      <c r="I48" s="76"/>
      <c r="J48" s="6"/>
      <c r="K48" s="106"/>
      <c r="L48" s="6"/>
      <c r="M48" s="76"/>
      <c r="N48" s="6"/>
      <c r="O48" s="106"/>
      <c r="P48" s="10"/>
      <c r="S48" s="7"/>
      <c r="T48" s="8"/>
      <c r="U48" s="129"/>
      <c r="V48" s="129"/>
      <c r="W48" s="9"/>
      <c r="X48" s="9"/>
    </row>
    <row r="49" spans="2:24" ht="18" customHeight="1" x14ac:dyDescent="0.25">
      <c r="B49" s="83">
        <v>12</v>
      </c>
      <c r="C49" s="104"/>
      <c r="D49" s="133">
        <v>0</v>
      </c>
      <c r="E49" s="45">
        <f>IF(D49&lt;&gt;"",D49,"")</f>
        <v>0</v>
      </c>
      <c r="F49" s="39" t="str">
        <f>IF(D49&lt;&gt;"",IF(C49="","",C49),"")</f>
        <v/>
      </c>
      <c r="G49" s="112" t="str">
        <f>VLOOKUP(G47,E47:F49,2,0)</f>
        <v/>
      </c>
      <c r="H49" s="6"/>
      <c r="I49" s="76"/>
      <c r="J49" s="6"/>
      <c r="K49" s="106"/>
      <c r="L49" s="6"/>
      <c r="M49" s="76"/>
      <c r="N49" s="6"/>
      <c r="O49" s="106"/>
      <c r="P49" s="10"/>
      <c r="S49" s="7"/>
      <c r="T49" s="8"/>
      <c r="U49" s="129"/>
      <c r="V49" s="129" t="str">
        <f>IF(U49="","",VLOOKUP(U49,LISTAS!$F$5:$G$204,2,0))</f>
        <v/>
      </c>
      <c r="W49" s="9" t="str">
        <f t="shared" si="1"/>
        <v/>
      </c>
      <c r="X49" s="9" t="str">
        <f t="shared" si="5"/>
        <v/>
      </c>
    </row>
    <row r="50" spans="2:24" ht="18" customHeight="1" thickBot="1" x14ac:dyDescent="0.3">
      <c r="B50" s="83"/>
      <c r="C50" s="105" t="str">
        <f>IF(C49="","",VLOOKUP(C49,LISTAS!$F$5:$G$204,2,0))</f>
        <v/>
      </c>
      <c r="D50" s="134"/>
      <c r="E50" s="39"/>
      <c r="F50" s="39"/>
      <c r="G50" s="112"/>
      <c r="H50" s="6"/>
      <c r="I50" s="76"/>
      <c r="J50" s="6"/>
      <c r="K50" s="106"/>
      <c r="L50" s="6"/>
      <c r="M50" s="76"/>
      <c r="N50" s="6"/>
      <c r="O50" s="106"/>
      <c r="P50" s="10"/>
      <c r="S50" s="7"/>
      <c r="T50" s="8"/>
      <c r="U50" s="129"/>
      <c r="V50" s="129"/>
      <c r="W50" s="9"/>
      <c r="X50" s="9"/>
    </row>
    <row r="51" spans="2:24" ht="18" customHeight="1" x14ac:dyDescent="0.25">
      <c r="B51" s="83"/>
      <c r="C51" s="106"/>
      <c r="D51" s="6"/>
      <c r="E51" s="6"/>
      <c r="F51" s="6"/>
      <c r="G51" s="106"/>
      <c r="H51" s="6"/>
      <c r="I51" s="76"/>
      <c r="J51" s="6"/>
      <c r="K51" s="104" t="str">
        <f>IF(H43&lt;&gt;"",IF(H45&lt;&gt;"",IF(H43=H45,"",IF(H43&gt;H45,G43,G45)),""),"")</f>
        <v>MARIA/HELOISA/ESTELA/SOPHIA</v>
      </c>
      <c r="L51" s="133">
        <v>1</v>
      </c>
      <c r="M51" s="44">
        <f>IF(L51&lt;&gt;"",L51,"")</f>
        <v>1</v>
      </c>
      <c r="N51" s="39" t="str">
        <f>IF(L51&lt;&gt;"",IF(K51="","",K51),"")</f>
        <v>MARIA/HELOISA/ESTELA/SOPHIA</v>
      </c>
      <c r="O51" s="112">
        <f>IF(M51&lt;&gt;"",IF(M53&lt;&gt;"",SMALL(M51:N53,1),""),"")</f>
        <v>0</v>
      </c>
      <c r="P51" s="10"/>
      <c r="S51" s="7"/>
      <c r="T51" s="8"/>
      <c r="U51" s="129"/>
      <c r="V51" s="129" t="str">
        <f>IF(U51="","",VLOOKUP(U51,LISTAS!$F$5:$G$204,2,0))</f>
        <v/>
      </c>
      <c r="W51" s="9" t="str">
        <f t="shared" si="1"/>
        <v/>
      </c>
      <c r="X51" s="9" t="str">
        <f t="shared" si="5"/>
        <v/>
      </c>
    </row>
    <row r="52" spans="2:24" ht="18" customHeight="1" thickBot="1" x14ac:dyDescent="0.3">
      <c r="B52" s="83"/>
      <c r="C52" s="106"/>
      <c r="D52" s="6"/>
      <c r="E52" s="6"/>
      <c r="F52" s="6"/>
      <c r="G52" s="106"/>
      <c r="H52" s="6"/>
      <c r="I52" s="76"/>
      <c r="J52" s="6"/>
      <c r="K52" s="105" t="str">
        <f>IF(K51="","",VLOOKUP(K51,LISTAS!$F$5:$G$204,2,0))</f>
        <v>LICEU JARDIM - S.A</v>
      </c>
      <c r="L52" s="134"/>
      <c r="M52" s="45"/>
      <c r="N52" s="39"/>
      <c r="O52" s="112"/>
      <c r="P52" s="10"/>
      <c r="S52" s="7"/>
      <c r="T52" s="8"/>
      <c r="U52" s="129"/>
      <c r="V52" s="129"/>
      <c r="W52" s="9"/>
      <c r="X52" s="9"/>
    </row>
    <row r="53" spans="2:24" ht="18" customHeight="1" x14ac:dyDescent="0.25">
      <c r="B53" s="83"/>
      <c r="C53" s="106"/>
      <c r="D53" s="6"/>
      <c r="E53" s="6"/>
      <c r="F53" s="6"/>
      <c r="G53" s="106"/>
      <c r="H53" s="6"/>
      <c r="I53" s="76"/>
      <c r="J53" s="77"/>
      <c r="K53" s="104" t="str">
        <f>IF(H59&lt;&gt;"",IF(H61&lt;&gt;"",IF(H59=H61,"",IF(H59&gt;H61,G59,G61)),""),"")</f>
        <v/>
      </c>
      <c r="L53" s="133">
        <v>0</v>
      </c>
      <c r="M53" s="45">
        <f>IF(L53&lt;&gt;"",L53,"")</f>
        <v>0</v>
      </c>
      <c r="N53" s="39" t="str">
        <f>IF(L53&lt;&gt;"",IF(K53="","",K53),"")</f>
        <v/>
      </c>
      <c r="O53" s="112" t="str">
        <f>VLOOKUP(O51,M51:N53,2,0)</f>
        <v/>
      </c>
      <c r="P53" s="10"/>
      <c r="S53" s="7"/>
      <c r="T53" s="8"/>
      <c r="U53" s="129"/>
      <c r="V53" s="129" t="str">
        <f>IF(U53="","",VLOOKUP(U53,LISTAS!$F$5:$G$204,2,0))</f>
        <v/>
      </c>
      <c r="W53" s="9" t="str">
        <f t="shared" si="1"/>
        <v/>
      </c>
      <c r="X53" s="9" t="str">
        <f t="shared" si="5"/>
        <v/>
      </c>
    </row>
    <row r="54" spans="2:24" ht="18" customHeight="1" thickBot="1" x14ac:dyDescent="0.3">
      <c r="B54" s="83"/>
      <c r="C54" s="106"/>
      <c r="D54" s="6"/>
      <c r="E54" s="6"/>
      <c r="F54" s="6"/>
      <c r="G54" s="106"/>
      <c r="H54" s="6"/>
      <c r="I54" s="76"/>
      <c r="J54" s="6"/>
      <c r="K54" s="105" t="str">
        <f>IF(K53="","",VLOOKUP(K53,LISTAS!$F$5:$G$204,2,0))</f>
        <v/>
      </c>
      <c r="L54" s="134"/>
      <c r="M54" s="39"/>
      <c r="N54" s="39"/>
      <c r="O54" s="112"/>
      <c r="P54" s="10"/>
      <c r="S54" s="7"/>
      <c r="T54" s="8"/>
      <c r="U54" s="129"/>
      <c r="V54" s="129"/>
      <c r="W54" s="9"/>
      <c r="X54" s="9"/>
    </row>
    <row r="55" spans="2:24" ht="18" customHeight="1" x14ac:dyDescent="0.25">
      <c r="B55" s="83">
        <v>8</v>
      </c>
      <c r="C55" s="104"/>
      <c r="D55" s="133">
        <v>0</v>
      </c>
      <c r="E55" s="39" t="s">
        <v>25</v>
      </c>
      <c r="F55" s="39" t="str">
        <f>IF(D55&lt;&gt;"",IF(C55="","",C55),"")</f>
        <v/>
      </c>
      <c r="G55" s="112">
        <f>IF(E55&lt;&gt;"",IF(E57&lt;&gt;"",SMALL(E55:F57,1),""),"")</f>
        <v>0</v>
      </c>
      <c r="H55" s="39"/>
      <c r="I55" s="42"/>
      <c r="J55" s="39"/>
      <c r="K55" s="112"/>
      <c r="L55" s="6"/>
      <c r="M55" s="39"/>
      <c r="N55" s="39"/>
      <c r="O55" s="112"/>
      <c r="P55" s="10"/>
      <c r="S55" s="7"/>
      <c r="T55" s="8"/>
      <c r="U55" s="129"/>
      <c r="V55" s="129" t="str">
        <f>IF(U55="","",VLOOKUP(U55,LISTAS!$F$5:$G$204,2,0))</f>
        <v/>
      </c>
      <c r="W55" s="9" t="str">
        <f t="shared" si="1"/>
        <v/>
      </c>
      <c r="X55" s="9" t="str">
        <f t="shared" si="5"/>
        <v/>
      </c>
    </row>
    <row r="56" spans="2:24" ht="18" customHeight="1" thickBot="1" x14ac:dyDescent="0.3">
      <c r="B56" s="83"/>
      <c r="C56" s="105" t="str">
        <f>IF(C55="","",VLOOKUP(C55,LISTAS!$F$5:$G$204,2,0))</f>
        <v/>
      </c>
      <c r="D56" s="134"/>
      <c r="E56" s="39"/>
      <c r="F56" s="39"/>
      <c r="G56" s="112"/>
      <c r="H56" s="39"/>
      <c r="I56" s="42"/>
      <c r="J56" s="39"/>
      <c r="K56" s="112"/>
      <c r="L56" s="6"/>
      <c r="M56" s="6"/>
      <c r="N56" s="6"/>
      <c r="O56" s="106"/>
      <c r="P56" s="10"/>
      <c r="S56" s="7"/>
      <c r="T56" s="8"/>
      <c r="U56" s="129"/>
      <c r="V56" s="129"/>
      <c r="W56" s="9"/>
      <c r="X56" s="9"/>
    </row>
    <row r="57" spans="2:24" ht="18" customHeight="1" x14ac:dyDescent="0.25">
      <c r="B57" s="83">
        <v>10</v>
      </c>
      <c r="C57" s="104"/>
      <c r="D57" s="133">
        <v>0</v>
      </c>
      <c r="E57" s="40">
        <f>IF(D57&lt;&gt;"",D57,"")</f>
        <v>0</v>
      </c>
      <c r="F57" s="39" t="str">
        <f>IF(D57&lt;&gt;"",IF(C57="","",C57),"")</f>
        <v/>
      </c>
      <c r="G57" s="112" t="str">
        <f>VLOOKUP(G55,E55:F57,2,0)</f>
        <v/>
      </c>
      <c r="H57" s="39"/>
      <c r="I57" s="42"/>
      <c r="J57" s="39"/>
      <c r="K57" s="112"/>
      <c r="L57" s="6"/>
      <c r="M57" s="6"/>
      <c r="N57" s="6"/>
      <c r="O57" s="106"/>
      <c r="P57" s="10"/>
      <c r="S57" s="7"/>
      <c r="T57" s="8"/>
      <c r="U57" s="129"/>
      <c r="V57" s="129" t="str">
        <f>IF(U57="","",VLOOKUP(U57,LISTAS!$F$5:$G$204,2,0))</f>
        <v/>
      </c>
      <c r="W57" s="9" t="str">
        <f t="shared" si="1"/>
        <v/>
      </c>
      <c r="X57" s="9" t="str">
        <f t="shared" si="5"/>
        <v/>
      </c>
    </row>
    <row r="58" spans="2:24" ht="18" customHeight="1" thickBot="1" x14ac:dyDescent="0.3">
      <c r="B58" s="83"/>
      <c r="C58" s="105" t="str">
        <f>IF(C57="","",VLOOKUP(C57,LISTAS!$F$5:$G$204,2,0))</f>
        <v/>
      </c>
      <c r="D58" s="134"/>
      <c r="E58" s="6"/>
      <c r="F58" s="79"/>
      <c r="G58" s="106"/>
      <c r="H58" s="6"/>
      <c r="I58" s="76"/>
      <c r="J58" s="6"/>
      <c r="K58" s="106"/>
      <c r="L58" s="6"/>
      <c r="M58" s="6"/>
      <c r="N58" s="6"/>
      <c r="O58" s="106"/>
      <c r="P58" s="10"/>
      <c r="S58" s="7"/>
      <c r="T58" s="8"/>
      <c r="U58" s="129"/>
      <c r="V58" s="129"/>
      <c r="W58" s="9"/>
      <c r="X58" s="9"/>
    </row>
    <row r="59" spans="2:24" ht="18" customHeight="1" x14ac:dyDescent="0.25">
      <c r="B59" s="83"/>
      <c r="C59" s="106"/>
      <c r="D59" s="6"/>
      <c r="E59" s="6"/>
      <c r="F59" s="75"/>
      <c r="G59" s="104" t="str">
        <f>IF(D55&lt;&gt;"",IF(D57&lt;&gt;"",IF(D55=D57,"",IF(D55&gt;D57,C55,C57)),""),"")</f>
        <v/>
      </c>
      <c r="H59" s="133">
        <v>0</v>
      </c>
      <c r="I59" s="44">
        <f>IF(H59&lt;&gt;"",H59,"")</f>
        <v>0</v>
      </c>
      <c r="J59" s="39" t="str">
        <f>IF(H59&lt;&gt;"",IF(G59="","",G59),"")</f>
        <v/>
      </c>
      <c r="K59" s="112">
        <f>IF(I59&lt;&gt;"",IF(I61&lt;&gt;"",SMALL(I59:J61,1),""),"")</f>
        <v>0</v>
      </c>
      <c r="L59" s="6"/>
      <c r="M59" s="6"/>
      <c r="N59" s="6"/>
      <c r="O59" s="106"/>
      <c r="P59" s="10"/>
      <c r="S59" s="7"/>
      <c r="T59" s="8"/>
      <c r="U59" s="129"/>
      <c r="V59" s="129" t="str">
        <f>IF(U59="","",VLOOKUP(U59,LISTAS!$F$5:$G$204,2,0))</f>
        <v/>
      </c>
      <c r="W59" s="9" t="str">
        <f t="shared" si="1"/>
        <v/>
      </c>
      <c r="X59" s="9" t="str">
        <f t="shared" si="5"/>
        <v/>
      </c>
    </row>
    <row r="60" spans="2:24" ht="18" customHeight="1" thickBot="1" x14ac:dyDescent="0.3">
      <c r="B60" s="83"/>
      <c r="C60" s="106"/>
      <c r="D60" s="6"/>
      <c r="E60" s="6"/>
      <c r="F60" s="75"/>
      <c r="G60" s="105" t="str">
        <f>IF(G59="","",VLOOKUP(G59,LISTAS!$F$5:$G$204,2,0))</f>
        <v/>
      </c>
      <c r="H60" s="134"/>
      <c r="I60" s="45"/>
      <c r="J60" s="39"/>
      <c r="K60" s="112"/>
      <c r="L60" s="6"/>
      <c r="M60" s="6"/>
      <c r="N60" s="6"/>
      <c r="O60" s="106"/>
      <c r="P60" s="10"/>
      <c r="S60" s="7"/>
      <c r="T60" s="8"/>
      <c r="U60" s="129"/>
      <c r="V60" s="129"/>
      <c r="W60" s="9"/>
      <c r="X60" s="9"/>
    </row>
    <row r="61" spans="2:24" ht="18" customHeight="1" x14ac:dyDescent="0.25">
      <c r="B61" s="83"/>
      <c r="C61" s="106"/>
      <c r="D61" s="6"/>
      <c r="E61" s="76"/>
      <c r="F61" s="77"/>
      <c r="G61" s="104" t="str">
        <f>IF(D63&lt;&gt;"",IF(D65&lt;&gt;"",IF(D63=D65,"",IF(D63&gt;D65,C63,C65)),""),"")</f>
        <v/>
      </c>
      <c r="H61" s="133">
        <v>0</v>
      </c>
      <c r="I61" s="45">
        <f>IF(H61&lt;&gt;"",H61,"")</f>
        <v>0</v>
      </c>
      <c r="J61" s="39" t="str">
        <f>IF(H61&lt;&gt;"",IF(G61="","",G61),"")</f>
        <v/>
      </c>
      <c r="K61" s="112" t="str">
        <f>VLOOKUP(K59,I59:J61,2,0)</f>
        <v/>
      </c>
      <c r="L61" s="6"/>
      <c r="M61" s="6"/>
      <c r="N61" s="6"/>
      <c r="O61" s="106"/>
      <c r="P61" s="10"/>
      <c r="S61" s="7"/>
      <c r="T61" s="8"/>
      <c r="U61" s="129"/>
      <c r="V61" s="129" t="str">
        <f>IF(U61="","",VLOOKUP(U61,LISTAS!$F$5:$G$204,2,0))</f>
        <v/>
      </c>
      <c r="W61" s="9" t="str">
        <f t="shared" si="1"/>
        <v/>
      </c>
      <c r="X61" s="9" t="str">
        <f t="shared" si="5"/>
        <v/>
      </c>
    </row>
    <row r="62" spans="2:24" ht="18" customHeight="1" thickBot="1" x14ac:dyDescent="0.3">
      <c r="B62" s="83"/>
      <c r="C62" s="106"/>
      <c r="D62" s="6"/>
      <c r="E62" s="76"/>
      <c r="F62" s="6"/>
      <c r="G62" s="105" t="str">
        <f>IF(G61="","",VLOOKUP(G61,LISTAS!$F$5:$G$204,2,0))</f>
        <v/>
      </c>
      <c r="H62" s="134"/>
      <c r="I62" s="39"/>
      <c r="J62" s="39"/>
      <c r="K62" s="112"/>
      <c r="L62" s="6"/>
      <c r="M62" s="6"/>
      <c r="N62" s="6"/>
      <c r="O62" s="106"/>
      <c r="P62" s="10"/>
      <c r="S62" s="7"/>
      <c r="T62" s="8"/>
      <c r="U62" s="129"/>
      <c r="V62" s="129"/>
      <c r="W62" s="9"/>
      <c r="X62" s="9"/>
    </row>
    <row r="63" spans="2:24" ht="18" customHeight="1" x14ac:dyDescent="0.25">
      <c r="B63" s="83">
        <v>2</v>
      </c>
      <c r="C63" s="104"/>
      <c r="D63" s="133">
        <v>0</v>
      </c>
      <c r="E63" s="44">
        <f>IF(D63&lt;&gt;"",D63,"")</f>
        <v>0</v>
      </c>
      <c r="F63" s="39" t="str">
        <f>IF(D63&lt;&gt;"",IF(C63="","",C63),"")</f>
        <v/>
      </c>
      <c r="G63" s="112">
        <f>IF(E63&lt;&gt;"",IF(E65&lt;&gt;"",SMALL(E63:F65,1),""),"")</f>
        <v>0</v>
      </c>
      <c r="H63" s="39"/>
      <c r="I63" s="39"/>
      <c r="J63" s="39"/>
      <c r="K63" s="112"/>
      <c r="L63" s="6"/>
      <c r="M63" s="6"/>
      <c r="N63" s="6"/>
      <c r="O63" s="106"/>
      <c r="P63" s="10"/>
      <c r="S63" s="7"/>
      <c r="T63" s="8"/>
      <c r="U63" s="129"/>
      <c r="V63" s="129" t="str">
        <f>IF(U63="","",VLOOKUP(U63,LISTAS!$F$5:$G$204,2,0))</f>
        <v/>
      </c>
      <c r="W63" s="9" t="str">
        <f t="shared" si="1"/>
        <v/>
      </c>
      <c r="X63" s="9" t="str">
        <f t="shared" si="5"/>
        <v/>
      </c>
    </row>
    <row r="64" spans="2:24" ht="18" customHeight="1" thickBot="1" x14ac:dyDescent="0.3">
      <c r="B64" s="83"/>
      <c r="C64" s="105" t="str">
        <f>IF(C63="","",VLOOKUP(C63,LISTAS!$F$5:$G$204,2,0))</f>
        <v/>
      </c>
      <c r="D64" s="134"/>
      <c r="E64" s="45"/>
      <c r="F64" s="39"/>
      <c r="G64" s="112"/>
      <c r="H64" s="39"/>
      <c r="I64" s="39"/>
      <c r="J64" s="39"/>
      <c r="K64" s="112"/>
      <c r="L64" s="6"/>
      <c r="M64" s="6"/>
      <c r="N64" s="6"/>
      <c r="O64" s="106"/>
      <c r="P64" s="10"/>
      <c r="S64" s="7"/>
      <c r="T64" s="8"/>
      <c r="U64" s="129"/>
      <c r="V64" s="129"/>
      <c r="W64" s="9"/>
      <c r="X64" s="9"/>
    </row>
    <row r="65" spans="2:24" ht="18" customHeight="1" x14ac:dyDescent="0.25">
      <c r="B65" s="83">
        <v>15</v>
      </c>
      <c r="C65" s="104"/>
      <c r="D65" s="133">
        <v>0</v>
      </c>
      <c r="E65" s="45">
        <f>IF(D65&lt;&gt;"",D65,"")</f>
        <v>0</v>
      </c>
      <c r="F65" s="39" t="str">
        <f>IF(D65&lt;&gt;"",IF(C65="","",C65),"")</f>
        <v/>
      </c>
      <c r="G65" s="112" t="str">
        <f>VLOOKUP(G63,E63:F65,2,0)</f>
        <v/>
      </c>
      <c r="H65" s="39"/>
      <c r="I65" s="39"/>
      <c r="J65" s="39"/>
      <c r="K65" s="106"/>
      <c r="L65" s="6"/>
      <c r="M65" s="6"/>
      <c r="N65" s="6"/>
      <c r="O65" s="106"/>
      <c r="P65" s="10"/>
      <c r="S65" s="7"/>
      <c r="T65" s="8"/>
      <c r="U65" s="129"/>
      <c r="V65" s="129" t="str">
        <f>IF(U65="","",VLOOKUP(U65,LISTAS!$F$5:$G$204,2,0))</f>
        <v/>
      </c>
      <c r="W65" s="9" t="str">
        <f t="shared" si="1"/>
        <v/>
      </c>
      <c r="X65" s="9" t="str">
        <f t="shared" si="5"/>
        <v/>
      </c>
    </row>
    <row r="66" spans="2:24" ht="18" customHeight="1" thickBot="1" x14ac:dyDescent="0.3">
      <c r="B66" s="83"/>
      <c r="C66" s="105" t="str">
        <f>IF(C65="","",VLOOKUP(C65,LISTAS!$F$5:$G$204,2,0))</f>
        <v/>
      </c>
      <c r="D66" s="134"/>
      <c r="E66" s="39"/>
      <c r="F66" s="39"/>
      <c r="G66" s="112"/>
      <c r="H66" s="39"/>
      <c r="I66" s="39"/>
      <c r="J66" s="39"/>
      <c r="K66" s="106"/>
      <c r="L66" s="6"/>
      <c r="M66" s="6"/>
      <c r="N66" s="6"/>
      <c r="O66" s="106"/>
      <c r="P66" s="10"/>
      <c r="S66" s="7"/>
      <c r="T66" s="8"/>
      <c r="U66" s="129"/>
      <c r="V66" s="129"/>
      <c r="W66" s="9"/>
      <c r="X66" s="9"/>
    </row>
    <row r="67" spans="2:24" ht="18" customHeight="1" x14ac:dyDescent="0.25">
      <c r="B67" s="84"/>
      <c r="C67" s="107"/>
      <c r="D67" s="12"/>
      <c r="E67" s="54"/>
      <c r="F67" s="54"/>
      <c r="G67" s="115"/>
      <c r="H67" s="54"/>
      <c r="I67" s="54"/>
      <c r="J67" s="54"/>
      <c r="K67" s="107"/>
      <c r="L67" s="12"/>
      <c r="M67" s="12"/>
      <c r="N67" s="12"/>
      <c r="O67" s="107"/>
      <c r="P67" s="78"/>
      <c r="S67" s="7"/>
      <c r="T67" s="8"/>
      <c r="U67" s="129"/>
      <c r="V67" s="129" t="str">
        <f>IF(U67="","",VLOOKUP(U67,LISTAS!$F$5:$G$204,2,0))</f>
        <v/>
      </c>
      <c r="W67" s="9" t="str">
        <f t="shared" si="1"/>
        <v/>
      </c>
      <c r="X67" s="9" t="str">
        <f t="shared" si="5"/>
        <v/>
      </c>
    </row>
    <row r="68" spans="2:24" ht="18" customHeight="1" x14ac:dyDescent="0.25">
      <c r="B68" s="85"/>
      <c r="C68" s="108"/>
      <c r="D68" s="13"/>
      <c r="E68" s="13"/>
      <c r="F68" s="13"/>
      <c r="G68" s="108"/>
      <c r="H68" s="13"/>
      <c r="I68" s="13"/>
      <c r="J68" s="13"/>
      <c r="K68" s="108"/>
      <c r="L68" s="13"/>
      <c r="M68" s="13"/>
      <c r="N68" s="13"/>
      <c r="O68" s="108"/>
      <c r="P68" s="13"/>
    </row>
    <row r="69" spans="2:24" ht="18" customHeight="1" x14ac:dyDescent="0.25">
      <c r="B69" s="85"/>
      <c r="C69" s="108"/>
      <c r="D69" s="13"/>
      <c r="E69" s="13"/>
      <c r="F69" s="13"/>
      <c r="G69" s="108"/>
      <c r="H69" s="13"/>
      <c r="I69" s="13"/>
      <c r="J69" s="13"/>
      <c r="K69" s="108"/>
      <c r="L69" s="13"/>
      <c r="M69" s="13"/>
      <c r="N69" s="13"/>
      <c r="O69" s="108"/>
      <c r="P69" s="13"/>
    </row>
    <row r="70" spans="2:24" ht="30" customHeight="1" x14ac:dyDescent="0.25">
      <c r="B70" s="144" t="s">
        <v>16</v>
      </c>
      <c r="C70" s="144"/>
      <c r="D70" s="144"/>
      <c r="E70" s="144"/>
      <c r="F70" s="144"/>
      <c r="G70" s="144"/>
      <c r="H70" s="144"/>
      <c r="I70" s="144"/>
      <c r="J70" s="144"/>
      <c r="K70" s="144"/>
      <c r="L70" s="144"/>
      <c r="M70" s="144"/>
      <c r="N70" s="144"/>
      <c r="O70" s="144"/>
      <c r="P70" s="144"/>
      <c r="S70" s="144" t="s">
        <v>4</v>
      </c>
      <c r="T70" s="144"/>
      <c r="U70" s="144"/>
      <c r="V70" s="144"/>
      <c r="W70" s="144"/>
      <c r="X70" s="144"/>
    </row>
    <row r="71" spans="2:24" ht="28.5" customHeight="1" thickBot="1" x14ac:dyDescent="0.3">
      <c r="B71" s="81"/>
      <c r="C71" s="109"/>
      <c r="D71" s="53"/>
      <c r="E71" s="53"/>
      <c r="F71" s="53"/>
      <c r="G71" s="112"/>
      <c r="H71" s="53"/>
      <c r="I71" s="53"/>
      <c r="J71" s="53"/>
      <c r="K71" s="118"/>
      <c r="L71" s="53"/>
      <c r="M71" s="53"/>
      <c r="N71" s="53"/>
      <c r="O71" s="118"/>
      <c r="P71" s="57"/>
      <c r="S71" s="135" t="s">
        <v>3</v>
      </c>
      <c r="T71" s="136"/>
      <c r="U71" s="127" t="s">
        <v>13</v>
      </c>
      <c r="V71" s="127" t="s">
        <v>0</v>
      </c>
      <c r="W71" s="38" t="s">
        <v>14</v>
      </c>
      <c r="X71" s="38" t="s">
        <v>15</v>
      </c>
    </row>
    <row r="72" spans="2:24" ht="18" customHeight="1" x14ac:dyDescent="0.25">
      <c r="B72" s="82">
        <v>1</v>
      </c>
      <c r="C72" s="110"/>
      <c r="D72" s="133">
        <v>0</v>
      </c>
      <c r="E72" s="39">
        <f>IF(D72&lt;&gt;"",D72,"")</f>
        <v>0</v>
      </c>
      <c r="F72" s="39" t="str">
        <f>IF(D72&lt;&gt;"",IF(C72="","",C72),"")</f>
        <v/>
      </c>
      <c r="G72" s="112">
        <f>IF(E72&lt;&gt;"",IF(E74&lt;&gt;"",SMALL(E72:F74,1),""),"")</f>
        <v>0</v>
      </c>
      <c r="H72" s="39"/>
      <c r="I72" s="39"/>
      <c r="J72" s="39"/>
      <c r="K72" s="112"/>
      <c r="L72" s="39"/>
      <c r="M72" s="58"/>
      <c r="N72" s="58"/>
      <c r="O72" s="119"/>
      <c r="P72" s="59"/>
      <c r="S72" s="7" t="str">
        <f>IF(U72&lt;&gt;"",1,"")</f>
        <v/>
      </c>
      <c r="T72" s="8" t="str">
        <f t="shared" ref="T72:T87" si="6">IF(S72&lt;&gt;"","LUGAR","")</f>
        <v/>
      </c>
      <c r="U72" s="129" t="str">
        <f>IF(P100&lt;&gt;"",IF(P102&lt;&gt;"",IF(P100=P102,"",IF(P100&gt;P102,O100,O102)),""),"")</f>
        <v/>
      </c>
      <c r="V72" s="129" t="str">
        <f>IF(U72="","",VLOOKUP(U72,LISTAS!$F$5:$G$204,2,0))</f>
        <v/>
      </c>
      <c r="W72" s="9" t="str">
        <f t="shared" ref="W72:W87" si="7">IF(S72="","",IF(S72=1,180,IF(S72=2,170,IF(S72=3,150,IF(S72=4,140,IF(S72=5,135,IF(S72=6,130,IF(S72=7,120,IF(S72=8,110,IF(S72=9,105,IF(S72=10,105,IF(S72=11,105,IF(S72=12,105,IF(S72=13,105,IF(S72=14,105,IF(S72=15,105,IF(S72=16,105,IF(S72&gt;16,"",""))))))))))))))))))</f>
        <v/>
      </c>
      <c r="X72" s="9" t="str">
        <f t="shared" ref="X72:X87" si="8">IF(S72="","",IF($V$5="NÃO","",IF(S72=1,180,IF(S72=2,170,IF(S72=3,150,IF(S72=4,140,IF(S72=5,135,IF(S72=6,130,IF(S72=7,120,IF(S72=8,110,IF(S72=9,105,IF(S72=10,105,IF(S72=11,105,IF(S72=12,105,IF(S72=13,105,IF(S72=14,105,IF(S72=15,105,IF(S72=16,105,IF(S72&gt;16,"","")))))))))))))))))))</f>
        <v/>
      </c>
    </row>
    <row r="73" spans="2:24" ht="18" customHeight="1" thickBot="1" x14ac:dyDescent="0.3">
      <c r="B73" s="82"/>
      <c r="C73" s="111" t="str">
        <f>IF(C72="","",VLOOKUP(C72,LISTAS!$F$5:$G$204,2,0))</f>
        <v/>
      </c>
      <c r="D73" s="134"/>
      <c r="E73" s="39"/>
      <c r="F73" s="39"/>
      <c r="G73" s="112"/>
      <c r="H73" s="39"/>
      <c r="I73" s="39"/>
      <c r="J73" s="39"/>
      <c r="K73" s="112"/>
      <c r="L73" s="39"/>
      <c r="M73" s="58"/>
      <c r="N73" s="58"/>
      <c r="O73" s="119"/>
      <c r="P73" s="59"/>
      <c r="S73" s="7" t="str">
        <f>IF(U73&lt;&gt;"",1+COUNTIF(S72,"1"),"")</f>
        <v/>
      </c>
      <c r="T73" s="8" t="str">
        <f t="shared" si="6"/>
        <v/>
      </c>
      <c r="U73" s="129" t="str">
        <f>IF(P100&lt;&gt;"",IF(P102&lt;&gt;"",IF(P100=P102,"",IF(P100&lt;P102,O100,O102)),""),"")</f>
        <v/>
      </c>
      <c r="V73" s="129" t="str">
        <f>IF(U73="","",VLOOKUP(U73,LISTAS!$F$5:$G$204,2,0))</f>
        <v/>
      </c>
      <c r="W73" s="9" t="str">
        <f t="shared" si="7"/>
        <v/>
      </c>
      <c r="X73" s="9" t="str">
        <f t="shared" si="8"/>
        <v/>
      </c>
    </row>
    <row r="74" spans="2:24" ht="18" customHeight="1" x14ac:dyDescent="0.25">
      <c r="B74" s="83">
        <v>16</v>
      </c>
      <c r="C74" s="110"/>
      <c r="D74" s="133">
        <v>0</v>
      </c>
      <c r="E74" s="40">
        <f>IF(D74&lt;&gt;"",D74,"")</f>
        <v>0</v>
      </c>
      <c r="F74" s="39" t="str">
        <f>IF(D74&lt;&gt;"",IF(C74="","",C74),"")</f>
        <v/>
      </c>
      <c r="G74" s="112" t="str">
        <f>VLOOKUP(G72,E72:F74,2,0)</f>
        <v/>
      </c>
      <c r="H74" s="39"/>
      <c r="I74" s="39"/>
      <c r="J74" s="39"/>
      <c r="K74" s="112"/>
      <c r="L74" s="39"/>
      <c r="M74" s="58"/>
      <c r="N74" s="58"/>
      <c r="O74" s="119"/>
      <c r="P74" s="59"/>
      <c r="S74" s="7" t="str">
        <f>IF(U74&lt;&gt;"",1+COUNTIF(S72:S73,"1")+COUNTIF(S72:S73,"2"),"")</f>
        <v/>
      </c>
      <c r="T74" s="8" t="str">
        <f t="shared" si="6"/>
        <v/>
      </c>
      <c r="U74" s="130" t="str">
        <f>IF(U72&lt;&gt;"",IF(K84=U72,K86,IF(K86=U72,K84,IF(K116=U72,K118,IF(K118=U72,K116)))),"")</f>
        <v/>
      </c>
      <c r="V74" s="129" t="str">
        <f>IF(U74="","",VLOOKUP(U74,LISTAS!$F$5:$G$204,2,0))</f>
        <v/>
      </c>
      <c r="W74" s="9" t="str">
        <f t="shared" si="7"/>
        <v/>
      </c>
      <c r="X74" s="9" t="str">
        <f t="shared" si="8"/>
        <v/>
      </c>
    </row>
    <row r="75" spans="2:24" ht="18" customHeight="1" thickBot="1" x14ac:dyDescent="0.3">
      <c r="B75" s="83"/>
      <c r="C75" s="111" t="str">
        <f>IF(C74="","",VLOOKUP(C74,LISTAS!$F$5:$G$204,2,0))</f>
        <v/>
      </c>
      <c r="D75" s="134"/>
      <c r="E75" s="39"/>
      <c r="F75" s="80"/>
      <c r="G75" s="112"/>
      <c r="H75" s="39"/>
      <c r="I75" s="39"/>
      <c r="J75" s="39"/>
      <c r="K75" s="112"/>
      <c r="L75" s="39"/>
      <c r="M75" s="58"/>
      <c r="N75" s="58"/>
      <c r="O75" s="119"/>
      <c r="P75" s="59"/>
      <c r="S75" s="7" t="str">
        <f>IF(U75&lt;&gt;"",1+COUNTIF(S72:S74,"1")+COUNTIF(S72:S74,"2")+COUNTIF(S72:S74,"3"),"")</f>
        <v/>
      </c>
      <c r="T75" s="8" t="str">
        <f t="shared" si="6"/>
        <v/>
      </c>
      <c r="U75" s="130" t="str">
        <f>IF(U73&lt;&gt;"",IF(K84=U73,K86,IF(K86=U73,K84,IF(K116=U73,K118,IF(K118=U73,K116)))),"")</f>
        <v/>
      </c>
      <c r="V75" s="129" t="str">
        <f>IF(U75="","",VLOOKUP(U75,LISTAS!$F$5:$G$204,2,0))</f>
        <v/>
      </c>
      <c r="W75" s="9" t="str">
        <f t="shared" si="7"/>
        <v/>
      </c>
      <c r="X75" s="9" t="str">
        <f t="shared" si="8"/>
        <v/>
      </c>
    </row>
    <row r="76" spans="2:24" ht="18" customHeight="1" x14ac:dyDescent="0.25">
      <c r="B76" s="83"/>
      <c r="C76" s="112"/>
      <c r="D76" s="39"/>
      <c r="E76" s="39"/>
      <c r="F76" s="41"/>
      <c r="G76" s="110" t="str">
        <f>IF(D72&lt;&gt;"",IF(D74&lt;&gt;"",IF(D72=D74,"",IF(D72&gt;D74,C72,C74)),""),"")</f>
        <v/>
      </c>
      <c r="H76" s="133">
        <v>0</v>
      </c>
      <c r="I76" s="39">
        <f>IF(H76&lt;&gt;"",H76,"")</f>
        <v>0</v>
      </c>
      <c r="J76" s="39" t="str">
        <f>IF(H76&lt;&gt;"",IF(G76="","",G76),"")</f>
        <v/>
      </c>
      <c r="K76" s="112">
        <f>IF(I76&lt;&gt;"",IF(I78&lt;&gt;"",SMALL(I76:J78,1),""),"")</f>
        <v>0</v>
      </c>
      <c r="L76" s="6"/>
      <c r="M76" s="6"/>
      <c r="N76" s="6"/>
      <c r="O76" s="106"/>
      <c r="P76" s="10"/>
      <c r="S76" s="7" t="str">
        <f>IF(U76&lt;&gt;"",1+COUNTIF(S72:S75,"1")+COUNTIF(S72:S75,"2")+COUNTIF(S72:S75,"3")+COUNTIF(S72:S75,"4"),"")</f>
        <v/>
      </c>
      <c r="T76" s="8" t="str">
        <f t="shared" si="6"/>
        <v/>
      </c>
      <c r="U76" s="130" t="str">
        <f>IF(U72&lt;&gt;"",IF(G76=U72,G78,IF(G78=U72,G76,IF(G92=U72,G94,IF(G94=U72,G92,IF(G108=U72,G110,IF(G110=U72,G108,IF(G124=U72,G126,IF(G126=U72,G124)))))))),"")</f>
        <v/>
      </c>
      <c r="V76" s="129" t="str">
        <f>IF(U76="","",VLOOKUP(U76,LISTAS!$F$5:$G$204,2,0))</f>
        <v/>
      </c>
      <c r="W76" s="9" t="str">
        <f t="shared" si="7"/>
        <v/>
      </c>
      <c r="X76" s="9" t="str">
        <f t="shared" si="8"/>
        <v/>
      </c>
    </row>
    <row r="77" spans="2:24" ht="18" customHeight="1" thickBot="1" x14ac:dyDescent="0.3">
      <c r="B77" s="83"/>
      <c r="C77" s="112"/>
      <c r="D77" s="39"/>
      <c r="E77" s="39"/>
      <c r="F77" s="41"/>
      <c r="G77" s="111" t="str">
        <f>IF(G76="","",VLOOKUP(G76,LISTAS!$F$5:$G$204,2,0))</f>
        <v/>
      </c>
      <c r="H77" s="134"/>
      <c r="I77" s="39"/>
      <c r="J77" s="39"/>
      <c r="K77" s="112"/>
      <c r="L77" s="6"/>
      <c r="M77" s="6"/>
      <c r="N77" s="6"/>
      <c r="O77" s="106"/>
      <c r="P77" s="10"/>
      <c r="S77" s="7" t="str">
        <f>IF(U77&lt;&gt;"",1+COUNTIF(S72:S76,"1")+COUNTIF(S72:S76,"2")+COUNTIF(S72:S76,"3")+COUNTIF(S72:S76,"4")+COUNTIF(S72:S76,"5"),"")</f>
        <v/>
      </c>
      <c r="T77" s="8" t="str">
        <f t="shared" si="6"/>
        <v/>
      </c>
      <c r="U77" s="130" t="str">
        <f>IF(U73&lt;&gt;"",IF(G76=U73,G78,IF(G78=U73,G76,IF(G92=U73,G94,IF(G94=U73,G92,IF(G108=U73,G110,IF(G110=U73,G108,IF(G124=U73,G126,IF(G126=U73,G124)))))))),"")</f>
        <v/>
      </c>
      <c r="V77" s="129" t="str">
        <f>IF(U77="","",VLOOKUP(U77,LISTAS!$F$5:$G$204,2,0))</f>
        <v/>
      </c>
      <c r="W77" s="9" t="str">
        <f t="shared" si="7"/>
        <v/>
      </c>
      <c r="X77" s="9" t="str">
        <f t="shared" si="8"/>
        <v/>
      </c>
    </row>
    <row r="78" spans="2:24" ht="18" customHeight="1" x14ac:dyDescent="0.25">
      <c r="B78" s="83"/>
      <c r="C78" s="112"/>
      <c r="D78" s="39"/>
      <c r="E78" s="42"/>
      <c r="F78" s="43"/>
      <c r="G78" s="110" t="str">
        <f>IF(D80&lt;&gt;"",IF(D82&lt;&gt;"",IF(D80=D82,"",IF(D80&gt;D82,C80,C82)),""),"")</f>
        <v/>
      </c>
      <c r="H78" s="133">
        <v>0</v>
      </c>
      <c r="I78" s="40">
        <f>IF(H78&lt;&gt;"",H78,"")</f>
        <v>0</v>
      </c>
      <c r="J78" s="39" t="str">
        <f>IF(H78&lt;&gt;"",IF(G78="","",G78),"")</f>
        <v/>
      </c>
      <c r="K78" s="112" t="str">
        <f>VLOOKUP(K76,I76:J78,2,0)</f>
        <v/>
      </c>
      <c r="L78" s="6"/>
      <c r="M78" s="6"/>
      <c r="N78" s="6"/>
      <c r="O78" s="106"/>
      <c r="P78" s="10"/>
      <c r="S78" s="7" t="str">
        <f>IF(U78&lt;&gt;"",1+COUNTIF(S72:S77,"1")+COUNTIF(S72:S77,"2")+COUNTIF(S72:S77,"3")+COUNTIF(S72:S77,"4")+COUNTIF(S72:S77,"5")+COUNTIF(S72:S77,"6"),"")</f>
        <v/>
      </c>
      <c r="T78" s="8" t="str">
        <f t="shared" si="6"/>
        <v/>
      </c>
      <c r="U78" s="130" t="str">
        <f>IF(U74&lt;&gt;"",IF(G76=U74,G78,IF(G78=U74,G76,IF(G92=U74,G94,IF(G94=U74,G92,IF(G108=U74,G110,IF(G110=U74,G108,IF(G124=U74,G126,IF(G126=U74,G124)))))))),"")</f>
        <v/>
      </c>
      <c r="V78" s="129" t="str">
        <f>IF(U78="","",VLOOKUP(U78,LISTAS!$F$5:$G$204,2,0))</f>
        <v/>
      </c>
      <c r="W78" s="9" t="str">
        <f t="shared" si="7"/>
        <v/>
      </c>
      <c r="X78" s="9" t="str">
        <f t="shared" si="8"/>
        <v/>
      </c>
    </row>
    <row r="79" spans="2:24" ht="18" customHeight="1" thickBot="1" x14ac:dyDescent="0.3">
      <c r="B79" s="83"/>
      <c r="C79" s="112"/>
      <c r="D79" s="39"/>
      <c r="E79" s="42"/>
      <c r="F79" s="39"/>
      <c r="G79" s="111" t="str">
        <f>IF(G78="","",VLOOKUP(G78,LISTAS!$F$5:$G$204,2,0))</f>
        <v/>
      </c>
      <c r="H79" s="134"/>
      <c r="I79" s="42"/>
      <c r="J79" s="39"/>
      <c r="K79" s="112"/>
      <c r="L79" s="6"/>
      <c r="M79" s="6"/>
      <c r="N79" s="6"/>
      <c r="O79" s="106"/>
      <c r="P79" s="10"/>
      <c r="S79" s="7" t="str">
        <f>IF(U79&lt;&gt;"",1+COUNTIF(S72:S78,"1")+COUNTIF(S72:S78,"2")+COUNTIF(S72:S78,"3")+COUNTIF(S72:S78,"4")+COUNTIF(S72:S78,"5")+COUNTIF(S72:S78,"6")+COUNTIF(S72:S78,"7"),"")</f>
        <v/>
      </c>
      <c r="T79" s="8" t="str">
        <f t="shared" si="6"/>
        <v/>
      </c>
      <c r="U79" s="130" t="str">
        <f>IF(U75&lt;&gt;"",IF(G76=U75,G78,IF(G78=U75,G76,IF(G92=U75,G94,IF(G94=U75,G92,IF(G108=U75,G110,IF(G110=U75,G108,IF(G124=U75,G126,IF(G126=U75,G124)))))))),"")</f>
        <v/>
      </c>
      <c r="V79" s="129" t="str">
        <f>IF(U79="","",VLOOKUP(U79,LISTAS!$F$5:$G$204,2,0))</f>
        <v/>
      </c>
      <c r="W79" s="9" t="str">
        <f t="shared" si="7"/>
        <v/>
      </c>
      <c r="X79" s="9" t="str">
        <f t="shared" si="8"/>
        <v/>
      </c>
    </row>
    <row r="80" spans="2:24" ht="18" customHeight="1" x14ac:dyDescent="0.25">
      <c r="B80" s="83">
        <v>7</v>
      </c>
      <c r="C80" s="110"/>
      <c r="D80" s="133">
        <v>0</v>
      </c>
      <c r="E80" s="44">
        <f>IF(D80&lt;&gt;"",D80,"")</f>
        <v>0</v>
      </c>
      <c r="F80" s="39" t="str">
        <f>IF(D80&lt;&gt;"",IF(C80="","",C80),"")</f>
        <v/>
      </c>
      <c r="G80" s="112">
        <f>IF(E80&lt;&gt;"",IF(E82&lt;&gt;"",SMALL(E80:F82,1),""),"")</f>
        <v>0</v>
      </c>
      <c r="H80" s="39"/>
      <c r="I80" s="42"/>
      <c r="J80" s="39"/>
      <c r="K80" s="112"/>
      <c r="L80" s="39"/>
      <c r="M80" s="39"/>
      <c r="N80" s="39"/>
      <c r="O80" s="112"/>
      <c r="P80" s="55"/>
      <c r="S80" s="7" t="str">
        <f>IF(U80&lt;&gt;"",1+COUNTIF(S72:S79,"1")+COUNTIF(S72:S79,"2")+COUNTIF(S72:S79,"3")+COUNTIF(S72:S79,"4")+COUNTIF(S72:S79,"5")+COUNTIF(S72:S79,"6")+COUNTIF(S72:S79,"7")+COUNTIF(S72:S79,"8"),"")</f>
        <v/>
      </c>
      <c r="T80" s="8" t="str">
        <f t="shared" si="6"/>
        <v/>
      </c>
      <c r="U80" s="130" t="str">
        <f>IF(U72&lt;&gt;"",IF(C72=U72,G74,IF(C74=U72,G74,IF(C80=U72,G82,IF(C82=U72,G82,IF(C88=U72,G90,IF(C90=U72,G90,IF(C96=U72,G98,IF(C98=U72,G98,IF(C104=U72,G106,IF(C106=U72,G106,IF(C112=U72,G114,IF(C114=U72,G114,IF(C120=U72,G122,IF(C122=U72,G122,IF(C128=U72,G130,IF(C130=U72,G130)))))))))))))))),"")</f>
        <v/>
      </c>
      <c r="V80" s="129" t="str">
        <f>IF(U80="","",VLOOKUP(U80,LISTAS!$F$5:$G$204,2,0))</f>
        <v/>
      </c>
      <c r="W80" s="9" t="str">
        <f t="shared" si="7"/>
        <v/>
      </c>
      <c r="X80" s="9" t="str">
        <f t="shared" si="8"/>
        <v/>
      </c>
    </row>
    <row r="81" spans="2:24" ht="18" customHeight="1" thickBot="1" x14ac:dyDescent="0.3">
      <c r="B81" s="83"/>
      <c r="C81" s="111" t="str">
        <f>IF(C80="","",VLOOKUP(C80,LISTAS!$F$5:$G$204,2,0))</f>
        <v/>
      </c>
      <c r="D81" s="134"/>
      <c r="E81" s="45"/>
      <c r="F81" s="39"/>
      <c r="G81" s="112"/>
      <c r="H81" s="39"/>
      <c r="I81" s="42"/>
      <c r="J81" s="39"/>
      <c r="K81" s="112"/>
      <c r="L81" s="39"/>
      <c r="M81" s="39"/>
      <c r="N81" s="39"/>
      <c r="O81" s="112"/>
      <c r="P81" s="55"/>
      <c r="S81" s="7" t="str">
        <f>IF(U81&lt;&gt;"",1+COUNTIF(S72:S80,"1")+COUNTIF(S72:S80,"2")+COUNTIF(S72:S80,"3")+COUNTIF(S72:S80,"4")+COUNTIF(S72:S80,"5")+COUNTIF(S72:S80,"6")+COUNTIF(S72:S80,"7")+COUNTIF(S72:S80,"8")+COUNTIF(S72:S80,"9"),"")</f>
        <v/>
      </c>
      <c r="T81" s="8" t="str">
        <f t="shared" si="6"/>
        <v/>
      </c>
      <c r="U81" s="130" t="str">
        <f>IF(U73&lt;&gt;"",IF(C72=U73,G74,IF(C74=U73,G74,IF(C80=U73,G82,IF(C82=U73,G82,IF(C88=U73,G90,IF(C90=U73,G90,IF(C96=U73,G98,IF(C98=U73,G98,IF(C104=U73,G106,IF(C106=U73,G106,IF(C112=U73,G114,IF(C114=U73,G114,IF(C120=U73,G122,IF(C122=U73,G122,IF(C128=U73,G130,IF(C130=U73,G130)))))))))))))))),"")</f>
        <v/>
      </c>
      <c r="V81" s="129" t="str">
        <f>IF(U81="","",VLOOKUP(U81,LISTAS!$F$5:$G$204,2,0))</f>
        <v/>
      </c>
      <c r="W81" s="9" t="str">
        <f t="shared" si="7"/>
        <v/>
      </c>
      <c r="X81" s="9" t="str">
        <f t="shared" si="8"/>
        <v/>
      </c>
    </row>
    <row r="82" spans="2:24" ht="18" customHeight="1" x14ac:dyDescent="0.25">
      <c r="B82" s="83">
        <v>9</v>
      </c>
      <c r="C82" s="110"/>
      <c r="D82" s="133">
        <v>0</v>
      </c>
      <c r="E82" s="45">
        <f>IF(D82&lt;&gt;"",D82,"")</f>
        <v>0</v>
      </c>
      <c r="F82" s="39" t="str">
        <f>IF(D82&lt;&gt;"",IF(C82="","",C82),"")</f>
        <v/>
      </c>
      <c r="G82" s="112" t="str">
        <f>VLOOKUP(G80,E80:F82,2,0)</f>
        <v/>
      </c>
      <c r="H82" s="39"/>
      <c r="I82" s="42"/>
      <c r="J82" s="39"/>
      <c r="K82" s="112"/>
      <c r="L82" s="39"/>
      <c r="M82" s="39"/>
      <c r="N82" s="39"/>
      <c r="O82" s="112"/>
      <c r="P82" s="55"/>
      <c r="S82" s="7" t="str">
        <f>IF(U82&lt;&gt;"",1+COUNTIF(S72:S81,"1")+COUNTIF(S72:S81,"2")+COUNTIF(S72:S81,"3")+COUNTIF(S72:S81,"4")+COUNTIF(S72:S81,"5")+COUNTIF(S72:S81,"6")+COUNTIF(S72:S81,"7")+COUNTIF(S72:S81,"8")+COUNTIF(S72:S81,"9")+COUNTIF(S72:S81,"10"),"")</f>
        <v/>
      </c>
      <c r="T82" s="8" t="str">
        <f t="shared" si="6"/>
        <v/>
      </c>
      <c r="U82" s="130" t="str">
        <f>IF(U74&lt;&gt;"",IF(C72=U74,G74,IF(C74=U74,G74,IF(C80=U74,G82,IF(C82=U74,G82,IF(C88=U74,G90,IF(C90=U74,G90,IF(C96=U74,G98,IF(C98=U74,G98,IF(C104=U74,G106,IF(C106=U74,G106,IF(C112=U74,G114,IF(C114=U74,G114,IF(C120=U74,G122,IF(C122=U74,G122,IF(C128=U74,G130,IF(C130=U74,G130)))))))))))))))),"")</f>
        <v/>
      </c>
      <c r="V82" s="129" t="str">
        <f>IF(U82="","",VLOOKUP(U82,LISTAS!$F$5:$G$204,2,0))</f>
        <v/>
      </c>
      <c r="W82" s="9" t="str">
        <f t="shared" si="7"/>
        <v/>
      </c>
      <c r="X82" s="9" t="str">
        <f t="shared" si="8"/>
        <v/>
      </c>
    </row>
    <row r="83" spans="2:24" ht="18" customHeight="1" thickBot="1" x14ac:dyDescent="0.3">
      <c r="B83" s="83"/>
      <c r="C83" s="111" t="str">
        <f>IF(C82="","",VLOOKUP(C82,LISTAS!$F$5:$G$204,2,0))</f>
        <v/>
      </c>
      <c r="D83" s="134"/>
      <c r="E83" s="39"/>
      <c r="F83" s="39"/>
      <c r="G83" s="112"/>
      <c r="H83" s="39"/>
      <c r="I83" s="42"/>
      <c r="J83" s="39"/>
      <c r="K83" s="112"/>
      <c r="L83" s="39"/>
      <c r="M83" s="39"/>
      <c r="N83" s="39"/>
      <c r="O83" s="112"/>
      <c r="P83" s="55"/>
      <c r="S83" s="7" t="str">
        <f>IF(U83&lt;&gt;"",1+COUNTIF(S72:S82,"1")+COUNTIF(S72:S82,"2")+COUNTIF(S72:S82,"3")+COUNTIF(S72:S82,"4")+COUNTIF(S72:S82,"5")+COUNTIF(S72:S82,"6")+COUNTIF(S72:S82,"7")+COUNTIF(S72:S82,"8")+COUNTIF(S72:S82,"9")+COUNTIF(S72:S82,"10")+COUNTIF(S72:S82,"11"),"")</f>
        <v/>
      </c>
      <c r="T83" s="8" t="str">
        <f t="shared" si="6"/>
        <v/>
      </c>
      <c r="U83" s="130" t="str">
        <f>IF(U75&lt;&gt;"",IF(C72=U75,G74,IF(C74=U75,G74,IF(C80=U75,G82,IF(C82=U75,G82,IF(C88=U75,G90,IF(C90=U75,G90,IF(C96=U75,G98,IF(C98=U75,G98,IF(C104=U75,G106,IF(C106=U75,G106,IF(C112=U75,G114,IF(C114=U75,G114,IF(C120=U75,G122,IF(C122=U75,G122,IF(C128=U75,G130,IF(C130=U75,G130)))))))))))))))),"")</f>
        <v/>
      </c>
      <c r="V83" s="129" t="str">
        <f>IF(U83="","",VLOOKUP(U83,LISTAS!$F$5:$G$204,2,0))</f>
        <v/>
      </c>
      <c r="W83" s="9" t="str">
        <f t="shared" si="7"/>
        <v/>
      </c>
      <c r="X83" s="9" t="str">
        <f t="shared" si="8"/>
        <v/>
      </c>
    </row>
    <row r="84" spans="2:24" ht="18" customHeight="1" x14ac:dyDescent="0.25">
      <c r="B84" s="83"/>
      <c r="C84" s="112"/>
      <c r="D84" s="39"/>
      <c r="E84" s="39"/>
      <c r="F84" s="39"/>
      <c r="G84" s="112"/>
      <c r="H84" s="39"/>
      <c r="I84" s="42"/>
      <c r="J84" s="39"/>
      <c r="K84" s="110" t="str">
        <f>IF(H76&lt;&gt;"",IF(H78&lt;&gt;"",IF(H76=H78,"",IF(H76&gt;H78,G76,G78)),""),"")</f>
        <v/>
      </c>
      <c r="L84" s="133">
        <v>0</v>
      </c>
      <c r="M84" s="39">
        <f>IF(L84&lt;&gt;"",L84,"")</f>
        <v>0</v>
      </c>
      <c r="N84" s="39" t="str">
        <f>IF(L84&lt;&gt;"",IF(K84="","",K84),"")</f>
        <v/>
      </c>
      <c r="O84" s="112">
        <f>IF(M84&lt;&gt;"",IF(M86&lt;&gt;"",SMALL(M84:N86,1),""),"")</f>
        <v>0</v>
      </c>
      <c r="P84" s="55"/>
      <c r="S84" s="7" t="str">
        <f>IF(U84&lt;&gt;"",1+COUNTIF(S72:S83,"1")+COUNTIF(S72:S83,"2")+COUNTIF(S72:S83,"3")+COUNTIF(S72:S83,"4")+COUNTIF(S72:S83,"5")+COUNTIF(S72:S83,"6")+COUNTIF(S72:S83,"7")+COUNTIF(S72:S83,"8")+COUNTIF(S72:S83,"9")+COUNTIF(S72:S83,"10")+COUNTIF(S72:S83,"11")+COUNTIF(S72:S83,"12"),"")</f>
        <v/>
      </c>
      <c r="T84" s="8" t="str">
        <f t="shared" si="6"/>
        <v/>
      </c>
      <c r="U84" s="130" t="str">
        <f>IF(U76&lt;&gt;"",IF(C72=U76,G74,IF(C74=U76,G74,IF(C80=U76,G82,IF(C82=U76,G82,IF(C88=U76,G90,IF(C90=U76,G90,IF(C96=U76,G98,IF(C98=U76,G98,IF(C104=U76,G106,IF(C106=U76,G106,IF(C112=U76,G114,IF(C114=U76,G114,IF(C120=U76,G122,IF(C122=U76,G122,IF(C128=U76,G130,IF(C130=U76,G130)))))))))))))))),"")</f>
        <v/>
      </c>
      <c r="V84" s="129" t="str">
        <f>IF(U84="","",VLOOKUP(U84,LISTAS!$F$5:$G$204,2,0))</f>
        <v/>
      </c>
      <c r="W84" s="9" t="str">
        <f t="shared" si="7"/>
        <v/>
      </c>
      <c r="X84" s="9" t="str">
        <f t="shared" si="8"/>
        <v/>
      </c>
    </row>
    <row r="85" spans="2:24" ht="18" customHeight="1" thickBot="1" x14ac:dyDescent="0.3">
      <c r="B85" s="83"/>
      <c r="C85" s="112"/>
      <c r="D85" s="39"/>
      <c r="E85" s="39"/>
      <c r="F85" s="39"/>
      <c r="G85" s="112"/>
      <c r="H85" s="39"/>
      <c r="I85" s="42"/>
      <c r="J85" s="39"/>
      <c r="K85" s="111" t="str">
        <f>IF(K84="","",VLOOKUP(K84,LISTAS!$F$5:$G$204,2,0))</f>
        <v/>
      </c>
      <c r="L85" s="134"/>
      <c r="M85" s="39"/>
      <c r="N85" s="39"/>
      <c r="O85" s="112"/>
      <c r="P85" s="55"/>
      <c r="S85" s="7" t="str">
        <f>IF(U85&lt;&gt;"",1+COUNTIF(S72:S84,"1")+COUNTIF(S72:S84,"2")+COUNTIF(S72:S84,"3")+COUNTIF(S72:S84,"4")+COUNTIF(S72:S84,"5")+COUNTIF(S72:S84,"6")+COUNTIF(S72:S84,"7")+COUNTIF(S72:S84,"8")+COUNTIF(S72:S84,"9")+COUNTIF(S72:S84,"10")+COUNTIF(S72:S84,"11")+COUNTIF(S72:S84,"12")+COUNTIF(S72:S84,"13"),"")</f>
        <v/>
      </c>
      <c r="T85" s="8" t="str">
        <f t="shared" si="6"/>
        <v/>
      </c>
      <c r="U85" s="130" t="str">
        <f>IF(U77&lt;&gt;"",IF(C72=U77,G74,IF(C74=U77,G74,IF(C80=U77,G82,IF(C82=U77,G82,IF(C88=U77,G90,IF(C90=U77,G90,IF(C96=U77,G98,IF(C98=U77,G98,IF(C104=U77,G106,IF(C106=U77,G106,IF(C112=U77,G114,IF(C114=U77,G114,IF(C120=U77,G122,IF(C122=U77,G122,IF(C128=U77,G130,IF(C130=U77,G130)))))))))))))))),"")</f>
        <v/>
      </c>
      <c r="V85" s="129" t="str">
        <f>IF(U85="","",VLOOKUP(U85,LISTAS!$F$5:$G$204,2,0))</f>
        <v/>
      </c>
      <c r="W85" s="9" t="str">
        <f t="shared" si="7"/>
        <v/>
      </c>
      <c r="X85" s="9" t="str">
        <f t="shared" si="8"/>
        <v/>
      </c>
    </row>
    <row r="86" spans="2:24" ht="18" customHeight="1" x14ac:dyDescent="0.25">
      <c r="B86" s="83"/>
      <c r="C86" s="112"/>
      <c r="D86" s="39"/>
      <c r="E86" s="39"/>
      <c r="F86" s="39"/>
      <c r="G86" s="112"/>
      <c r="H86" s="39"/>
      <c r="I86" s="42"/>
      <c r="J86" s="43"/>
      <c r="K86" s="110" t="str">
        <f>IF(H92&lt;&gt;"",IF(H94&lt;&gt;"",IF(H92=H94,"",IF(H92&gt;H94,G92,G94)),""),"")</f>
        <v/>
      </c>
      <c r="L86" s="133">
        <v>0</v>
      </c>
      <c r="M86" s="40">
        <f>IF(L86&lt;&gt;"",L86,"")</f>
        <v>0</v>
      </c>
      <c r="N86" s="39" t="str">
        <f>IF(L86&lt;&gt;"",IF(K86="","",K86),"")</f>
        <v/>
      </c>
      <c r="O86" s="112" t="str">
        <f>VLOOKUP(O84,M84:N86,2,0)</f>
        <v/>
      </c>
      <c r="P86" s="55"/>
      <c r="S86" s="7" t="str">
        <f>IF(U86&lt;&gt;"",1+COUNTIF(S72:S85,"1")+COUNTIF(S72:S85,"2")+COUNTIF(S72:S85,"3")+COUNTIF(S72:S85,"4")+COUNTIF(S72:S85,"5")+COUNTIF(S72:S85,"6")+COUNTIF(S72:S85,"7")+COUNTIF(S72:S85,"8")+COUNTIF(S72:S85,"9")+COUNTIF(S72:S85,"10")+COUNTIF(S72:S85,"11")+COUNTIF(S72:S85,"12")+COUNTIF(S72:S85,"13")+COUNTIF(S72:S85,"14"),"")</f>
        <v/>
      </c>
      <c r="T86" s="8" t="str">
        <f t="shared" si="6"/>
        <v/>
      </c>
      <c r="U86" s="130" t="str">
        <f>IF(U78&lt;&gt;"",IF(C72=U78,G74,IF(C74=U78,G74,IF(C80=U78,G82,IF(C82=U78,G82,IF(C88=U78,G90,IF(C90=U78,G90,IF(C96=U78,G98,IF(C98=U78,G98,IF(C104=U78,G106,IF(C106=U78,G106,IF(C112=U78,G114,IF(C114=U78,G114,IF(C120=U78,G122,IF(C122=U78,G122,IF(C128=U78,G130,IF(C130=U78,G130)))))))))))))))),"")</f>
        <v/>
      </c>
      <c r="V86" s="129" t="str">
        <f>IF(U86="","",VLOOKUP(U86,LISTAS!$F$5:$G$204,2,0))</f>
        <v/>
      </c>
      <c r="W86" s="9" t="str">
        <f t="shared" si="7"/>
        <v/>
      </c>
      <c r="X86" s="9" t="str">
        <f t="shared" si="8"/>
        <v/>
      </c>
    </row>
    <row r="87" spans="2:24" ht="18" customHeight="1" thickBot="1" x14ac:dyDescent="0.3">
      <c r="B87" s="83"/>
      <c r="C87" s="112"/>
      <c r="D87" s="39"/>
      <c r="E87" s="39"/>
      <c r="F87" s="39"/>
      <c r="G87" s="112"/>
      <c r="H87" s="39"/>
      <c r="I87" s="42"/>
      <c r="J87" s="39"/>
      <c r="K87" s="111" t="str">
        <f>IF(K86="","",VLOOKUP(K86,LISTAS!$F$5:$G$204,2,0))</f>
        <v/>
      </c>
      <c r="L87" s="134"/>
      <c r="M87" s="42"/>
      <c r="N87" s="39"/>
      <c r="O87" s="112"/>
      <c r="P87" s="55"/>
      <c r="S87" s="7" t="str">
        <f>IF(U87&lt;&gt;"",1+COUNTIF(S72:S86,"1")+COUNTIF(S72:S86,"2")+COUNTIF(S72:S86,"3")+COUNTIF(S72:S86,"4")+COUNTIF(S72:S86,"5")+COUNTIF(S72:S86,"6")+COUNTIF(S72:S86,"7")+COUNTIF(S72:S86,"8")+COUNTIF(S72:S86,"9")+COUNTIF(S72:S86,"10")+COUNTIF(S72:S86,"11")+COUNTIF(S72:S86,"12")+COUNTIF(S72:S86,"13")+COUNTIF(S72:S86,"14")+COUNTIF(S72:S86,"15"),"")</f>
        <v/>
      </c>
      <c r="T87" s="8" t="str">
        <f t="shared" si="6"/>
        <v/>
      </c>
      <c r="U87" s="130" t="str">
        <f>IF(U79&lt;&gt;"",IF(C72=U79,G74,IF(C74=U79,G74,IF(C80=U79,G82,IF(C82=U79,G82,IF(C88=U79,G90,IF(C90=U79,G90,IF(C96=U79,G98,IF(C98=U79,G98,IF(C104=U79,G106,IF(C106=U79,G106,IF(C112=U79,G114,IF(C114=U79,G114,IF(C120=U79,G122,IF(C122=U79,G122,IF(C128=U79,G130,IF(C130=U79,G130)))))))))))))))),"")</f>
        <v/>
      </c>
      <c r="V87" s="129" t="str">
        <f>IF(U87="","",VLOOKUP(U87,LISTAS!$F$5:$G$204,2,0))</f>
        <v/>
      </c>
      <c r="W87" s="9" t="str">
        <f t="shared" si="7"/>
        <v/>
      </c>
      <c r="X87" s="9" t="str">
        <f t="shared" si="8"/>
        <v/>
      </c>
    </row>
    <row r="88" spans="2:24" ht="18" customHeight="1" x14ac:dyDescent="0.25">
      <c r="B88" s="83">
        <v>6</v>
      </c>
      <c r="C88" s="110"/>
      <c r="D88" s="133">
        <v>0</v>
      </c>
      <c r="E88" s="39">
        <f>IF(D88&lt;&gt;"",D88,"")</f>
        <v>0</v>
      </c>
      <c r="F88" s="39" t="str">
        <f>IF(D88&lt;&gt;"",IF(C88="","",C88),"")</f>
        <v/>
      </c>
      <c r="G88" s="112">
        <f>IF(E88&lt;&gt;"",IF(E90&lt;&gt;"",SMALL(E88:F90,1),""),"")</f>
        <v>0</v>
      </c>
      <c r="H88" s="39"/>
      <c r="I88" s="42"/>
      <c r="J88" s="39"/>
      <c r="K88" s="112"/>
      <c r="L88" s="39"/>
      <c r="M88" s="42"/>
      <c r="N88" s="39"/>
      <c r="O88" s="112"/>
      <c r="P88" s="55"/>
      <c r="S88" s="7"/>
      <c r="T88" s="8"/>
      <c r="U88" s="130"/>
      <c r="V88" s="129"/>
      <c r="W88" s="9"/>
      <c r="X88" s="9"/>
    </row>
    <row r="89" spans="2:24" ht="18" customHeight="1" thickBot="1" x14ac:dyDescent="0.3">
      <c r="B89" s="83"/>
      <c r="C89" s="111" t="str">
        <f>IF(C88="","",VLOOKUP(C88,LISTAS!$F$5:$G$204,2,0))</f>
        <v/>
      </c>
      <c r="D89" s="134"/>
      <c r="E89" s="39"/>
      <c r="F89" s="39"/>
      <c r="G89" s="112"/>
      <c r="H89" s="39"/>
      <c r="I89" s="42"/>
      <c r="J89" s="39"/>
      <c r="K89" s="112"/>
      <c r="L89" s="39"/>
      <c r="M89" s="42"/>
      <c r="N89" s="39"/>
      <c r="O89" s="112"/>
      <c r="P89" s="55"/>
      <c r="S89" s="7"/>
      <c r="T89" s="8"/>
      <c r="U89" s="129"/>
      <c r="V89" s="129" t="str">
        <f>IF(U89="","",VLOOKUP(U89,LISTAS!$F$5:$G$204,2,0))</f>
        <v/>
      </c>
      <c r="W89" s="9" t="str">
        <f t="shared" ref="W89" si="9">IF(S89="","",IF(S89=1,180,IF(S89=2,170,IF(S89=3,150,IF(S89=4,140,IF(S89=5,135,IF(S89=6,130,IF(S89=7,120,IF(S89=8,110,IF(S89=9,105,IF(S89=10,105,IF(S89=11,105,IF(S89=12,105,IF(S89=13,105,IF(S89=14,105,IF(S89=15,105,IF(S89=16,105,IF(S89&gt;16,"",""))))))))))))))))))</f>
        <v/>
      </c>
      <c r="X89" s="9" t="str">
        <f t="shared" ref="X89" si="10">IF(S89="","",IF($V$5="NÃO","",IF(S89=1,180,IF(S89=2,170,IF(S89=3,150,IF(S89=4,140,IF(S89=5,135,IF(S89=6,130,IF(S89=7,120,IF(S89=8,110,IF(S89=9,105,IF(S89=10,105,IF(S89=11,105,IF(S89=12,105,IF(S89=13,105,IF(S89=14,105,IF(S89=15,105,IF(S89=16,105,IF(S89&gt;16,"","")))))))))))))))))))</f>
        <v/>
      </c>
    </row>
    <row r="90" spans="2:24" ht="18" customHeight="1" x14ac:dyDescent="0.25">
      <c r="B90" s="83">
        <v>11</v>
      </c>
      <c r="C90" s="110"/>
      <c r="D90" s="133">
        <v>0</v>
      </c>
      <c r="E90" s="40">
        <f>IF(D90&lt;&gt;"",D90,"")</f>
        <v>0</v>
      </c>
      <c r="F90" s="39" t="str">
        <f>IF(D90&lt;&gt;"",IF(C90="","",C90),"")</f>
        <v/>
      </c>
      <c r="G90" s="112" t="str">
        <f>VLOOKUP(G88,E88:F90,2,0)</f>
        <v/>
      </c>
      <c r="H90" s="39"/>
      <c r="I90" s="42"/>
      <c r="J90" s="39"/>
      <c r="K90" s="112"/>
      <c r="L90" s="39"/>
      <c r="M90" s="42"/>
      <c r="N90" s="39"/>
      <c r="O90" s="112"/>
      <c r="P90" s="55"/>
      <c r="S90" s="7"/>
      <c r="T90" s="8"/>
      <c r="U90" s="130"/>
      <c r="V90" s="129"/>
      <c r="W90" s="9"/>
      <c r="X90" s="9"/>
    </row>
    <row r="91" spans="2:24" ht="18" customHeight="1" thickBot="1" x14ac:dyDescent="0.3">
      <c r="B91" s="83"/>
      <c r="C91" s="111" t="str">
        <f>IF(C90="","",VLOOKUP(C90,LISTAS!$F$5:$G$204,2,0))</f>
        <v/>
      </c>
      <c r="D91" s="134"/>
      <c r="E91" s="39"/>
      <c r="F91" s="80"/>
      <c r="G91" s="112"/>
      <c r="H91" s="39"/>
      <c r="I91" s="42"/>
      <c r="J91" s="39"/>
      <c r="K91" s="112"/>
      <c r="L91" s="39"/>
      <c r="M91" s="42"/>
      <c r="N91" s="39"/>
      <c r="O91" s="112"/>
      <c r="P91" s="55"/>
      <c r="S91" s="7"/>
      <c r="T91" s="8"/>
      <c r="U91" s="130"/>
      <c r="V91" s="129"/>
      <c r="W91" s="9"/>
      <c r="X91" s="9"/>
    </row>
    <row r="92" spans="2:24" ht="18" customHeight="1" x14ac:dyDescent="0.25">
      <c r="B92" s="83"/>
      <c r="C92" s="112"/>
      <c r="D92" s="39"/>
      <c r="E92" s="39"/>
      <c r="F92" s="41"/>
      <c r="G92" s="110" t="str">
        <f>IF(D88&lt;&gt;"",IF(D90&lt;&gt;"",IF(D88=D90,"",IF(D88&gt;D90,C88,C90)),""),"")</f>
        <v/>
      </c>
      <c r="H92" s="133">
        <v>0</v>
      </c>
      <c r="I92" s="44">
        <f>IF(H92&lt;&gt;"",H92,"")</f>
        <v>0</v>
      </c>
      <c r="J92" s="39" t="str">
        <f>IF(H92&lt;&gt;"",IF(G92="","",G92),"")</f>
        <v/>
      </c>
      <c r="K92" s="112">
        <f>IF(I92&lt;&gt;"",IF(I94&lt;&gt;"",SMALL(I92:J94,1),""),"")</f>
        <v>0</v>
      </c>
      <c r="L92" s="6"/>
      <c r="M92" s="42"/>
      <c r="N92" s="39"/>
      <c r="O92" s="112"/>
      <c r="P92" s="55"/>
      <c r="S92" s="7"/>
      <c r="T92" s="8"/>
      <c r="U92" s="130"/>
      <c r="V92" s="129"/>
      <c r="W92" s="9"/>
      <c r="X92" s="9"/>
    </row>
    <row r="93" spans="2:24" ht="18" customHeight="1" thickBot="1" x14ac:dyDescent="0.3">
      <c r="B93" s="83"/>
      <c r="C93" s="112"/>
      <c r="D93" s="39"/>
      <c r="E93" s="39"/>
      <c r="F93" s="41"/>
      <c r="G93" s="111" t="str">
        <f>IF(G92="","",VLOOKUP(G92,LISTAS!$F$5:$G$204,2,0))</f>
        <v/>
      </c>
      <c r="H93" s="134"/>
      <c r="I93" s="45"/>
      <c r="J93" s="39"/>
      <c r="K93" s="112"/>
      <c r="L93" s="6"/>
      <c r="M93" s="42"/>
      <c r="N93" s="39"/>
      <c r="O93" s="112"/>
      <c r="P93" s="55"/>
      <c r="S93" s="7"/>
      <c r="T93" s="8"/>
      <c r="U93" s="130"/>
      <c r="V93" s="129"/>
      <c r="W93" s="9"/>
      <c r="X93" s="9"/>
    </row>
    <row r="94" spans="2:24" ht="18" customHeight="1" x14ac:dyDescent="0.25">
      <c r="B94" s="83"/>
      <c r="C94" s="112"/>
      <c r="D94" s="39"/>
      <c r="E94" s="42"/>
      <c r="F94" s="43"/>
      <c r="G94" s="110" t="str">
        <f>IF(D96&lt;&gt;"",IF(D98&lt;&gt;"",IF(D96=D98,"",IF(D96&gt;D98,C96,C98)),""),"")</f>
        <v/>
      </c>
      <c r="H94" s="133">
        <v>0</v>
      </c>
      <c r="I94" s="45">
        <f>IF(H94&lt;&gt;"",H94,"")</f>
        <v>0</v>
      </c>
      <c r="J94" s="39" t="str">
        <f>IF(H94&lt;&gt;"",IF(G94="","",G94),"")</f>
        <v/>
      </c>
      <c r="K94" s="112" t="str">
        <f>VLOOKUP(K92,I92:J94,2,0)</f>
        <v/>
      </c>
      <c r="L94" s="6"/>
      <c r="M94" s="42"/>
      <c r="N94" s="39"/>
      <c r="O94" s="112"/>
      <c r="P94" s="55"/>
      <c r="S94" s="7"/>
      <c r="T94" s="8"/>
      <c r="U94" s="130"/>
      <c r="V94" s="129"/>
      <c r="W94" s="9"/>
      <c r="X94" s="9"/>
    </row>
    <row r="95" spans="2:24" ht="18" customHeight="1" thickBot="1" x14ac:dyDescent="0.3">
      <c r="B95" s="83"/>
      <c r="C95" s="112"/>
      <c r="D95" s="39"/>
      <c r="E95" s="42"/>
      <c r="F95" s="39"/>
      <c r="G95" s="111" t="str">
        <f>IF(G94="","",VLOOKUP(G94,LISTAS!$F$5:$G$204,2,0))</f>
        <v/>
      </c>
      <c r="H95" s="134"/>
      <c r="I95" s="39"/>
      <c r="J95" s="39"/>
      <c r="K95" s="112"/>
      <c r="L95" s="6"/>
      <c r="M95" s="42"/>
      <c r="N95" s="39"/>
      <c r="O95" s="112"/>
      <c r="P95" s="55"/>
      <c r="S95" s="7"/>
      <c r="T95" s="8"/>
      <c r="U95" s="130"/>
      <c r="V95" s="129"/>
      <c r="W95" s="9"/>
      <c r="X95" s="9"/>
    </row>
    <row r="96" spans="2:24" ht="18" customHeight="1" x14ac:dyDescent="0.25">
      <c r="B96" s="83">
        <v>4</v>
      </c>
      <c r="C96" s="110"/>
      <c r="D96" s="133">
        <v>0</v>
      </c>
      <c r="E96" s="44">
        <f>IF(D96&lt;&gt;"",D96,"")</f>
        <v>0</v>
      </c>
      <c r="F96" s="39" t="str">
        <f>IF(D96&lt;&gt;"",IF(C96="","",C96),"")</f>
        <v/>
      </c>
      <c r="G96" s="112">
        <f>IF(E96&lt;&gt;"",IF(E98&lt;&gt;"",SMALL(E96:F98,1),""),"")</f>
        <v>0</v>
      </c>
      <c r="H96" s="39"/>
      <c r="I96" s="39"/>
      <c r="J96" s="39"/>
      <c r="K96" s="112"/>
      <c r="L96" s="39"/>
      <c r="M96" s="42"/>
      <c r="N96" s="39"/>
      <c r="O96" s="112"/>
      <c r="P96" s="55"/>
      <c r="R96" s="14"/>
      <c r="S96" s="7"/>
      <c r="T96" s="8"/>
      <c r="U96" s="130"/>
      <c r="V96" s="129"/>
      <c r="W96" s="9"/>
      <c r="X96" s="9"/>
    </row>
    <row r="97" spans="2:24" ht="18" customHeight="1" thickBot="1" x14ac:dyDescent="0.3">
      <c r="B97" s="83"/>
      <c r="C97" s="111" t="str">
        <f>IF(C96="","",VLOOKUP(C96,LISTAS!$F$5:$G$204,2,0))</f>
        <v/>
      </c>
      <c r="D97" s="134"/>
      <c r="E97" s="45"/>
      <c r="F97" s="39"/>
      <c r="G97" s="112"/>
      <c r="H97" s="39"/>
      <c r="I97" s="39"/>
      <c r="J97" s="39"/>
      <c r="K97" s="112"/>
      <c r="L97" s="39"/>
      <c r="M97" s="42"/>
      <c r="N97" s="39"/>
      <c r="O97" s="112"/>
      <c r="P97" s="55"/>
      <c r="R97" s="14"/>
      <c r="S97" s="7"/>
      <c r="T97" s="8"/>
      <c r="U97" s="130"/>
      <c r="V97" s="129"/>
      <c r="W97" s="9"/>
      <c r="X97" s="9"/>
    </row>
    <row r="98" spans="2:24" ht="18" customHeight="1" x14ac:dyDescent="0.25">
      <c r="B98" s="83">
        <v>13</v>
      </c>
      <c r="C98" s="110"/>
      <c r="D98" s="133">
        <v>0</v>
      </c>
      <c r="E98" s="45">
        <f>IF(D98&lt;&gt;"",D98,"")</f>
        <v>0</v>
      </c>
      <c r="F98" s="39" t="str">
        <f>IF(D98&lt;&gt;"",IF(C98="","",C98),"")</f>
        <v/>
      </c>
      <c r="G98" s="112" t="str">
        <f>VLOOKUP(G96,E96:F98,2,0)</f>
        <v/>
      </c>
      <c r="H98" s="39"/>
      <c r="I98" s="39"/>
      <c r="J98" s="39"/>
      <c r="K98" s="112"/>
      <c r="L98" s="39"/>
      <c r="M98" s="42"/>
      <c r="N98" s="39"/>
      <c r="O98" s="112"/>
      <c r="P98" s="55"/>
      <c r="R98" s="14"/>
      <c r="S98" s="7"/>
      <c r="T98" s="8"/>
      <c r="U98" s="130"/>
      <c r="V98" s="129"/>
      <c r="W98" s="9"/>
      <c r="X98" s="9"/>
    </row>
    <row r="99" spans="2:24" ht="18" customHeight="1" thickBot="1" x14ac:dyDescent="0.3">
      <c r="B99" s="83"/>
      <c r="C99" s="111" t="str">
        <f>IF(C98="","",VLOOKUP(C98,LISTAS!$F$5:$G$204,2,0))</f>
        <v/>
      </c>
      <c r="D99" s="134"/>
      <c r="E99" s="39"/>
      <c r="F99" s="39"/>
      <c r="G99" s="112"/>
      <c r="H99" s="39"/>
      <c r="I99" s="39"/>
      <c r="J99" s="39"/>
      <c r="K99" s="112"/>
      <c r="L99" s="39"/>
      <c r="M99" s="42"/>
      <c r="N99" s="39"/>
      <c r="O99" s="112"/>
      <c r="P99" s="39"/>
      <c r="R99" s="14"/>
      <c r="S99" s="7"/>
      <c r="T99" s="8"/>
      <c r="U99" s="130"/>
      <c r="V99" s="129"/>
      <c r="W99" s="9"/>
      <c r="X99" s="9"/>
    </row>
    <row r="100" spans="2:24" ht="18" customHeight="1" x14ac:dyDescent="0.25">
      <c r="B100" s="83"/>
      <c r="C100" s="106"/>
      <c r="D100" s="6"/>
      <c r="E100" s="39"/>
      <c r="F100" s="39"/>
      <c r="G100" s="112"/>
      <c r="H100" s="39"/>
      <c r="I100" s="39"/>
      <c r="J100" s="39"/>
      <c r="K100" s="112"/>
      <c r="L100" s="39"/>
      <c r="M100" s="42"/>
      <c r="N100" s="39"/>
      <c r="O100" s="110" t="str">
        <f>IF(L84&lt;&gt;"",IF(L86&lt;&gt;"",IF(L84=L86,"",IF(L84&gt;L86,K84,K86)),""),"")</f>
        <v/>
      </c>
      <c r="P100" s="133">
        <v>0</v>
      </c>
      <c r="Q100" s="11"/>
      <c r="S100" s="7"/>
      <c r="T100" s="8"/>
      <c r="U100" s="130"/>
      <c r="V100" s="129"/>
      <c r="W100" s="9"/>
      <c r="X100" s="9"/>
    </row>
    <row r="101" spans="2:24" ht="18" customHeight="1" thickBot="1" x14ac:dyDescent="0.3">
      <c r="B101" s="83"/>
      <c r="C101" s="106"/>
      <c r="D101" s="6"/>
      <c r="E101" s="39"/>
      <c r="F101" s="39"/>
      <c r="G101" s="112"/>
      <c r="H101" s="39"/>
      <c r="I101" s="39"/>
      <c r="J101" s="39"/>
      <c r="K101" s="112"/>
      <c r="L101" s="39"/>
      <c r="M101" s="42"/>
      <c r="N101" s="39"/>
      <c r="O101" s="111" t="str">
        <f>IF(O100="","",VLOOKUP(O100,LISTAS!$F$5:$G$204,2,0))</f>
        <v/>
      </c>
      <c r="P101" s="134"/>
      <c r="Q101" s="11"/>
      <c r="S101" s="7"/>
      <c r="T101" s="8"/>
      <c r="U101" s="130"/>
      <c r="V101" s="129"/>
      <c r="W101" s="9"/>
      <c r="X101" s="9"/>
    </row>
    <row r="102" spans="2:24" ht="18" customHeight="1" x14ac:dyDescent="0.25">
      <c r="B102" s="83"/>
      <c r="C102" s="106"/>
      <c r="D102" s="6"/>
      <c r="E102" s="39"/>
      <c r="F102" s="39"/>
      <c r="G102" s="112"/>
      <c r="H102" s="39"/>
      <c r="I102" s="39"/>
      <c r="J102" s="39"/>
      <c r="K102" s="112"/>
      <c r="L102" s="39"/>
      <c r="M102" s="42"/>
      <c r="N102" s="43"/>
      <c r="O102" s="110" t="str">
        <f>IF(L116&lt;&gt;"",IF(L118&lt;&gt;"",IF(L116=L118,"",IF(L116&gt;L118,K116,K118)),""),"")</f>
        <v/>
      </c>
      <c r="P102" s="133">
        <v>0</v>
      </c>
      <c r="Q102" s="11"/>
      <c r="S102" s="7"/>
      <c r="T102" s="8"/>
      <c r="U102" s="130"/>
      <c r="V102" s="129"/>
      <c r="W102" s="9"/>
      <c r="X102" s="9"/>
    </row>
    <row r="103" spans="2:24" ht="18" customHeight="1" thickBot="1" x14ac:dyDescent="0.3">
      <c r="B103" s="83"/>
      <c r="C103" s="106"/>
      <c r="D103" s="6"/>
      <c r="E103" s="39"/>
      <c r="F103" s="39"/>
      <c r="G103" s="112"/>
      <c r="H103" s="39"/>
      <c r="I103" s="39"/>
      <c r="J103" s="39"/>
      <c r="K103" s="112"/>
      <c r="L103" s="39"/>
      <c r="M103" s="42"/>
      <c r="N103" s="39"/>
      <c r="O103" s="111" t="str">
        <f>IF(O102="","",VLOOKUP(O102,LISTAS!$F$5:$G$204,2,0))</f>
        <v/>
      </c>
      <c r="P103" s="134"/>
      <c r="Q103" s="11"/>
      <c r="S103" s="7"/>
      <c r="T103" s="8"/>
      <c r="U103" s="130"/>
      <c r="V103" s="129"/>
      <c r="W103" s="9"/>
      <c r="X103" s="9"/>
    </row>
    <row r="104" spans="2:24" ht="18" customHeight="1" x14ac:dyDescent="0.25">
      <c r="B104" s="83">
        <v>3</v>
      </c>
      <c r="C104" s="110"/>
      <c r="D104" s="133">
        <v>0</v>
      </c>
      <c r="E104" s="39">
        <f>IF(D104&lt;&gt;"",D104,"")</f>
        <v>0</v>
      </c>
      <c r="F104" s="39" t="str">
        <f>IF(D104&lt;&gt;"",IF(C104="","",C104),"")</f>
        <v/>
      </c>
      <c r="G104" s="112">
        <f>IF(E104&lt;&gt;"",IF(E106&lt;&gt;"",SMALL(E104:F106,1),""),"")</f>
        <v>0</v>
      </c>
      <c r="H104" s="39"/>
      <c r="I104" s="39"/>
      <c r="J104" s="39"/>
      <c r="K104" s="112"/>
      <c r="L104" s="39"/>
      <c r="M104" s="42"/>
      <c r="N104" s="39"/>
      <c r="O104" s="112"/>
      <c r="P104" s="55"/>
      <c r="Q104" s="11"/>
      <c r="S104" s="7"/>
      <c r="T104" s="8"/>
      <c r="U104" s="130"/>
      <c r="V104" s="129"/>
      <c r="W104" s="9"/>
      <c r="X104" s="9"/>
    </row>
    <row r="105" spans="2:24" ht="18" customHeight="1" thickBot="1" x14ac:dyDescent="0.3">
      <c r="B105" s="83"/>
      <c r="C105" s="111" t="str">
        <f>IF(C104="","",VLOOKUP(C104,LISTAS!$F$5:$G$204,2,0))</f>
        <v/>
      </c>
      <c r="D105" s="134"/>
      <c r="E105" s="39"/>
      <c r="F105" s="39"/>
      <c r="G105" s="112"/>
      <c r="H105" s="39"/>
      <c r="I105" s="39"/>
      <c r="J105" s="39"/>
      <c r="K105" s="112"/>
      <c r="L105" s="39"/>
      <c r="M105" s="42"/>
      <c r="N105" s="39"/>
      <c r="O105" s="112"/>
      <c r="P105" s="55"/>
      <c r="Q105" s="11"/>
      <c r="S105" s="7"/>
      <c r="T105" s="8"/>
      <c r="U105" s="129"/>
      <c r="V105" s="129"/>
      <c r="W105" s="9"/>
      <c r="X105" s="9"/>
    </row>
    <row r="106" spans="2:24" ht="18" customHeight="1" x14ac:dyDescent="0.25">
      <c r="B106" s="83">
        <v>14</v>
      </c>
      <c r="C106" s="110"/>
      <c r="D106" s="133">
        <v>0</v>
      </c>
      <c r="E106" s="40">
        <f>IF(D106&lt;&gt;"",D106,"")</f>
        <v>0</v>
      </c>
      <c r="F106" s="39" t="str">
        <f>IF(D106&lt;&gt;"",IF(C106="","",C106),"")</f>
        <v/>
      </c>
      <c r="G106" s="112" t="str">
        <f>VLOOKUP(G104,E104:F106,2,0)</f>
        <v/>
      </c>
      <c r="H106" s="39"/>
      <c r="I106" s="39"/>
      <c r="J106" s="39"/>
      <c r="K106" s="112"/>
      <c r="L106" s="39"/>
      <c r="M106" s="42"/>
      <c r="N106" s="39"/>
      <c r="O106" s="112"/>
      <c r="P106" s="55"/>
      <c r="Q106" s="11"/>
      <c r="S106" s="7"/>
      <c r="T106" s="8"/>
      <c r="U106" s="129"/>
      <c r="V106" s="129" t="str">
        <f>IF(U106="","",VLOOKUP(U106,LISTAS!$F$5:$G$204,2,0))</f>
        <v/>
      </c>
      <c r="W106" s="9" t="str">
        <f t="shared" ref="W106:W132" si="11">IF(S106="","",IF(S106=1,180,IF(S106=2,170,IF(S106=3,150,IF(S106=4,140,IF(S106=5,135,IF(S106=6,130,IF(S106=7,120,IF(S106=8,110,IF(S106=9,105,IF(S106=10,105,IF(S106=11,105,IF(S106=12,105,IF(S106=13,105,IF(S106=14,105,IF(S106=15,105,IF(S106=16,105,IF(S106&gt;16,"",""))))))))))))))))))</f>
        <v/>
      </c>
      <c r="X106" s="9" t="str">
        <f t="shared" ref="X106:X132" si="12">IF(S106="","",IF($V$5="NÃO","",IF(S106=1,180,IF(S106=2,170,IF(S106=3,150,IF(S106=4,140,IF(S106=5,135,IF(S106=6,130,IF(S106=7,120,IF(S106=8,110,IF(S106=9,105,IF(S106=10,105,IF(S106=11,105,IF(S106=12,105,IF(S106=13,105,IF(S106=14,105,IF(S106=15,105,IF(S106=16,105,IF(S106&gt;16,"","")))))))))))))))))))</f>
        <v/>
      </c>
    </row>
    <row r="107" spans="2:24" ht="18" customHeight="1" thickBot="1" x14ac:dyDescent="0.3">
      <c r="B107" s="83"/>
      <c r="C107" s="111" t="str">
        <f>IF(C106="","",VLOOKUP(C106,LISTAS!$F$5:$G$204,2,0))</f>
        <v/>
      </c>
      <c r="D107" s="134"/>
      <c r="E107" s="39"/>
      <c r="F107" s="80"/>
      <c r="G107" s="112"/>
      <c r="H107" s="39"/>
      <c r="I107" s="39"/>
      <c r="J107" s="39"/>
      <c r="K107" s="112"/>
      <c r="L107" s="39"/>
      <c r="M107" s="42"/>
      <c r="N107" s="39"/>
      <c r="O107" s="112"/>
      <c r="P107" s="55"/>
      <c r="Q107" s="11"/>
      <c r="S107" s="7"/>
      <c r="T107" s="8"/>
      <c r="U107" s="129"/>
      <c r="V107" s="129"/>
      <c r="W107" s="9"/>
      <c r="X107" s="9"/>
    </row>
    <row r="108" spans="2:24" ht="18" customHeight="1" x14ac:dyDescent="0.25">
      <c r="B108" s="83"/>
      <c r="C108" s="106"/>
      <c r="D108" s="6"/>
      <c r="E108" s="39"/>
      <c r="F108" s="41"/>
      <c r="G108" s="110" t="str">
        <f>IF(D104&lt;&gt;"",IF(D106&lt;&gt;"",IF(D104=D106,"",IF(D104&gt;D106,C104,C106)),""),"")</f>
        <v/>
      </c>
      <c r="H108" s="133">
        <v>0</v>
      </c>
      <c r="I108" s="39">
        <f>IF(H108&lt;&gt;"",H108,"")</f>
        <v>0</v>
      </c>
      <c r="J108" s="39" t="str">
        <f>IF(H108&lt;&gt;"",IF(G108="","",G108),"")</f>
        <v/>
      </c>
      <c r="K108" s="112">
        <f>IF(I108&lt;&gt;"",IF(I110&lt;&gt;"",SMALL(I108:J110,1),""),"")</f>
        <v>0</v>
      </c>
      <c r="L108" s="39"/>
      <c r="M108" s="42"/>
      <c r="N108" s="39"/>
      <c r="O108" s="112"/>
      <c r="P108" s="55"/>
      <c r="Q108" s="11"/>
      <c r="S108" s="7"/>
      <c r="T108" s="8"/>
      <c r="U108" s="129"/>
      <c r="V108" s="129" t="str">
        <f>IF(U108="","",VLOOKUP(U108,LISTAS!$F$5:$G$204,2,0))</f>
        <v/>
      </c>
      <c r="W108" s="9" t="str">
        <f t="shared" si="11"/>
        <v/>
      </c>
      <c r="X108" s="9" t="str">
        <f t="shared" si="12"/>
        <v/>
      </c>
    </row>
    <row r="109" spans="2:24" ht="18" customHeight="1" thickBot="1" x14ac:dyDescent="0.3">
      <c r="B109" s="83"/>
      <c r="C109" s="106"/>
      <c r="D109" s="6"/>
      <c r="E109" s="39"/>
      <c r="F109" s="41"/>
      <c r="G109" s="111" t="str">
        <f>IF(G108="","",VLOOKUP(G108,LISTAS!$F$5:$G$204,2,0))</f>
        <v/>
      </c>
      <c r="H109" s="134"/>
      <c r="I109" s="39"/>
      <c r="J109" s="39"/>
      <c r="K109" s="112"/>
      <c r="L109" s="39"/>
      <c r="M109" s="42"/>
      <c r="N109" s="39"/>
      <c r="O109" s="112"/>
      <c r="P109" s="55"/>
      <c r="Q109" s="11"/>
      <c r="S109" s="7"/>
      <c r="T109" s="8"/>
      <c r="U109" s="129"/>
      <c r="V109" s="129"/>
      <c r="W109" s="9"/>
      <c r="X109" s="9"/>
    </row>
    <row r="110" spans="2:24" ht="18" customHeight="1" x14ac:dyDescent="0.25">
      <c r="B110" s="83"/>
      <c r="C110" s="106"/>
      <c r="D110" s="6"/>
      <c r="E110" s="42"/>
      <c r="F110" s="43"/>
      <c r="G110" s="110" t="str">
        <f>IF(D112&lt;&gt;"",IF(D114&lt;&gt;"",IF(D112=D114,"",IF(D112&gt;D114,C112,C114)),""),"")</f>
        <v/>
      </c>
      <c r="H110" s="133">
        <v>0</v>
      </c>
      <c r="I110" s="40">
        <f>IF(H110&lt;&gt;"",H110,"")</f>
        <v>0</v>
      </c>
      <c r="J110" s="39" t="str">
        <f>IF(H110&lt;&gt;"",IF(G110="","",G110),"")</f>
        <v/>
      </c>
      <c r="K110" s="112" t="str">
        <f>VLOOKUP(K108,I108:J110,2,0)</f>
        <v/>
      </c>
      <c r="L110" s="39"/>
      <c r="M110" s="42"/>
      <c r="N110" s="39"/>
      <c r="O110" s="112"/>
      <c r="P110" s="55"/>
      <c r="S110" s="7"/>
      <c r="T110" s="8"/>
      <c r="U110" s="129"/>
      <c r="V110" s="129" t="str">
        <f>IF(U110="","",VLOOKUP(U110,LISTAS!$F$5:$G$204,2,0))</f>
        <v/>
      </c>
      <c r="W110" s="9" t="str">
        <f t="shared" si="11"/>
        <v/>
      </c>
      <c r="X110" s="9" t="str">
        <f t="shared" si="12"/>
        <v/>
      </c>
    </row>
    <row r="111" spans="2:24" ht="18" customHeight="1" thickBot="1" x14ac:dyDescent="0.3">
      <c r="B111" s="83"/>
      <c r="C111" s="106"/>
      <c r="D111" s="6"/>
      <c r="E111" s="42"/>
      <c r="F111" s="39"/>
      <c r="G111" s="111" t="str">
        <f>IF(G110="","",VLOOKUP(G110,LISTAS!$F$5:$G$204,2,0))</f>
        <v/>
      </c>
      <c r="H111" s="134"/>
      <c r="I111" s="42"/>
      <c r="J111" s="39"/>
      <c r="K111" s="112"/>
      <c r="L111" s="39"/>
      <c r="M111" s="42"/>
      <c r="N111" s="39"/>
      <c r="O111" s="112"/>
      <c r="P111" s="55"/>
      <c r="S111" s="7"/>
      <c r="T111" s="8"/>
      <c r="U111" s="129"/>
      <c r="V111" s="129"/>
      <c r="W111" s="9"/>
      <c r="X111" s="9"/>
    </row>
    <row r="112" spans="2:24" ht="18" customHeight="1" x14ac:dyDescent="0.25">
      <c r="B112" s="83">
        <v>5</v>
      </c>
      <c r="C112" s="110"/>
      <c r="D112" s="133">
        <v>0</v>
      </c>
      <c r="E112" s="44">
        <f>IF(D112&lt;&gt;"",D112,"")</f>
        <v>0</v>
      </c>
      <c r="F112" s="39" t="str">
        <f>IF(D112&lt;&gt;"",IF(C112="","",C112),"")</f>
        <v/>
      </c>
      <c r="G112" s="112">
        <f>IF(E112&lt;&gt;"",IF(E114&lt;&gt;"",SMALL(E112:F114,1),""),"")</f>
        <v>0</v>
      </c>
      <c r="H112" s="39"/>
      <c r="I112" s="42"/>
      <c r="J112" s="39"/>
      <c r="K112" s="112"/>
      <c r="L112" s="39"/>
      <c r="M112" s="42"/>
      <c r="N112" s="39"/>
      <c r="O112" s="112"/>
      <c r="P112" s="55"/>
      <c r="S112" s="7"/>
      <c r="T112" s="8"/>
      <c r="U112" s="129"/>
      <c r="V112" s="129" t="str">
        <f>IF(U112="","",VLOOKUP(U112,LISTAS!$F$5:$G$204,2,0))</f>
        <v/>
      </c>
      <c r="W112" s="9" t="str">
        <f t="shared" si="11"/>
        <v/>
      </c>
      <c r="X112" s="9" t="str">
        <f t="shared" si="12"/>
        <v/>
      </c>
    </row>
    <row r="113" spans="2:24" ht="18" customHeight="1" thickBot="1" x14ac:dyDescent="0.3">
      <c r="B113" s="83"/>
      <c r="C113" s="111" t="str">
        <f>IF(C112="","",VLOOKUP(C112,LISTAS!$F$5:$G$204,2,0))</f>
        <v/>
      </c>
      <c r="D113" s="134"/>
      <c r="E113" s="45"/>
      <c r="F113" s="39"/>
      <c r="G113" s="112"/>
      <c r="H113" s="39"/>
      <c r="I113" s="42"/>
      <c r="J113" s="39"/>
      <c r="K113" s="112"/>
      <c r="L113" s="39"/>
      <c r="M113" s="42"/>
      <c r="N113" s="39"/>
      <c r="O113" s="112"/>
      <c r="P113" s="55"/>
      <c r="S113" s="7"/>
      <c r="T113" s="8"/>
      <c r="U113" s="129"/>
      <c r="V113" s="129"/>
      <c r="W113" s="9"/>
      <c r="X113" s="9"/>
    </row>
    <row r="114" spans="2:24" ht="18" customHeight="1" x14ac:dyDescent="0.25">
      <c r="B114" s="83">
        <v>12</v>
      </c>
      <c r="C114" s="110"/>
      <c r="D114" s="133">
        <v>0</v>
      </c>
      <c r="E114" s="45">
        <f>IF(D114&lt;&gt;"",D114,"")</f>
        <v>0</v>
      </c>
      <c r="F114" s="39" t="str">
        <f>IF(D114&lt;&gt;"",IF(C114="","",C114),"")</f>
        <v/>
      </c>
      <c r="G114" s="112" t="str">
        <f>VLOOKUP(G112,E112:F114,2,0)</f>
        <v/>
      </c>
      <c r="H114" s="39"/>
      <c r="I114" s="42"/>
      <c r="J114" s="39"/>
      <c r="K114" s="112"/>
      <c r="L114" s="39"/>
      <c r="M114" s="42"/>
      <c r="N114" s="39"/>
      <c r="O114" s="112"/>
      <c r="P114" s="55"/>
      <c r="S114" s="7"/>
      <c r="T114" s="8"/>
      <c r="U114" s="129"/>
      <c r="V114" s="129" t="str">
        <f>IF(U114="","",VLOOKUP(U114,LISTAS!$F$5:$G$204,2,0))</f>
        <v/>
      </c>
      <c r="W114" s="9" t="str">
        <f t="shared" si="11"/>
        <v/>
      </c>
      <c r="X114" s="9" t="str">
        <f t="shared" si="12"/>
        <v/>
      </c>
    </row>
    <row r="115" spans="2:24" ht="18" customHeight="1" thickBot="1" x14ac:dyDescent="0.3">
      <c r="B115" s="83"/>
      <c r="C115" s="111" t="str">
        <f>IF(C114="","",VLOOKUP(C114,LISTAS!$F$5:$G$204,2,0))</f>
        <v/>
      </c>
      <c r="D115" s="134"/>
      <c r="E115" s="39"/>
      <c r="F115" s="39"/>
      <c r="G115" s="112"/>
      <c r="H115" s="39"/>
      <c r="I115" s="42"/>
      <c r="J115" s="39"/>
      <c r="K115" s="112"/>
      <c r="L115" s="39"/>
      <c r="M115" s="42"/>
      <c r="N115" s="39"/>
      <c r="O115" s="112"/>
      <c r="P115" s="55"/>
      <c r="S115" s="7"/>
      <c r="T115" s="8"/>
      <c r="U115" s="129"/>
      <c r="V115" s="129"/>
      <c r="W115" s="9"/>
      <c r="X115" s="9"/>
    </row>
    <row r="116" spans="2:24" ht="18" customHeight="1" x14ac:dyDescent="0.25">
      <c r="B116" s="83"/>
      <c r="C116" s="106"/>
      <c r="D116" s="6"/>
      <c r="E116" s="39"/>
      <c r="F116" s="39"/>
      <c r="G116" s="112"/>
      <c r="H116" s="39"/>
      <c r="I116" s="42"/>
      <c r="J116" s="39"/>
      <c r="K116" s="110" t="str">
        <f>IF(H108&lt;&gt;"",IF(H110&lt;&gt;"",IF(H108=H110,"",IF(H108&gt;H110,G108,G110)),""),"")</f>
        <v/>
      </c>
      <c r="L116" s="133">
        <v>0</v>
      </c>
      <c r="M116" s="44">
        <f>IF(L116&lt;&gt;"",L116,"")</f>
        <v>0</v>
      </c>
      <c r="N116" s="39" t="str">
        <f>IF(L116&lt;&gt;"",IF(K116="","",K116),"")</f>
        <v/>
      </c>
      <c r="O116" s="112">
        <f>IF(M116&lt;&gt;"",IF(M118&lt;&gt;"",SMALL(M116:N118,1),""),"")</f>
        <v>0</v>
      </c>
      <c r="P116" s="55"/>
      <c r="S116" s="7"/>
      <c r="T116" s="8"/>
      <c r="U116" s="129"/>
      <c r="V116" s="129" t="str">
        <f>IF(U116="","",VLOOKUP(U116,LISTAS!$F$5:$G$204,2,0))</f>
        <v/>
      </c>
      <c r="W116" s="9" t="str">
        <f t="shared" si="11"/>
        <v/>
      </c>
      <c r="X116" s="9" t="str">
        <f t="shared" si="12"/>
        <v/>
      </c>
    </row>
    <row r="117" spans="2:24" ht="18" customHeight="1" thickBot="1" x14ac:dyDescent="0.3">
      <c r="B117" s="83"/>
      <c r="C117" s="106"/>
      <c r="D117" s="6"/>
      <c r="E117" s="39"/>
      <c r="F117" s="39"/>
      <c r="G117" s="112"/>
      <c r="H117" s="39"/>
      <c r="I117" s="42"/>
      <c r="J117" s="39"/>
      <c r="K117" s="111" t="str">
        <f>IF(K116="","",VLOOKUP(K116,LISTAS!$F$5:$G$204,2,0))</f>
        <v/>
      </c>
      <c r="L117" s="134"/>
      <c r="M117" s="45"/>
      <c r="N117" s="39"/>
      <c r="O117" s="112"/>
      <c r="P117" s="55"/>
      <c r="S117" s="7"/>
      <c r="T117" s="8"/>
      <c r="U117" s="129"/>
      <c r="V117" s="129"/>
      <c r="W117" s="9"/>
      <c r="X117" s="9"/>
    </row>
    <row r="118" spans="2:24" ht="18" customHeight="1" x14ac:dyDescent="0.25">
      <c r="B118" s="83"/>
      <c r="C118" s="106"/>
      <c r="D118" s="6"/>
      <c r="E118" s="39"/>
      <c r="F118" s="39"/>
      <c r="G118" s="112"/>
      <c r="H118" s="39"/>
      <c r="I118" s="42"/>
      <c r="J118" s="43"/>
      <c r="K118" s="110" t="str">
        <f>IF(H124&lt;&gt;"",IF(H126&lt;&gt;"",IF(H124=H126,"",IF(H124&gt;H126,G124,G126)),""),"")</f>
        <v/>
      </c>
      <c r="L118" s="133">
        <v>0</v>
      </c>
      <c r="M118" s="45">
        <f>IF(L118&lt;&gt;"",L118,"")</f>
        <v>0</v>
      </c>
      <c r="N118" s="39" t="str">
        <f>IF(L118&lt;&gt;"",IF(K118="","",K118),"")</f>
        <v/>
      </c>
      <c r="O118" s="112" t="str">
        <f>VLOOKUP(O116,M116:N118,2,0)</f>
        <v/>
      </c>
      <c r="P118" s="55"/>
      <c r="S118" s="7"/>
      <c r="T118" s="8"/>
      <c r="U118" s="129"/>
      <c r="V118" s="129" t="str">
        <f>IF(U118="","",VLOOKUP(U118,LISTAS!$F$5:$G$204,2,0))</f>
        <v/>
      </c>
      <c r="W118" s="9" t="str">
        <f t="shared" si="11"/>
        <v/>
      </c>
      <c r="X118" s="9" t="str">
        <f t="shared" si="12"/>
        <v/>
      </c>
    </row>
    <row r="119" spans="2:24" ht="18" customHeight="1" thickBot="1" x14ac:dyDescent="0.3">
      <c r="B119" s="83"/>
      <c r="C119" s="106"/>
      <c r="D119" s="6"/>
      <c r="E119" s="39"/>
      <c r="F119" s="39"/>
      <c r="G119" s="112"/>
      <c r="H119" s="39"/>
      <c r="I119" s="42"/>
      <c r="J119" s="39"/>
      <c r="K119" s="111" t="str">
        <f>IF(K118="","",VLOOKUP(K118,LISTAS!$F$5:$G$204,2,0))</f>
        <v/>
      </c>
      <c r="L119" s="134"/>
      <c r="M119" s="39"/>
      <c r="N119" s="39"/>
      <c r="O119" s="112"/>
      <c r="P119" s="55"/>
      <c r="S119" s="7"/>
      <c r="T119" s="8"/>
      <c r="U119" s="129"/>
      <c r="V119" s="129"/>
      <c r="W119" s="9"/>
      <c r="X119" s="9"/>
    </row>
    <row r="120" spans="2:24" ht="18" customHeight="1" x14ac:dyDescent="0.25">
      <c r="B120" s="83">
        <v>8</v>
      </c>
      <c r="C120" s="110"/>
      <c r="D120" s="133">
        <v>0</v>
      </c>
      <c r="E120" s="39">
        <f>IF(D120&lt;&gt;"",D120,"")</f>
        <v>0</v>
      </c>
      <c r="F120" s="39" t="str">
        <f>IF(D120&lt;&gt;"",IF(C120="","",C120),"")</f>
        <v/>
      </c>
      <c r="G120" s="112">
        <f>IF(E120&lt;&gt;"",IF(E122&lt;&gt;"",SMALL(E120:F122,1),""),"")</f>
        <v>0</v>
      </c>
      <c r="H120" s="39"/>
      <c r="I120" s="42"/>
      <c r="J120" s="39"/>
      <c r="K120" s="106"/>
      <c r="L120" s="6"/>
      <c r="M120" s="39"/>
      <c r="N120" s="39"/>
      <c r="O120" s="112"/>
      <c r="P120" s="55"/>
      <c r="S120" s="7"/>
      <c r="T120" s="8"/>
      <c r="U120" s="129"/>
      <c r="V120" s="129" t="str">
        <f>IF(U120="","",VLOOKUP(U120,LISTAS!$F$5:$G$204,2,0))</f>
        <v/>
      </c>
      <c r="W120" s="9" t="str">
        <f t="shared" si="11"/>
        <v/>
      </c>
      <c r="X120" s="9" t="str">
        <f t="shared" si="12"/>
        <v/>
      </c>
    </row>
    <row r="121" spans="2:24" ht="18" customHeight="1" thickBot="1" x14ac:dyDescent="0.3">
      <c r="B121" s="83"/>
      <c r="C121" s="111" t="str">
        <f>IF(C120="","",VLOOKUP(C120,LISTAS!$F$5:$G$204,2,0))</f>
        <v/>
      </c>
      <c r="D121" s="134"/>
      <c r="E121" s="39"/>
      <c r="F121" s="39"/>
      <c r="G121" s="112"/>
      <c r="H121" s="39"/>
      <c r="I121" s="42"/>
      <c r="J121" s="39"/>
      <c r="K121" s="106"/>
      <c r="L121" s="6"/>
      <c r="M121" s="39"/>
      <c r="N121" s="39"/>
      <c r="O121" s="112"/>
      <c r="P121" s="55"/>
      <c r="S121" s="7"/>
      <c r="T121" s="8"/>
      <c r="U121" s="129"/>
      <c r="V121" s="129"/>
      <c r="W121" s="9"/>
      <c r="X121" s="9"/>
    </row>
    <row r="122" spans="2:24" ht="18" customHeight="1" x14ac:dyDescent="0.25">
      <c r="B122" s="83">
        <v>10</v>
      </c>
      <c r="C122" s="110"/>
      <c r="D122" s="133">
        <v>0</v>
      </c>
      <c r="E122" s="40">
        <f>IF(D122&lt;&gt;"",D122,"")</f>
        <v>0</v>
      </c>
      <c r="F122" s="39" t="str">
        <f>IF(D122&lt;&gt;"",IF(C122="","",C122),"")</f>
        <v/>
      </c>
      <c r="G122" s="112" t="str">
        <f>VLOOKUP(G120,E120:F122,2,0)</f>
        <v/>
      </c>
      <c r="H122" s="39"/>
      <c r="I122" s="42"/>
      <c r="J122" s="39"/>
      <c r="K122" s="106"/>
      <c r="L122" s="6"/>
      <c r="M122" s="39"/>
      <c r="N122" s="39"/>
      <c r="O122" s="112"/>
      <c r="P122" s="55"/>
      <c r="S122" s="7"/>
      <c r="T122" s="8"/>
      <c r="U122" s="129"/>
      <c r="V122" s="129" t="str">
        <f>IF(U122="","",VLOOKUP(U122,LISTAS!$F$5:$G$204,2,0))</f>
        <v/>
      </c>
      <c r="W122" s="9" t="str">
        <f t="shared" si="11"/>
        <v/>
      </c>
      <c r="X122" s="9" t="str">
        <f t="shared" si="12"/>
        <v/>
      </c>
    </row>
    <row r="123" spans="2:24" ht="18" customHeight="1" thickBot="1" x14ac:dyDescent="0.3">
      <c r="B123" s="83"/>
      <c r="C123" s="111" t="str">
        <f>IF(C122="","",VLOOKUP(C122,LISTAS!$F$5:$G$204,2,0))</f>
        <v/>
      </c>
      <c r="D123" s="134"/>
      <c r="E123" s="39"/>
      <c r="F123" s="80"/>
      <c r="G123" s="112"/>
      <c r="H123" s="39"/>
      <c r="I123" s="42"/>
      <c r="J123" s="39"/>
      <c r="K123" s="106"/>
      <c r="L123" s="6"/>
      <c r="M123" s="39"/>
      <c r="N123" s="39"/>
      <c r="O123" s="112"/>
      <c r="P123" s="55"/>
      <c r="S123" s="7"/>
      <c r="T123" s="8"/>
      <c r="U123" s="129"/>
      <c r="V123" s="129"/>
      <c r="W123" s="9"/>
      <c r="X123" s="9"/>
    </row>
    <row r="124" spans="2:24" ht="18" customHeight="1" x14ac:dyDescent="0.25">
      <c r="B124" s="83"/>
      <c r="C124" s="106"/>
      <c r="D124" s="6"/>
      <c r="E124" s="39"/>
      <c r="F124" s="41"/>
      <c r="G124" s="110" t="str">
        <f>IF(D120&lt;&gt;"",IF(D122&lt;&gt;"",IF(D120=D122,"",IF(D120&gt;D122,C120,C122)),""),"")</f>
        <v/>
      </c>
      <c r="H124" s="133">
        <v>0</v>
      </c>
      <c r="I124" s="44">
        <f>IF(H124&lt;&gt;"",H124,"")</f>
        <v>0</v>
      </c>
      <c r="J124" s="39" t="str">
        <f>IF(H124&lt;&gt;"",IF(G124="","",G124),"")</f>
        <v/>
      </c>
      <c r="K124" s="112">
        <f>IF(I124&lt;&gt;"",IF(I126&lt;&gt;"",SMALL(I124:J126,1),""),"")</f>
        <v>0</v>
      </c>
      <c r="L124" s="6"/>
      <c r="M124" s="39"/>
      <c r="N124" s="39"/>
      <c r="O124" s="112"/>
      <c r="P124" s="55"/>
      <c r="S124" s="7"/>
      <c r="T124" s="8"/>
      <c r="U124" s="129"/>
      <c r="V124" s="129" t="str">
        <f>IF(U124="","",VLOOKUP(U124,LISTAS!$F$5:$G$204,2,0))</f>
        <v/>
      </c>
      <c r="W124" s="9" t="str">
        <f t="shared" si="11"/>
        <v/>
      </c>
      <c r="X124" s="9" t="str">
        <f t="shared" si="12"/>
        <v/>
      </c>
    </row>
    <row r="125" spans="2:24" ht="18" customHeight="1" thickBot="1" x14ac:dyDescent="0.3">
      <c r="B125" s="83"/>
      <c r="C125" s="106"/>
      <c r="D125" s="6"/>
      <c r="E125" s="39"/>
      <c r="F125" s="41"/>
      <c r="G125" s="111" t="str">
        <f>IF(G124="","",VLOOKUP(G124,LISTAS!$F$5:$G$204,2,0))</f>
        <v/>
      </c>
      <c r="H125" s="134"/>
      <c r="I125" s="45"/>
      <c r="J125" s="39"/>
      <c r="K125" s="112"/>
      <c r="L125" s="6"/>
      <c r="M125" s="39"/>
      <c r="N125" s="39"/>
      <c r="O125" s="112"/>
      <c r="P125" s="55"/>
      <c r="S125" s="7"/>
      <c r="T125" s="8"/>
      <c r="U125" s="129"/>
      <c r="V125" s="129"/>
      <c r="W125" s="9"/>
      <c r="X125" s="9"/>
    </row>
    <row r="126" spans="2:24" ht="18" customHeight="1" x14ac:dyDescent="0.25">
      <c r="B126" s="83"/>
      <c r="C126" s="106"/>
      <c r="D126" s="6"/>
      <c r="E126" s="42"/>
      <c r="F126" s="43"/>
      <c r="G126" s="110" t="str">
        <f>IF(D128&lt;&gt;"",IF(D130&lt;&gt;"",IF(D128=D130,"",IF(D128&gt;D130,C128,C130)),""),"")</f>
        <v/>
      </c>
      <c r="H126" s="133">
        <v>0</v>
      </c>
      <c r="I126" s="45">
        <f>IF(H126&lt;&gt;"",H126,"")</f>
        <v>0</v>
      </c>
      <c r="J126" s="39" t="str">
        <f>IF(H126&lt;&gt;"",IF(G126="","",G126),"")</f>
        <v/>
      </c>
      <c r="K126" s="112" t="str">
        <f>VLOOKUP(K124,I124:J126,2,0)</f>
        <v/>
      </c>
      <c r="L126" s="6"/>
      <c r="M126" s="39"/>
      <c r="N126" s="39"/>
      <c r="O126" s="112"/>
      <c r="P126" s="55"/>
      <c r="S126" s="7"/>
      <c r="T126" s="8"/>
      <c r="U126" s="129"/>
      <c r="V126" s="129" t="str">
        <f>IF(U126="","",VLOOKUP(U126,LISTAS!$F$5:$G$204,2,0))</f>
        <v/>
      </c>
      <c r="W126" s="9" t="str">
        <f t="shared" si="11"/>
        <v/>
      </c>
      <c r="X126" s="9" t="str">
        <f t="shared" si="12"/>
        <v/>
      </c>
    </row>
    <row r="127" spans="2:24" ht="18" customHeight="1" thickBot="1" x14ac:dyDescent="0.3">
      <c r="B127" s="83"/>
      <c r="C127" s="106"/>
      <c r="D127" s="6"/>
      <c r="E127" s="42"/>
      <c r="F127" s="39"/>
      <c r="G127" s="111" t="str">
        <f>IF(G126="","",VLOOKUP(G126,LISTAS!$F$5:$G$204,2,0))</f>
        <v/>
      </c>
      <c r="H127" s="134"/>
      <c r="I127" s="39"/>
      <c r="J127" s="39"/>
      <c r="K127" s="112"/>
      <c r="L127" s="6"/>
      <c r="M127" s="39"/>
      <c r="N127" s="39"/>
      <c r="O127" s="112"/>
      <c r="P127" s="55"/>
      <c r="S127" s="7"/>
      <c r="T127" s="8"/>
      <c r="U127" s="129"/>
      <c r="V127" s="129"/>
      <c r="W127" s="9"/>
      <c r="X127" s="9"/>
    </row>
    <row r="128" spans="2:24" ht="18" customHeight="1" x14ac:dyDescent="0.25">
      <c r="B128" s="83">
        <v>2</v>
      </c>
      <c r="C128" s="110"/>
      <c r="D128" s="133">
        <v>0</v>
      </c>
      <c r="E128" s="44">
        <f>IF(D128&lt;&gt;"",D128,"")</f>
        <v>0</v>
      </c>
      <c r="F128" s="39" t="str">
        <f>IF(D128&lt;&gt;"",IF(C128="","",C128),"")</f>
        <v/>
      </c>
      <c r="G128" s="112">
        <f>IF(E128&lt;&gt;"",IF(E130&lt;&gt;"",SMALL(E128:F130,1),""),"")</f>
        <v>0</v>
      </c>
      <c r="H128" s="39"/>
      <c r="I128" s="39"/>
      <c r="J128" s="39"/>
      <c r="K128" s="112"/>
      <c r="L128" s="39"/>
      <c r="M128" s="39"/>
      <c r="N128" s="39"/>
      <c r="O128" s="112"/>
      <c r="P128" s="55"/>
      <c r="S128" s="7"/>
      <c r="T128" s="8"/>
      <c r="U128" s="129"/>
      <c r="V128" s="129" t="str">
        <f>IF(U128="","",VLOOKUP(U128,LISTAS!$F$5:$G$204,2,0))</f>
        <v/>
      </c>
      <c r="W128" s="9" t="str">
        <f t="shared" si="11"/>
        <v/>
      </c>
      <c r="X128" s="9" t="str">
        <f t="shared" si="12"/>
        <v/>
      </c>
    </row>
    <row r="129" spans="2:25" ht="18" customHeight="1" thickBot="1" x14ac:dyDescent="0.3">
      <c r="B129" s="83"/>
      <c r="C129" s="111" t="str">
        <f>IF(C128="","",VLOOKUP(C128,LISTAS!$F$5:$G$204,2,0))</f>
        <v/>
      </c>
      <c r="D129" s="134"/>
      <c r="E129" s="45"/>
      <c r="F129" s="39"/>
      <c r="G129" s="112"/>
      <c r="H129" s="39"/>
      <c r="I129" s="39"/>
      <c r="J129" s="39"/>
      <c r="K129" s="112"/>
      <c r="L129" s="39"/>
      <c r="M129" s="39"/>
      <c r="N129" s="39"/>
      <c r="O129" s="112"/>
      <c r="P129" s="55"/>
      <c r="S129" s="7"/>
      <c r="T129" s="8"/>
      <c r="U129" s="129"/>
      <c r="V129" s="129"/>
      <c r="W129" s="9"/>
      <c r="X129" s="9"/>
    </row>
    <row r="130" spans="2:25" ht="18" customHeight="1" x14ac:dyDescent="0.25">
      <c r="B130" s="83">
        <v>15</v>
      </c>
      <c r="C130" s="110"/>
      <c r="D130" s="133">
        <v>0</v>
      </c>
      <c r="E130" s="45">
        <f>IF(D130&lt;&gt;"",D130,"")</f>
        <v>0</v>
      </c>
      <c r="F130" s="39" t="str">
        <f>IF(D130&lt;&gt;"",IF(C130="","",C130),"")</f>
        <v/>
      </c>
      <c r="G130" s="112" t="str">
        <f>VLOOKUP(G128,E128:F130,2,0)</f>
        <v/>
      </c>
      <c r="H130" s="39"/>
      <c r="I130" s="39"/>
      <c r="J130" s="39"/>
      <c r="K130" s="112"/>
      <c r="L130" s="39"/>
      <c r="M130" s="39"/>
      <c r="N130" s="39"/>
      <c r="O130" s="112"/>
      <c r="P130" s="55"/>
      <c r="S130" s="7"/>
      <c r="T130" s="8"/>
      <c r="U130" s="129"/>
      <c r="V130" s="129" t="str">
        <f>IF(U130="","",VLOOKUP(U130,LISTAS!$F$5:$G$204,2,0))</f>
        <v/>
      </c>
      <c r="W130" s="9" t="str">
        <f t="shared" si="11"/>
        <v/>
      </c>
      <c r="X130" s="9" t="str">
        <f t="shared" si="12"/>
        <v/>
      </c>
    </row>
    <row r="131" spans="2:25" ht="18" customHeight="1" thickBot="1" x14ac:dyDescent="0.3">
      <c r="B131" s="83"/>
      <c r="C131" s="111" t="str">
        <f>IF(C130="","",VLOOKUP(C130,LISTAS!$F$5:$G$204,2,0))</f>
        <v/>
      </c>
      <c r="D131" s="134"/>
      <c r="E131" s="39"/>
      <c r="F131" s="39"/>
      <c r="G131" s="112"/>
      <c r="H131" s="39"/>
      <c r="I131" s="39"/>
      <c r="J131" s="39"/>
      <c r="K131" s="112"/>
      <c r="L131" s="39"/>
      <c r="M131" s="39"/>
      <c r="N131" s="39"/>
      <c r="O131" s="112"/>
      <c r="P131" s="55"/>
      <c r="S131" s="7"/>
      <c r="T131" s="8"/>
      <c r="U131" s="129"/>
      <c r="V131" s="129"/>
      <c r="W131" s="9"/>
      <c r="X131" s="9"/>
    </row>
    <row r="132" spans="2:25" ht="18" customHeight="1" x14ac:dyDescent="0.25">
      <c r="B132" s="84"/>
      <c r="C132" s="107"/>
      <c r="D132" s="12"/>
      <c r="E132" s="54"/>
      <c r="F132" s="54"/>
      <c r="G132" s="115"/>
      <c r="H132" s="54"/>
      <c r="I132" s="54"/>
      <c r="J132" s="54"/>
      <c r="K132" s="115"/>
      <c r="L132" s="54"/>
      <c r="M132" s="54"/>
      <c r="N132" s="54"/>
      <c r="O132" s="115"/>
      <c r="P132" s="56"/>
      <c r="S132" s="7"/>
      <c r="T132" s="8"/>
      <c r="U132" s="129"/>
      <c r="V132" s="129" t="str">
        <f>IF(U132="","",VLOOKUP(U132,LISTAS!$F$5:$G$204,2,0))</f>
        <v/>
      </c>
      <c r="W132" s="9" t="str">
        <f t="shared" si="11"/>
        <v/>
      </c>
      <c r="X132" s="9" t="str">
        <f t="shared" si="12"/>
        <v/>
      </c>
    </row>
    <row r="133" spans="2:25" ht="18" customHeight="1" x14ac:dyDescent="0.25">
      <c r="B133" s="85"/>
      <c r="C133" s="108"/>
      <c r="D133" s="13"/>
      <c r="E133" s="13"/>
      <c r="F133" s="13"/>
      <c r="G133" s="108"/>
      <c r="H133" s="13"/>
      <c r="I133" s="13"/>
      <c r="J133" s="13"/>
      <c r="K133" s="108"/>
      <c r="L133" s="13"/>
      <c r="M133" s="13"/>
      <c r="N133" s="13"/>
      <c r="O133" s="108"/>
      <c r="P133" s="13"/>
    </row>
    <row r="134" spans="2:25" ht="18" customHeight="1" x14ac:dyDescent="0.25">
      <c r="B134" s="86"/>
      <c r="C134" s="113"/>
    </row>
    <row r="135" spans="2:25" ht="18" customHeight="1" x14ac:dyDescent="0.25">
      <c r="B135" s="86"/>
      <c r="C135" s="113"/>
    </row>
    <row r="136" spans="2:25" ht="18" customHeight="1" x14ac:dyDescent="0.25">
      <c r="B136" s="86"/>
      <c r="C136" s="113"/>
      <c r="Q136" s="2"/>
      <c r="R136" s="2"/>
      <c r="S136" s="2"/>
      <c r="T136" s="2"/>
      <c r="U136" s="102"/>
      <c r="V136" s="102"/>
      <c r="W136" s="2"/>
      <c r="X136" s="2"/>
      <c r="Y136" s="2"/>
    </row>
    <row r="137" spans="2:25" ht="18" customHeight="1" x14ac:dyDescent="0.25">
      <c r="B137" s="86"/>
      <c r="C137" s="113"/>
      <c r="Q137" s="2"/>
      <c r="R137" s="2"/>
      <c r="S137" s="2"/>
      <c r="T137" s="2"/>
      <c r="U137" s="102"/>
      <c r="V137" s="102"/>
      <c r="W137" s="2"/>
      <c r="X137" s="2"/>
      <c r="Y137" s="2"/>
    </row>
    <row r="138" spans="2:25" ht="18" customHeight="1" x14ac:dyDescent="0.25">
      <c r="B138" s="86"/>
      <c r="C138" s="113"/>
    </row>
    <row r="139" spans="2:25" ht="18" customHeight="1" x14ac:dyDescent="0.25">
      <c r="B139" s="86"/>
      <c r="C139" s="113"/>
    </row>
    <row r="140" spans="2:25" ht="18" customHeight="1" x14ac:dyDescent="0.25">
      <c r="B140" s="86"/>
      <c r="C140" s="113"/>
    </row>
    <row r="141" spans="2:25" ht="18" customHeight="1" x14ac:dyDescent="0.25">
      <c r="B141" s="86"/>
      <c r="C141" s="113"/>
    </row>
    <row r="142" spans="2:25" ht="18" customHeight="1" x14ac:dyDescent="0.25">
      <c r="B142" s="86"/>
      <c r="C142" s="113"/>
    </row>
    <row r="143" spans="2:25" ht="18" customHeight="1" x14ac:dyDescent="0.25">
      <c r="B143" s="86"/>
      <c r="C143" s="113"/>
    </row>
    <row r="144" spans="2:25" ht="18" customHeight="1" x14ac:dyDescent="0.25">
      <c r="B144" s="86"/>
      <c r="C144" s="113"/>
    </row>
    <row r="145" spans="2:16" ht="18" customHeight="1" x14ac:dyDescent="0.25">
      <c r="B145" s="86"/>
      <c r="C145" s="113"/>
    </row>
    <row r="146" spans="2:16" ht="18" customHeight="1" x14ac:dyDescent="0.25">
      <c r="B146" s="86"/>
      <c r="C146" s="113"/>
    </row>
    <row r="147" spans="2:16" ht="18" customHeight="1" x14ac:dyDescent="0.25">
      <c r="B147" s="86"/>
      <c r="C147" s="113"/>
    </row>
    <row r="148" spans="2:16" ht="18" customHeight="1" x14ac:dyDescent="0.25">
      <c r="B148" s="86"/>
      <c r="C148" s="113"/>
    </row>
    <row r="149" spans="2:16" ht="18" customHeight="1" x14ac:dyDescent="0.25">
      <c r="B149" s="86"/>
      <c r="C149" s="113"/>
    </row>
    <row r="150" spans="2:16" ht="18" customHeight="1" x14ac:dyDescent="0.25">
      <c r="B150" s="86"/>
      <c r="D150" s="2"/>
      <c r="E150" s="2"/>
      <c r="F150" s="2"/>
      <c r="G150" s="102"/>
      <c r="H150" s="2"/>
      <c r="I150" s="2"/>
      <c r="J150" s="2"/>
      <c r="K150" s="102"/>
      <c r="L150" s="2"/>
      <c r="M150" s="2"/>
      <c r="N150" s="2"/>
      <c r="O150" s="102"/>
      <c r="P150" s="2"/>
    </row>
    <row r="151" spans="2:16" ht="18" customHeight="1" x14ac:dyDescent="0.25">
      <c r="B151" s="86"/>
      <c r="D151" s="2"/>
      <c r="E151" s="2"/>
      <c r="F151" s="2"/>
      <c r="G151" s="102"/>
      <c r="H151" s="2"/>
      <c r="I151" s="2"/>
      <c r="J151" s="2"/>
      <c r="K151" s="102"/>
      <c r="L151" s="2"/>
      <c r="M151" s="2"/>
      <c r="N151" s="2"/>
      <c r="O151" s="102"/>
      <c r="P151" s="2"/>
    </row>
    <row r="152" spans="2:16" ht="18" customHeight="1" x14ac:dyDescent="0.25">
      <c r="B152" s="86"/>
      <c r="D152" s="2"/>
      <c r="E152" s="2"/>
      <c r="F152" s="2"/>
      <c r="G152" s="102"/>
      <c r="H152" s="2"/>
      <c r="I152" s="2"/>
      <c r="J152" s="2"/>
      <c r="K152" s="102"/>
      <c r="L152" s="2"/>
      <c r="M152" s="2"/>
      <c r="N152" s="2"/>
      <c r="O152" s="102"/>
      <c r="P152" s="2"/>
    </row>
    <row r="153" spans="2:16" ht="18" customHeight="1" x14ac:dyDescent="0.25">
      <c r="B153" s="86"/>
      <c r="D153" s="2"/>
      <c r="E153" s="2"/>
      <c r="F153" s="2"/>
      <c r="G153" s="102"/>
      <c r="H153" s="2"/>
      <c r="I153" s="2"/>
      <c r="J153" s="2"/>
      <c r="K153" s="102"/>
      <c r="L153" s="2"/>
      <c r="M153" s="2"/>
      <c r="N153" s="2"/>
      <c r="O153" s="102"/>
      <c r="P153" s="2"/>
    </row>
    <row r="154" spans="2:16" ht="18" customHeight="1" x14ac:dyDescent="0.25">
      <c r="B154" s="86"/>
      <c r="D154" s="2"/>
      <c r="E154" s="2"/>
      <c r="F154" s="2"/>
      <c r="G154" s="102"/>
      <c r="H154" s="2"/>
      <c r="I154" s="2"/>
      <c r="J154" s="2"/>
      <c r="K154" s="102"/>
      <c r="L154" s="2"/>
      <c r="M154" s="2"/>
      <c r="N154" s="2"/>
      <c r="O154" s="102"/>
      <c r="P154" s="2"/>
    </row>
    <row r="155" spans="2:16" ht="18" customHeight="1" x14ac:dyDescent="0.25">
      <c r="B155" s="86"/>
      <c r="D155" s="2"/>
      <c r="E155" s="2"/>
      <c r="F155" s="2"/>
      <c r="G155" s="102"/>
      <c r="H155" s="2"/>
      <c r="I155" s="2"/>
      <c r="J155" s="2"/>
      <c r="K155" s="102"/>
      <c r="L155" s="2"/>
      <c r="M155" s="2"/>
      <c r="N155" s="2"/>
      <c r="O155" s="102"/>
      <c r="P155" s="2"/>
    </row>
    <row r="156" spans="2:16" ht="18" customHeight="1" x14ac:dyDescent="0.25">
      <c r="B156" s="86"/>
      <c r="D156" s="2"/>
      <c r="E156" s="2"/>
      <c r="F156" s="2"/>
      <c r="G156" s="102"/>
      <c r="H156" s="2"/>
      <c r="I156" s="2"/>
      <c r="J156" s="2"/>
      <c r="K156" s="102"/>
      <c r="L156" s="2"/>
      <c r="M156" s="2"/>
      <c r="N156" s="2"/>
      <c r="O156" s="102"/>
      <c r="P156" s="2"/>
    </row>
    <row r="157" spans="2:16" ht="18" customHeight="1" x14ac:dyDescent="0.25">
      <c r="B157" s="86"/>
      <c r="D157" s="2"/>
      <c r="E157" s="2"/>
      <c r="F157" s="2"/>
      <c r="G157" s="102"/>
      <c r="H157" s="2"/>
      <c r="I157" s="2"/>
      <c r="J157" s="2"/>
      <c r="K157" s="102"/>
      <c r="L157" s="2"/>
      <c r="M157" s="2"/>
      <c r="N157" s="2"/>
      <c r="O157" s="102"/>
      <c r="P157" s="2"/>
    </row>
    <row r="158" spans="2:16" ht="18" customHeight="1" x14ac:dyDescent="0.25">
      <c r="B158" s="86"/>
      <c r="D158" s="2"/>
      <c r="E158" s="2"/>
      <c r="F158" s="2"/>
      <c r="G158" s="102"/>
      <c r="H158" s="2"/>
      <c r="I158" s="2"/>
      <c r="J158" s="2"/>
      <c r="K158" s="102"/>
      <c r="L158" s="2"/>
      <c r="M158" s="2"/>
      <c r="N158" s="2"/>
      <c r="O158" s="102"/>
      <c r="P158" s="2"/>
    </row>
    <row r="159" spans="2:16" ht="18" customHeight="1" x14ac:dyDescent="0.25">
      <c r="B159" s="86"/>
      <c r="D159" s="2"/>
      <c r="E159" s="2"/>
      <c r="F159" s="2"/>
      <c r="G159" s="102"/>
      <c r="H159" s="2"/>
      <c r="I159" s="2"/>
      <c r="J159" s="2"/>
      <c r="K159" s="102"/>
      <c r="L159" s="2"/>
      <c r="M159" s="2"/>
      <c r="N159" s="2"/>
      <c r="O159" s="102"/>
      <c r="P159" s="2"/>
    </row>
    <row r="160" spans="2:16" ht="18" customHeight="1" x14ac:dyDescent="0.25">
      <c r="B160" s="86"/>
      <c r="D160" s="2"/>
      <c r="E160" s="2"/>
      <c r="F160" s="2"/>
      <c r="G160" s="102"/>
      <c r="H160" s="2"/>
      <c r="I160" s="2"/>
      <c r="J160" s="2"/>
      <c r="K160" s="102"/>
      <c r="L160" s="2"/>
      <c r="M160" s="2"/>
      <c r="N160" s="2"/>
      <c r="O160" s="102"/>
      <c r="P160" s="2"/>
    </row>
    <row r="161" spans="2:16" ht="18" customHeight="1" x14ac:dyDescent="0.25">
      <c r="B161" s="86"/>
      <c r="D161" s="2"/>
      <c r="E161" s="2"/>
      <c r="F161" s="2"/>
      <c r="G161" s="102"/>
      <c r="H161" s="2"/>
      <c r="I161" s="2"/>
      <c r="J161" s="2"/>
      <c r="K161" s="102"/>
      <c r="L161" s="2"/>
      <c r="M161" s="2"/>
      <c r="N161" s="2"/>
      <c r="O161" s="102"/>
      <c r="P161" s="2"/>
    </row>
    <row r="162" spans="2:16" ht="18" customHeight="1" x14ac:dyDescent="0.25">
      <c r="B162" s="86"/>
      <c r="D162" s="2"/>
      <c r="E162" s="2"/>
      <c r="F162" s="2"/>
      <c r="G162" s="102"/>
      <c r="H162" s="2"/>
      <c r="I162" s="2"/>
      <c r="J162" s="2"/>
      <c r="K162" s="102"/>
      <c r="L162" s="2"/>
      <c r="M162" s="2"/>
      <c r="N162" s="2"/>
      <c r="O162" s="102"/>
      <c r="P162" s="2"/>
    </row>
    <row r="163" spans="2:16" ht="18" customHeight="1" x14ac:dyDescent="0.25">
      <c r="B163" s="86"/>
      <c r="D163" s="2"/>
      <c r="E163" s="2"/>
      <c r="F163" s="2"/>
      <c r="G163" s="102"/>
      <c r="H163" s="2"/>
      <c r="I163" s="2"/>
      <c r="J163" s="2"/>
      <c r="K163" s="102"/>
      <c r="L163" s="2"/>
      <c r="M163" s="2"/>
      <c r="N163" s="2"/>
      <c r="O163" s="102"/>
      <c r="P163" s="2"/>
    </row>
    <row r="164" spans="2:16" ht="18" customHeight="1" x14ac:dyDescent="0.25">
      <c r="B164" s="86"/>
      <c r="D164" s="2"/>
      <c r="E164" s="2"/>
      <c r="F164" s="2"/>
      <c r="G164" s="102"/>
      <c r="H164" s="2"/>
      <c r="I164" s="2"/>
      <c r="J164" s="2"/>
      <c r="K164" s="102"/>
      <c r="L164" s="2"/>
      <c r="M164" s="2"/>
      <c r="N164" s="2"/>
      <c r="O164" s="102"/>
      <c r="P164" s="2"/>
    </row>
    <row r="165" spans="2:16" ht="18" customHeight="1" x14ac:dyDescent="0.25">
      <c r="B165" s="86"/>
      <c r="D165" s="2"/>
      <c r="E165" s="2"/>
      <c r="F165" s="2"/>
      <c r="G165" s="102"/>
      <c r="H165" s="2"/>
      <c r="I165" s="2"/>
      <c r="J165" s="2"/>
      <c r="K165" s="102"/>
      <c r="L165" s="2"/>
      <c r="M165" s="2"/>
      <c r="N165" s="2"/>
      <c r="O165" s="102"/>
      <c r="P165" s="2"/>
    </row>
    <row r="166" spans="2:16" ht="18" customHeight="1" x14ac:dyDescent="0.25">
      <c r="B166" s="86"/>
      <c r="D166" s="2"/>
      <c r="E166" s="2"/>
      <c r="F166" s="2"/>
      <c r="G166" s="102"/>
      <c r="H166" s="2"/>
      <c r="I166" s="2"/>
      <c r="J166" s="2"/>
      <c r="K166" s="102"/>
      <c r="L166" s="2"/>
      <c r="M166" s="2"/>
      <c r="N166" s="2"/>
      <c r="O166" s="102"/>
      <c r="P166" s="2"/>
    </row>
    <row r="167" spans="2:16" ht="18" customHeight="1" x14ac:dyDescent="0.25"/>
    <row r="168" spans="2:16" ht="18" customHeight="1" x14ac:dyDescent="0.25"/>
    <row r="169" spans="2:16" ht="18" customHeight="1" x14ac:dyDescent="0.25"/>
    <row r="170" spans="2:16" ht="18" customHeight="1" x14ac:dyDescent="0.25"/>
    <row r="171" spans="2:16" ht="18" customHeight="1" x14ac:dyDescent="0.25"/>
    <row r="172" spans="2:16" ht="18" customHeight="1" x14ac:dyDescent="0.25"/>
    <row r="173" spans="2:16" ht="18" customHeight="1" x14ac:dyDescent="0.25"/>
    <row r="174" spans="2:16" ht="18" customHeight="1" x14ac:dyDescent="0.25"/>
    <row r="175" spans="2:16" ht="18" customHeight="1" x14ac:dyDescent="0.25"/>
    <row r="176" spans="2:1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mergeCells count="70">
    <mergeCell ref="B2:P4"/>
    <mergeCell ref="S2:X3"/>
    <mergeCell ref="B5:D5"/>
    <mergeCell ref="S5:T5"/>
    <mergeCell ref="B6:P6"/>
    <mergeCell ref="S6:X6"/>
    <mergeCell ref="H27:H28"/>
    <mergeCell ref="S7:T7"/>
    <mergeCell ref="D8:D9"/>
    <mergeCell ref="D10:D11"/>
    <mergeCell ref="H12:H13"/>
    <mergeCell ref="H14:H15"/>
    <mergeCell ref="D16:D17"/>
    <mergeCell ref="D18:D19"/>
    <mergeCell ref="L20:L21"/>
    <mergeCell ref="L22:L23"/>
    <mergeCell ref="D23:D24"/>
    <mergeCell ref="D25:D26"/>
    <mergeCell ref="L51:L52"/>
    <mergeCell ref="H29:H30"/>
    <mergeCell ref="D31:D32"/>
    <mergeCell ref="D33:D34"/>
    <mergeCell ref="P35:P36"/>
    <mergeCell ref="P37:P38"/>
    <mergeCell ref="D39:D40"/>
    <mergeCell ref="D63:D64"/>
    <mergeCell ref="D41:D42"/>
    <mergeCell ref="H43:H44"/>
    <mergeCell ref="H45:H46"/>
    <mergeCell ref="D47:D48"/>
    <mergeCell ref="D49:D50"/>
    <mergeCell ref="L53:L54"/>
    <mergeCell ref="D55:D56"/>
    <mergeCell ref="D57:D58"/>
    <mergeCell ref="H59:H60"/>
    <mergeCell ref="H61:H62"/>
    <mergeCell ref="L84:L85"/>
    <mergeCell ref="L86:L87"/>
    <mergeCell ref="D65:D66"/>
    <mergeCell ref="B70:P70"/>
    <mergeCell ref="S70:X70"/>
    <mergeCell ref="S71:T71"/>
    <mergeCell ref="D72:D73"/>
    <mergeCell ref="D74:D75"/>
    <mergeCell ref="D98:D99"/>
    <mergeCell ref="H76:H77"/>
    <mergeCell ref="H78:H79"/>
    <mergeCell ref="D80:D81"/>
    <mergeCell ref="D82:D83"/>
    <mergeCell ref="D88:D89"/>
    <mergeCell ref="D90:D91"/>
    <mergeCell ref="H92:H93"/>
    <mergeCell ref="H94:H95"/>
    <mergeCell ref="D96:D97"/>
    <mergeCell ref="L116:L117"/>
    <mergeCell ref="L118:L119"/>
    <mergeCell ref="D120:D121"/>
    <mergeCell ref="D122:D123"/>
    <mergeCell ref="P100:P101"/>
    <mergeCell ref="P102:P103"/>
    <mergeCell ref="D104:D105"/>
    <mergeCell ref="D106:D107"/>
    <mergeCell ref="H108:H109"/>
    <mergeCell ref="H110:H111"/>
    <mergeCell ref="H124:H125"/>
    <mergeCell ref="H126:H127"/>
    <mergeCell ref="D128:D129"/>
    <mergeCell ref="D130:D131"/>
    <mergeCell ref="D112:D113"/>
    <mergeCell ref="D114:D115"/>
  </mergeCells>
  <pageMargins left="0.51181102362204722" right="0.51181102362204722" top="0.78740157480314965" bottom="0.78740157480314965" header="0.31496062992125984" footer="0.31496062992125984"/>
  <pageSetup paperSize="9" scale="30"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LISTAS!$F$5:$F$204</xm:f>
          </x14:formula1>
          <xm:sqref>C63 C39 C49 C31 C41 C33 C23 C47 C10 C57 C68 C16 C18 C25 C55 C65 C8 C130 C72 C80 C88 C82 C74 C96 C98 C104 C106 C112 C114 C120 C122 C128 C90</xm:sqref>
        </x14:dataValidation>
        <x14:dataValidation type="list" allowBlank="1" showInputMessage="1" showErrorMessage="1" xr:uid="{00000000-0002-0000-0400-000001000000}">
          <x14:formula1>
            <xm:f>LISTAS!$D$5:$D$6</xm:f>
          </x14:formula1>
          <xm:sqref>V5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B1:Z155"/>
  <sheetViews>
    <sheetView showGridLines="0" topLeftCell="M73" zoomScale="95" zoomScaleNormal="95" workbookViewId="0">
      <selection activeCell="X77" sqref="X77"/>
    </sheetView>
  </sheetViews>
  <sheetFormatPr defaultColWidth="25.28515625" defaultRowHeight="16.5" x14ac:dyDescent="0.25"/>
  <cols>
    <col min="1" max="1" width="1.42578125" style="1" customWidth="1"/>
    <col min="2" max="2" width="3.140625" style="14" bestFit="1" customWidth="1"/>
    <col min="3" max="3" width="34.85546875" style="102" bestFit="1" customWidth="1"/>
    <col min="4" max="4" width="7.7109375" style="1" customWidth="1"/>
    <col min="5" max="6" width="3.7109375" style="1" customWidth="1"/>
    <col min="7" max="7" width="18.7109375" style="113" customWidth="1"/>
    <col min="8" max="8" width="7.7109375" style="1" customWidth="1"/>
    <col min="9" max="10" width="3.710937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1"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49" t="s">
        <v>37</v>
      </c>
      <c r="C5" s="150"/>
      <c r="D5" s="151"/>
      <c r="E5" s="5"/>
      <c r="G5" s="114"/>
      <c r="H5" s="4"/>
      <c r="K5" s="116"/>
      <c r="O5" s="116"/>
      <c r="Q5" s="15"/>
      <c r="R5" s="15"/>
      <c r="S5" s="152" t="s">
        <v>37</v>
      </c>
      <c r="T5" s="152"/>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39" t="s">
        <v>17</v>
      </c>
      <c r="T6" s="139"/>
      <c r="U6" s="139"/>
      <c r="V6" s="139"/>
      <c r="W6" s="139"/>
      <c r="X6" s="139"/>
    </row>
    <row r="7" spans="2:26" ht="28.5" customHeight="1" thickBot="1" x14ac:dyDescent="0.3">
      <c r="B7" s="87"/>
      <c r="C7" s="121"/>
      <c r="D7" s="16"/>
      <c r="E7" s="16"/>
      <c r="F7" s="16"/>
      <c r="G7" s="124"/>
      <c r="H7" s="16"/>
      <c r="I7" s="16"/>
      <c r="J7" s="16"/>
      <c r="K7" s="124"/>
      <c r="L7" s="16"/>
      <c r="M7" s="16"/>
      <c r="N7" s="16"/>
      <c r="O7" s="124"/>
      <c r="P7" s="17"/>
      <c r="S7" s="148" t="s">
        <v>3</v>
      </c>
      <c r="T7" s="148"/>
      <c r="U7" s="18" t="s">
        <v>13</v>
      </c>
      <c r="V7" s="18" t="s">
        <v>0</v>
      </c>
      <c r="W7" s="18" t="s">
        <v>14</v>
      </c>
      <c r="X7" s="18" t="s">
        <v>15</v>
      </c>
    </row>
    <row r="8" spans="2:26" ht="18" customHeight="1" x14ac:dyDescent="0.25">
      <c r="B8" s="88">
        <v>1</v>
      </c>
      <c r="C8" s="104"/>
      <c r="D8" s="146">
        <v>0</v>
      </c>
      <c r="E8" s="47">
        <f>IF(D8&lt;&gt;"",D8,"")</f>
        <v>0</v>
      </c>
      <c r="F8" s="47" t="str">
        <f>IF(D8&lt;&gt;"",IF(C8="","",C8),"")</f>
        <v/>
      </c>
      <c r="G8" s="125">
        <f>IF(E8&lt;&gt;"",IF(E10&lt;&gt;"",SMALL(E8:F10,1),""),"")</f>
        <v>0</v>
      </c>
      <c r="H8" s="19"/>
      <c r="I8" s="19"/>
      <c r="J8" s="19"/>
      <c r="K8" s="122"/>
      <c r="L8" s="19"/>
      <c r="M8" s="20"/>
      <c r="N8" s="20"/>
      <c r="O8" s="126"/>
      <c r="P8" s="21"/>
      <c r="S8" s="22">
        <f>IF(U8&lt;&gt;"",1,"")</f>
        <v>1</v>
      </c>
      <c r="T8" s="23" t="str">
        <f t="shared" ref="T8:T23" si="0">IF(S8&lt;&gt;"","LUGAR","")</f>
        <v>LUGAR</v>
      </c>
      <c r="U8" s="132" t="str">
        <f>IF(P36&lt;&gt;"",IF(P38&lt;&gt;"",IF(P36=P38,"",IF(P36&gt;P38,O36,O38)),""),"")</f>
        <v>PEDRO/VITOR/DAVI</v>
      </c>
      <c r="V8" s="132" t="str">
        <f>IF(U8="","",VLOOKUP(U8,LISTAS!$F$5:$G$204,2,0))</f>
        <v>LICEU JARDIM - S.A</v>
      </c>
      <c r="W8" s="24">
        <f t="shared" ref="W8:W68" si="1">IF(S8="","",IF(S8=1,400,IF(S8=2,340,IF(S8=3,300,IF(S8=4,280,IF(S8=5,270,IF(S8=6,260,IF(S8=7,250,IF(S8=8,240,IF(S8=9,200,IF(S8=10,200,IF(S8=11,200,IF(S8=12,200,IF(S8=13,200,IF(S8=14,200,IF(S8=15,200,IF(S8=16,200,IF(S8&gt;16,"",""))))))))))))))))))</f>
        <v>400</v>
      </c>
      <c r="X8" s="24">
        <f t="shared" ref="X8:X23" si="2">IF(S8="","",IF($V$5="NÃO","",IF(S8=1,400,IF(S8=2,340,IF(S8=3,300,IF(S8=4,280,IF(S8=5,270,IF(S8=6,260,IF(S8=7,250,IF(S8=8,240,IF(S8=9,200,IF(S8=10,200,IF(S8=11,200,IF(S8=12,200,IF(S8=13,200,IF(S8=14,200,IF(S8=15,200,IF(S8=16,200,IF(S8&gt;16,"","")))))))))))))))))))</f>
        <v>400</v>
      </c>
    </row>
    <row r="9" spans="2:26" ht="18" customHeight="1" thickBot="1" x14ac:dyDescent="0.3">
      <c r="B9" s="88"/>
      <c r="C9" s="105" t="str">
        <f>IF(C8="","",VLOOKUP(C8,LISTAS!$F$5:$G$204,2,0))</f>
        <v/>
      </c>
      <c r="D9" s="147"/>
      <c r="E9" s="47"/>
      <c r="F9" s="47"/>
      <c r="G9" s="125"/>
      <c r="H9" s="19"/>
      <c r="I9" s="19"/>
      <c r="J9" s="19"/>
      <c r="K9" s="122"/>
      <c r="L9" s="19"/>
      <c r="M9" s="20"/>
      <c r="N9" s="20"/>
      <c r="O9" s="126"/>
      <c r="P9" s="21"/>
      <c r="S9" s="22">
        <f>IF(U9&lt;&gt;"",1+COUNTIF(S8,"1"),"")</f>
        <v>2</v>
      </c>
      <c r="T9" s="23" t="str">
        <f t="shared" si="0"/>
        <v>LUGAR</v>
      </c>
      <c r="U9" s="132" t="str">
        <f>IF(P36&lt;&gt;"",IF(P38&lt;&gt;"",IF(P36=P38,"",IF(P36&lt;P38,O36,O38)),""),"")</f>
        <v>JOSE/GABRIEL/FELIPE/ELVIS</v>
      </c>
      <c r="V9" s="132" t="str">
        <f>IF(U9="","",VLOOKUP(U9,LISTAS!$F$5:$G$204,2,0))</f>
        <v>LICEU JARDIM - S.A</v>
      </c>
      <c r="W9" s="24">
        <f t="shared" si="1"/>
        <v>340</v>
      </c>
      <c r="X9" s="24">
        <f t="shared" si="2"/>
        <v>340</v>
      </c>
    </row>
    <row r="10" spans="2:26" ht="18" customHeight="1" x14ac:dyDescent="0.25">
      <c r="B10" s="89">
        <v>16</v>
      </c>
      <c r="C10" s="104"/>
      <c r="D10" s="146">
        <v>0</v>
      </c>
      <c r="E10" s="49">
        <f>IF(D10&lt;&gt;"",D10,"")</f>
        <v>0</v>
      </c>
      <c r="F10" s="52" t="str">
        <f>IF(D10&lt;&gt;"",IF(C10="","",C10),"")</f>
        <v/>
      </c>
      <c r="G10" s="125" t="str">
        <f>VLOOKUP(G8,E8:F10,2,0)</f>
        <v/>
      </c>
      <c r="H10" s="19"/>
      <c r="I10" s="19"/>
      <c r="J10" s="19"/>
      <c r="K10" s="122"/>
      <c r="L10" s="19"/>
      <c r="M10" s="20"/>
      <c r="N10" s="20"/>
      <c r="O10" s="126"/>
      <c r="P10" s="21"/>
      <c r="S10" s="22">
        <f>IF(U10&lt;&gt;"",1+COUNTIF(S8:S9,"1")+COUNTIF(S8:S9,"2"),"")</f>
        <v>3</v>
      </c>
      <c r="T10" s="23" t="str">
        <f t="shared" si="0"/>
        <v>LUGAR</v>
      </c>
      <c r="U10" s="132" t="str">
        <f>IF(U8&lt;&gt;"",IF(K20=U8,K22,IF(K22=U8,K20,IF(K52=U8,K54,IF(K54=U8,K52)))),"")</f>
        <v>GUILHERME/GUSTAVO/NICOLAS</v>
      </c>
      <c r="V10" s="132" t="str">
        <f>IF(U10="","",VLOOKUP(U10,LISTAS!$F$5:$G$204,2,0))</f>
        <v>ARBOS S.A</v>
      </c>
      <c r="W10" s="24">
        <f t="shared" si="1"/>
        <v>300</v>
      </c>
      <c r="X10" s="24">
        <f t="shared" si="2"/>
        <v>300</v>
      </c>
    </row>
    <row r="11" spans="2:26" ht="18" customHeight="1" thickBot="1" x14ac:dyDescent="0.3">
      <c r="B11" s="89"/>
      <c r="C11" s="105" t="str">
        <f>IF(C10="","",VLOOKUP(C10,LISTAS!$F$5:$G$204,2,0))</f>
        <v/>
      </c>
      <c r="D11" s="147"/>
      <c r="E11" s="47"/>
      <c r="F11" s="52"/>
      <c r="G11" s="125"/>
      <c r="H11" s="19"/>
      <c r="I11" s="19"/>
      <c r="J11" s="19"/>
      <c r="K11" s="122"/>
      <c r="L11" s="19"/>
      <c r="M11" s="20"/>
      <c r="N11" s="20"/>
      <c r="O11" s="126"/>
      <c r="P11" s="21"/>
      <c r="S11" s="22">
        <f>IF(U11&lt;&gt;"",1+COUNTIF(S8:S10,"1")+COUNTIF(S8:S10,"2")+COUNTIF(S8:S10,"3"),"")</f>
        <v>4</v>
      </c>
      <c r="T11" s="23" t="str">
        <f t="shared" si="0"/>
        <v>LUGAR</v>
      </c>
      <c r="U11" s="132" t="str">
        <f>IF(U9&lt;&gt;"",IF(K20=U9,K22,IF(K22=U9,K20,IF(K52=U9,K54,IF(K54=U9,K52)))),"")</f>
        <v>AUGUSTO/ENZO/GABRIEL</v>
      </c>
      <c r="V11" s="132" t="str">
        <f>IF(U11="","",VLOOKUP(U11,LISTAS!$F$5:$G$204,2,0))</f>
        <v>ARBOS S.A</v>
      </c>
      <c r="W11" s="24">
        <f t="shared" si="1"/>
        <v>280</v>
      </c>
      <c r="X11" s="24">
        <f t="shared" si="2"/>
        <v>280</v>
      </c>
    </row>
    <row r="12" spans="2:26" ht="18" customHeight="1" x14ac:dyDescent="0.25">
      <c r="B12" s="89"/>
      <c r="C12" s="122"/>
      <c r="D12" s="19"/>
      <c r="E12" s="19"/>
      <c r="F12" s="25"/>
      <c r="G12" s="104" t="str">
        <f>IF(D8&lt;&gt;"",IF(D10&lt;&gt;"",IF(D8=D10,"",IF(D8&gt;D10,C8,C10)),""),"")</f>
        <v/>
      </c>
      <c r="H12" s="146">
        <v>0</v>
      </c>
      <c r="I12" s="47">
        <f>IF(H12&lt;&gt;"",H12,"")</f>
        <v>0</v>
      </c>
      <c r="J12" s="47" t="str">
        <f>IF(H12&lt;&gt;"",IF(G12="","",G12),"")</f>
        <v/>
      </c>
      <c r="K12" s="125">
        <f>IF(I12&lt;&gt;"",IF(I14&lt;&gt;"",SMALL(I12:J14,1),""),"")</f>
        <v>0</v>
      </c>
      <c r="L12" s="19"/>
      <c r="M12" s="19"/>
      <c r="N12" s="19"/>
      <c r="O12" s="122"/>
      <c r="P12" s="26"/>
      <c r="S12" s="22" t="str">
        <f>IF(U12&lt;&gt;"",1+COUNTIF(S8:S11,"1")+COUNTIF(S8:S11,"2")+COUNTIF(S8:S11,"3")+COUNTIF(S8:S11,"4"),"")</f>
        <v/>
      </c>
      <c r="T12" s="23" t="str">
        <f t="shared" si="0"/>
        <v/>
      </c>
      <c r="U12" s="132" t="str">
        <f>IF(U8&lt;&gt;"",IF(G12=U8,G14,IF(G14=U8,G12,IF(G28=U8,G30,IF(G30=U8,G28,IF(G44=U8,G46,IF(G46=U8,G44,IF(G60=U8,G62,IF(G62=U8,G60)))))))),"")</f>
        <v/>
      </c>
      <c r="V12" s="132" t="str">
        <f>IF(U12="","",VLOOKUP(U12,LISTAS!$F$5:$G$204,2,0))</f>
        <v/>
      </c>
      <c r="W12" s="24" t="str">
        <f t="shared" si="1"/>
        <v/>
      </c>
      <c r="X12" s="24" t="str">
        <f t="shared" si="2"/>
        <v/>
      </c>
    </row>
    <row r="13" spans="2:26" ht="18" customHeight="1" thickBot="1" x14ac:dyDescent="0.3">
      <c r="B13" s="89"/>
      <c r="C13" s="122"/>
      <c r="D13" s="19"/>
      <c r="E13" s="19"/>
      <c r="F13" s="25"/>
      <c r="G13" s="105" t="str">
        <f>IF(G12="","",VLOOKUP(G12,LISTAS!$F$5:$G$204,2,0))</f>
        <v/>
      </c>
      <c r="H13" s="147"/>
      <c r="I13" s="47"/>
      <c r="J13" s="47"/>
      <c r="K13" s="125"/>
      <c r="L13" s="19"/>
      <c r="M13" s="19"/>
      <c r="N13" s="19"/>
      <c r="O13" s="122"/>
      <c r="P13" s="26"/>
      <c r="S13" s="22" t="str">
        <f>IF(U13&lt;&gt;"",1+COUNTIF(S8:S12,"1")+COUNTIF(S8:S12,"2")+COUNTIF(S8:S12,"3")+COUNTIF(S8:S12,"4")+COUNTIF(S8:S12,"5"),"")</f>
        <v/>
      </c>
      <c r="T13" s="23" t="str">
        <f t="shared" si="0"/>
        <v/>
      </c>
      <c r="U13" s="132" t="str">
        <f>IF(U9&lt;&gt;"",IF(G12=U9,G14,IF(G14=U9,G12,IF(G28=U9,G30,IF(G30=U9,G28,IF(G44=U9,G46,IF(G46=U9,G44,IF(G60=U9,G62,IF(G62=U9,G60)))))))),"")</f>
        <v/>
      </c>
      <c r="V13" s="132" t="str">
        <f>IF(U13="","",VLOOKUP(U13,LISTAS!$F$5:$G$204,2,0))</f>
        <v/>
      </c>
      <c r="W13" s="24" t="str">
        <f t="shared" si="1"/>
        <v/>
      </c>
      <c r="X13" s="24" t="str">
        <f t="shared" si="2"/>
        <v/>
      </c>
    </row>
    <row r="14" spans="2:26" ht="18" customHeight="1" x14ac:dyDescent="0.25">
      <c r="B14" s="89"/>
      <c r="C14" s="122"/>
      <c r="D14" s="19"/>
      <c r="E14" s="27"/>
      <c r="F14" s="28"/>
      <c r="G14" s="104" t="str">
        <f>IF(D16&lt;&gt;"",IF(D18&lt;&gt;"",IF(D16=D18,"",IF(D16&gt;D18,C16,C18)),""),"")</f>
        <v>GUILHERME/GUSTAVO/NICOLAS</v>
      </c>
      <c r="H14" s="146">
        <v>1</v>
      </c>
      <c r="I14" s="49">
        <f>IF(H14&lt;&gt;"",H14,"")</f>
        <v>1</v>
      </c>
      <c r="J14" s="47" t="str">
        <f>IF(H14&lt;&gt;"",IF(G14="","",G14),"")</f>
        <v>GUILHERME/GUSTAVO/NICOLAS</v>
      </c>
      <c r="K14" s="125" t="str">
        <f>VLOOKUP(K12,I12:J14,2,0)</f>
        <v/>
      </c>
      <c r="L14" s="19"/>
      <c r="M14" s="19"/>
      <c r="N14" s="19"/>
      <c r="O14" s="122"/>
      <c r="P14" s="26"/>
      <c r="S14" s="22" t="str">
        <f>IF(U14&lt;&gt;"",1+COUNTIF(S8:S13,"1")+COUNTIF(S8:S13,"2")+COUNTIF(S8:S13,"3")+COUNTIF(S8:S13,"4")+COUNTIF(S8:S13,"5")+COUNTIF(S8:S13,"6"),"")</f>
        <v/>
      </c>
      <c r="T14" s="23" t="str">
        <f t="shared" si="0"/>
        <v/>
      </c>
      <c r="U14" s="132" t="str">
        <f>IF(U10&lt;&gt;"",IF(G12=U10,G14,IF(G14=U10,G12,IF(G28=U10,G30,IF(G30=U10,G28,IF(G44=U10,G46,IF(G46=U10,G44,IF(G60=U10,G62,IF(G62=U10,G60)))))))),"")</f>
        <v/>
      </c>
      <c r="V14" s="132" t="str">
        <f>IF(U14="","",VLOOKUP(U14,LISTAS!$F$5:$G$204,2,0))</f>
        <v/>
      </c>
      <c r="W14" s="24" t="str">
        <f t="shared" si="1"/>
        <v/>
      </c>
      <c r="X14" s="24" t="str">
        <f t="shared" si="2"/>
        <v/>
      </c>
    </row>
    <row r="15" spans="2:26" ht="18" customHeight="1" thickBot="1" x14ac:dyDescent="0.3">
      <c r="B15" s="89"/>
      <c r="C15" s="122"/>
      <c r="D15" s="19"/>
      <c r="E15" s="27"/>
      <c r="F15" s="19"/>
      <c r="G15" s="105" t="str">
        <f>IF(G14="","",VLOOKUP(G14,LISTAS!$F$5:$G$204,2,0))</f>
        <v>ARBOS S.A</v>
      </c>
      <c r="H15" s="147"/>
      <c r="I15" s="60"/>
      <c r="J15" s="47"/>
      <c r="K15" s="125"/>
      <c r="L15" s="19"/>
      <c r="M15" s="19"/>
      <c r="N15" s="19"/>
      <c r="O15" s="122"/>
      <c r="P15" s="26"/>
      <c r="S15" s="22">
        <f>IF(U15&lt;&gt;"",1+COUNTIF(S8:S14,"1")+COUNTIF(S8:S14,"2")+COUNTIF(S8:S14,"3")+COUNTIF(S8:S14,"4")+COUNTIF(S8:S14,"5")+COUNTIF(S8:S14,"6")+COUNTIF(S8:S14,"7"),"")</f>
        <v>5</v>
      </c>
      <c r="T15" s="23" t="str">
        <f t="shared" si="0"/>
        <v>LUGAR</v>
      </c>
      <c r="U15" s="132" t="str">
        <f>IF(U11&lt;&gt;"",IF(G12=U11,G14,IF(G14=U11,G12,IF(G28=U11,G30,IF(G30=U11,G28,IF(G44=U11,G46,IF(G46=U11,G44,IF(G60=U11,G62,IF(G62=U11,G60)))))))),"")</f>
        <v>RAFAEL/LORENZO/IAN/PEDRO</v>
      </c>
      <c r="V15" s="132" t="str">
        <f>IF(U15="","",VLOOKUP(U15,LISTAS!$F$5:$G$204,2,0))</f>
        <v>ARBOS SBC</v>
      </c>
      <c r="W15" s="24">
        <f t="shared" si="1"/>
        <v>270</v>
      </c>
      <c r="X15" s="24">
        <f t="shared" si="2"/>
        <v>270</v>
      </c>
    </row>
    <row r="16" spans="2:26" ht="18" customHeight="1" x14ac:dyDescent="0.25">
      <c r="B16" s="89">
        <v>7</v>
      </c>
      <c r="C16" s="104" t="s">
        <v>71</v>
      </c>
      <c r="D16" s="146">
        <v>1</v>
      </c>
      <c r="E16" s="50">
        <f>IF(D16&lt;&gt;"",D16,"")</f>
        <v>1</v>
      </c>
      <c r="F16" s="47" t="str">
        <f>IF(D16&lt;&gt;"",IF(C16="","",C16),"")</f>
        <v>GUILHERME/GUSTAVO/NICOLAS</v>
      </c>
      <c r="G16" s="125">
        <f>IF(E16&lt;&gt;"",IF(E18&lt;&gt;"",SMALL(E16:F18,1),""),"")</f>
        <v>0</v>
      </c>
      <c r="H16" s="19"/>
      <c r="I16" s="27"/>
      <c r="J16" s="19"/>
      <c r="K16" s="122"/>
      <c r="L16" s="19"/>
      <c r="M16" s="19"/>
      <c r="N16" s="19"/>
      <c r="O16" s="122"/>
      <c r="P16" s="26"/>
      <c r="S16" s="22" t="str">
        <f>IF(U16&lt;&gt;"",1+COUNTIF(S8:S15,"1")+COUNTIF(S8:S15,"2")+COUNTIF(S8:S15,"3")+COUNTIF(S8:S15,"4")+COUNTIF(S8:S15,"5")+COUNTIF(S8:S15,"6")+COUNTIF(S8:S15,"7")+COUNTIF(S8:S15,"8"),"")</f>
        <v/>
      </c>
      <c r="T16" s="23" t="str">
        <f t="shared" si="0"/>
        <v/>
      </c>
      <c r="U16" s="132" t="str">
        <f>IF(U8&lt;&gt;"",IF(C8=U8,G10,IF(C10=U8,G10,IF(C16=U8,G18,IF(C18=U8,G18,IF(C24=U8,G26,IF(C26=U8,G26,IF(C32=U8,G34,IF(C34=U8,G34,IF(C40=U8,G42,IF(C42=U8,G42,IF(C48=U8,G50,IF(C50=U8,G50,IF(C56=U8,G58,IF(C58=U8,G58,IF(C64=U8,G66,IF(C66=U8,G66)))))))))))))))),"")</f>
        <v/>
      </c>
      <c r="V16" s="132" t="str">
        <f>IF(U16="","",VLOOKUP(U16,LISTAS!$F$5:$G$204,2,0))</f>
        <v/>
      </c>
      <c r="W16" s="24" t="str">
        <f t="shared" si="1"/>
        <v/>
      </c>
      <c r="X16" s="24" t="str">
        <f t="shared" si="2"/>
        <v/>
      </c>
    </row>
    <row r="17" spans="2:24" ht="18" customHeight="1" thickBot="1" x14ac:dyDescent="0.3">
      <c r="B17" s="89"/>
      <c r="C17" s="105" t="str">
        <f>IF(C16="","",VLOOKUP(C16,LISTAS!$F$5:$G$204,2,0))</f>
        <v>ARBOS S.A</v>
      </c>
      <c r="D17" s="147"/>
      <c r="E17" s="51"/>
      <c r="F17" s="47"/>
      <c r="G17" s="125"/>
      <c r="H17" s="19"/>
      <c r="I17" s="27"/>
      <c r="J17" s="19"/>
      <c r="K17" s="122"/>
      <c r="L17" s="19"/>
      <c r="M17" s="19"/>
      <c r="N17" s="19"/>
      <c r="O17" s="122"/>
      <c r="P17" s="26"/>
      <c r="S17" s="22" t="str">
        <f>IF(U17&lt;&gt;"",1+COUNTIF(S8:S16,"1")+COUNTIF(S8:S16,"2")+COUNTIF(S8:S16,"3")+COUNTIF(S8:S16,"4")+COUNTIF(S8:S16,"5")+COUNTIF(S8:S16,"6")+COUNTIF(S8:S16,"7")+COUNTIF(S8:S16,"8")+COUNTIF(S8:S16,"9"),"")</f>
        <v/>
      </c>
      <c r="T17" s="23" t="str">
        <f t="shared" si="0"/>
        <v/>
      </c>
      <c r="U17" s="132" t="str">
        <f>IF(U9&lt;&gt;"",IF(C8=U9,G10,IF(C10=U9,G10,IF(C16=U9,G18,IF(C18=U9,G18,IF(C24=U9,G26,IF(C26=U9,G26,IF(C32=U9,G34,IF(C34=U9,G34,IF(C40=U9,G42,IF(C42=U9,G42,IF(C48=U9,G50,IF(C50=U9,G50,IF(C56=U9,G58,IF(C58=U9,G58,IF(C64=U9,G66,IF(C66=U9,G66)))))))))))))))),"")</f>
        <v/>
      </c>
      <c r="V17" s="132" t="str">
        <f>IF(U17="","",VLOOKUP(U17,LISTAS!$F$5:$G$204,2,0))</f>
        <v/>
      </c>
      <c r="W17" s="24" t="str">
        <f t="shared" si="1"/>
        <v/>
      </c>
      <c r="X17" s="24" t="str">
        <f t="shared" si="2"/>
        <v/>
      </c>
    </row>
    <row r="18" spans="2:24" ht="18" customHeight="1" x14ac:dyDescent="0.25">
      <c r="B18" s="89">
        <v>9</v>
      </c>
      <c r="C18" s="104"/>
      <c r="D18" s="146">
        <v>0</v>
      </c>
      <c r="E18" s="51">
        <f>IF(D18&lt;&gt;"",D18,"")</f>
        <v>0</v>
      </c>
      <c r="F18" s="47" t="str">
        <f>IF(D18&lt;&gt;"",IF(C18="","",C18),"")</f>
        <v/>
      </c>
      <c r="G18" s="125" t="str">
        <f>VLOOKUP(G16,E16:F18,2,0)</f>
        <v/>
      </c>
      <c r="H18" s="19"/>
      <c r="I18" s="27"/>
      <c r="J18" s="19"/>
      <c r="K18" s="122"/>
      <c r="L18" s="19"/>
      <c r="M18" s="19"/>
      <c r="N18" s="19"/>
      <c r="O18" s="122"/>
      <c r="P18" s="26"/>
      <c r="S18" s="22" t="str">
        <f>IF(U18&lt;&gt;"",1+COUNTIF(S8:S17,"1")+COUNTIF(S8:S17,"2")+COUNTIF(S8:S17,"3")+COUNTIF(S8:S17,"4")+COUNTIF(S8:S17,"5")+COUNTIF(S8:S17,"6")+COUNTIF(S8:S17,"7")+COUNTIF(S8:S17,"8")+COUNTIF(S8:S17,"9")+COUNTIF(S8:S17,"10"),"")</f>
        <v/>
      </c>
      <c r="T18" s="23" t="str">
        <f t="shared" si="0"/>
        <v/>
      </c>
      <c r="U18" s="132" t="str">
        <f>IF(U10&lt;&gt;"",IF(C8=U10,G10,IF(C10=U10,G10,IF(C16=U10,G18,IF(C18=U10,G18,IF(C24=U10,G26,IF(C26=U10,G26,IF(C32=U10,G34,IF(C34=U10,G34,IF(C40=U10,G42,IF(C42=U10,G42,IF(C48=U10,G50,IF(C50=U10,G50,IF(C56=U10,G58,IF(C58=U10,G58,IF(C64=U10,G66,IF(C66=U10,G66)))))))))))))))),"")</f>
        <v/>
      </c>
      <c r="V18" s="132" t="str">
        <f>IF(U18="","",VLOOKUP(U18,LISTAS!$F$5:$G$204,2,0))</f>
        <v/>
      </c>
      <c r="W18" s="24" t="str">
        <f t="shared" si="1"/>
        <v/>
      </c>
      <c r="X18" s="24" t="str">
        <f t="shared" si="2"/>
        <v/>
      </c>
    </row>
    <row r="19" spans="2:24" ht="18" customHeight="1" thickBot="1" x14ac:dyDescent="0.3">
      <c r="B19" s="89"/>
      <c r="C19" s="105" t="str">
        <f>IF(C18="","",VLOOKUP(C18,LISTAS!$F$5:$G$204,2,0))</f>
        <v/>
      </c>
      <c r="D19" s="147"/>
      <c r="E19" s="47"/>
      <c r="F19" s="47"/>
      <c r="G19" s="125"/>
      <c r="H19" s="19"/>
      <c r="I19" s="27"/>
      <c r="J19" s="19"/>
      <c r="K19" s="122"/>
      <c r="L19" s="19"/>
      <c r="M19" s="19"/>
      <c r="N19" s="19"/>
      <c r="O19" s="122"/>
      <c r="P19" s="26"/>
      <c r="S19" s="22" t="str">
        <f>IF(U19&lt;&gt;"",1+COUNTIF(S8:S18,"1")+COUNTIF(S8:S18,"2")+COUNTIF(S8:S18,"3")+COUNTIF(S8:S18,"4")+COUNTIF(S8:S18,"5")+COUNTIF(S8:S18,"6")+COUNTIF(S8:S18,"7")+COUNTIF(S8:S18,"8")+COUNTIF(S8:S18,"9")+COUNTIF(S8:S18,"10")+COUNTIF(S8:S18,"11"),"")</f>
        <v/>
      </c>
      <c r="T19" s="23" t="str">
        <f t="shared" si="0"/>
        <v/>
      </c>
      <c r="U19" s="132" t="str">
        <f>IF(U11&lt;&gt;"",IF(C8=U11,G10,IF(C10=U11,G10,IF(C16=U11,G18,IF(C18=U11,G18,IF(C24=U11,G26,IF(C26=U11,G26,IF(C32=U11,G34,IF(C34=U11,G34,IF(C40=U11,G42,IF(C42=U11,G42,IF(C48=U11,G50,IF(C50=U11,G50,IF(C56=U11,G58,IF(C58=U11,G58,IF(C64=U11,G66,IF(C66=U11,G66)))))))))))))))),"")</f>
        <v/>
      </c>
      <c r="V19" s="132" t="str">
        <f>IF(U19="","",VLOOKUP(U19,LISTAS!$F$5:$G$204,2,0))</f>
        <v/>
      </c>
      <c r="W19" s="24" t="str">
        <f t="shared" si="1"/>
        <v/>
      </c>
      <c r="X19" s="24" t="str">
        <f t="shared" si="2"/>
        <v/>
      </c>
    </row>
    <row r="20" spans="2:24" ht="18" customHeight="1" x14ac:dyDescent="0.25">
      <c r="B20" s="89"/>
      <c r="C20" s="122"/>
      <c r="D20" s="19"/>
      <c r="E20" s="47"/>
      <c r="F20" s="47"/>
      <c r="G20" s="125"/>
      <c r="H20" s="19"/>
      <c r="I20" s="27"/>
      <c r="J20" s="19"/>
      <c r="K20" s="104" t="str">
        <f>IF(H12&lt;&gt;"",IF(H14&lt;&gt;"",IF(H12=H14,"",IF(H12&gt;H14,G12,G14)),""),"")</f>
        <v>GUILHERME/GUSTAVO/NICOLAS</v>
      </c>
      <c r="L20" s="146">
        <v>0</v>
      </c>
      <c r="M20" s="47">
        <f>IF(L20&lt;&gt;"",L20,"")</f>
        <v>0</v>
      </c>
      <c r="N20" s="47" t="str">
        <f>IF(L20&lt;&gt;"",IF(K20="","",K20),"")</f>
        <v>GUILHERME/GUSTAVO/NICOLAS</v>
      </c>
      <c r="O20" s="125">
        <f>IF(M20&lt;&gt;"",IF(M22&lt;&gt;"",SMALL(M20:N22,1),""),"")</f>
        <v>0</v>
      </c>
      <c r="P20" s="26"/>
      <c r="S20" s="22" t="str">
        <f>IF(U20&lt;&gt;"",1+COUNTIF(S8:S19,"1")+COUNTIF(S8:S19,"2")+COUNTIF(S8:S19,"3")+COUNTIF(S8:S19,"4")+COUNTIF(S8:S19,"5")+COUNTIF(S8:S19,"6")+COUNTIF(S8:S19,"7")+COUNTIF(S8:S19,"8")+COUNTIF(S8:S19,"9")+COUNTIF(S8:S19,"10")+COUNTIF(S8:S19,"11")+COUNTIF(S8:S19,"12"),"")</f>
        <v/>
      </c>
      <c r="T20" s="23" t="str">
        <f t="shared" si="0"/>
        <v/>
      </c>
      <c r="U20" s="132" t="str">
        <f>IF(U12&lt;&gt;"",IF(C8=U12,G10,IF(C10=U12,G10,IF(C16=U12,G18,IF(C18=U12,G18,IF(C24=U12,G26,IF(C26=U12,G26,IF(C32=U12,G34,IF(C34=U12,G34,IF(C40=U12,G42,IF(C42=U12,G42,IF(C48=U12,G50,IF(C50=U12,G50,IF(C56=U12,G58,IF(C58=U12,G58,IF(C64=U12,G66,IF(C66=U12,G66)))))))))))))))),"")</f>
        <v/>
      </c>
      <c r="V20" s="132" t="str">
        <f>IF(U20="","",VLOOKUP(U20,LISTAS!$F$5:$G$204,2,0))</f>
        <v/>
      </c>
      <c r="W20" s="24" t="str">
        <f t="shared" si="1"/>
        <v/>
      </c>
      <c r="X20" s="24" t="str">
        <f t="shared" si="2"/>
        <v/>
      </c>
    </row>
    <row r="21" spans="2:24" ht="18" customHeight="1" thickBot="1" x14ac:dyDescent="0.3">
      <c r="B21" s="89"/>
      <c r="C21" s="122"/>
      <c r="D21" s="19"/>
      <c r="E21" s="47"/>
      <c r="F21" s="47"/>
      <c r="G21" s="125"/>
      <c r="H21" s="19"/>
      <c r="I21" s="27"/>
      <c r="J21" s="19"/>
      <c r="K21" s="105" t="str">
        <f>IF(K20="","",VLOOKUP(K20,LISTAS!$F$5:$G$204,2,0))</f>
        <v>ARBOS S.A</v>
      </c>
      <c r="L21" s="147"/>
      <c r="M21" s="47"/>
      <c r="N21" s="47"/>
      <c r="O21" s="125"/>
      <c r="P21" s="26"/>
      <c r="S21" s="22" t="str">
        <f>IF(U21&lt;&gt;"",1+COUNTIF(S8:S20,"1")+COUNTIF(S8:S20,"2")+COUNTIF(S8:S20,"3")+COUNTIF(S8:S20,"4")+COUNTIF(S8:S20,"5")+COUNTIF(S8:S20,"6")+COUNTIF(S8:S20,"7")+COUNTIF(S8:S20,"8")+COUNTIF(S8:S20,"9")+COUNTIF(S8:S20,"10")+COUNTIF(S8:S20,"11")+COUNTIF(S8:S20,"12")+COUNTIF(S8:S20,"13"),"")</f>
        <v/>
      </c>
      <c r="T21" s="23" t="str">
        <f t="shared" si="0"/>
        <v/>
      </c>
      <c r="U21" s="132" t="str">
        <f>IF(U13&lt;&gt;"",IF(C8=U13,G10,IF(C10=U13,G10,IF(C16=U13,G18,IF(C18=U13,G18,IF(C24=U13,G26,IF(C26=U13,G26,IF(C32=U13,G34,IF(C34=U13,G34,IF(C40=U13,G42,IF(C42=U13,G42,IF(C48=U13,G50,IF(C50=U13,G50,IF(C56=U13,G58,IF(C58=U13,G58,IF(C64=U13,G66,IF(C66=U13,G66)))))))))))))))),"")</f>
        <v/>
      </c>
      <c r="V21" s="132" t="str">
        <f>IF(U21="","",VLOOKUP(U21,LISTAS!$F$5:$G$204,2,0))</f>
        <v/>
      </c>
      <c r="W21" s="24" t="str">
        <f t="shared" si="1"/>
        <v/>
      </c>
      <c r="X21" s="24" t="str">
        <f t="shared" si="2"/>
        <v/>
      </c>
    </row>
    <row r="22" spans="2:24" ht="30" x14ac:dyDescent="0.25">
      <c r="B22" s="89"/>
      <c r="C22" s="122"/>
      <c r="D22" s="19"/>
      <c r="E22" s="19"/>
      <c r="F22" s="19"/>
      <c r="G22" s="122"/>
      <c r="H22" s="19"/>
      <c r="I22" s="27"/>
      <c r="J22" s="28"/>
      <c r="K22" s="104" t="str">
        <f>IF(H28&lt;&gt;"",IF(H30&lt;&gt;"",IF(H28=H30,"",IF(H28&gt;H30,G28,G30)),""),"")</f>
        <v>PEDRO/VITOR/DAVI</v>
      </c>
      <c r="L22" s="146">
        <v>1</v>
      </c>
      <c r="M22" s="49">
        <f>IF(L22&lt;&gt;"",L22,"")</f>
        <v>1</v>
      </c>
      <c r="N22" s="47" t="str">
        <f>IF(L22&lt;&gt;"",IF(K22="","",K22),"")</f>
        <v>PEDRO/VITOR/DAVI</v>
      </c>
      <c r="O22" s="125" t="str">
        <f>VLOOKUP(O20,M20:N22,2,0)</f>
        <v>GUILHERME/GUSTAVO/NICOLAS</v>
      </c>
      <c r="P22" s="26"/>
      <c r="S22" s="22" t="str">
        <f>IF(U22&lt;&gt;"",1+COUNTIF(S8:S21,"1")+COUNTIF(S8:S21,"2")+COUNTIF(S8:S21,"3")+COUNTIF(S8:S21,"4")+COUNTIF(S8:S21,"5")+COUNTIF(S8:S21,"6")+COUNTIF(S8:S21,"7")+COUNTIF(S8:S21,"8")+COUNTIF(S8:S21,"9")+COUNTIF(S8:S21,"10")+COUNTIF(S8:S21,"11")+COUNTIF(S8:S21,"12")+COUNTIF(S8:S21,"13")+COUNTIF(S8:S21,"14"),"")</f>
        <v/>
      </c>
      <c r="T22" s="23" t="str">
        <f t="shared" si="0"/>
        <v/>
      </c>
      <c r="U22" s="132" t="str">
        <f>IF(U14&lt;&gt;"",IF(C8=U14,G10,IF(C10=U14,G10,IF(C16=U14,G18,IF(C18=U14,G18,IF(C24=U14,G26,IF(C26=U14,G26,IF(C32=U14,G34,IF(C34=U14,G34,IF(C40=U14,G42,IF(C42=U14,G42,IF(C48=U14,G50,IF(C50=U14,G50,IF(C56=U14,G58,IF(C58=U14,G58,IF(C64=U14,G66,IF(C66=U14,G66)))))))))))))))),"")</f>
        <v/>
      </c>
      <c r="V22" s="132" t="str">
        <f>IF(U22="","",VLOOKUP(U22,LISTAS!$F$5:$G$204,2,0))</f>
        <v/>
      </c>
      <c r="W22" s="24" t="str">
        <f t="shared" si="1"/>
        <v/>
      </c>
      <c r="X22" s="24" t="str">
        <f t="shared" si="2"/>
        <v/>
      </c>
    </row>
    <row r="23" spans="2:24" ht="17.25" thickBot="1" x14ac:dyDescent="0.3">
      <c r="B23" s="89"/>
      <c r="C23" s="122"/>
      <c r="D23" s="19"/>
      <c r="E23" s="19"/>
      <c r="F23" s="19"/>
      <c r="G23" s="122"/>
      <c r="H23" s="19"/>
      <c r="I23" s="27"/>
      <c r="J23" s="19"/>
      <c r="K23" s="105" t="str">
        <f>IF(K22="","",VLOOKUP(K22,LISTAS!$F$5:$G$204,2,0))</f>
        <v>LICEU JARDIM - S.A</v>
      </c>
      <c r="L23" s="147"/>
      <c r="M23" s="60"/>
      <c r="N23" s="47"/>
      <c r="O23" s="125"/>
      <c r="P23" s="26"/>
      <c r="S23" s="22" t="str">
        <f>IF(U23&lt;&gt;"",1+COUNTIF(S8:S22,"1")+COUNTIF(S8:S22,"2")+COUNTIF(S8:S22,"3")+COUNTIF(S8:S22,"4")+COUNTIF(S8:S22,"5")+COUNTIF(S8:S22,"6")+COUNTIF(S8:S22,"7")+COUNTIF(S8:S22,"8")+COUNTIF(S8:S22,"9")+COUNTIF(S8:S22,"10")+COUNTIF(S8:S22,"11")+COUNTIF(S8:S22,"12")+COUNTIF(S8:S22,"13")+COUNTIF(S8:S22,"14")+COUNTIF(S8:S22,"15"),"")</f>
        <v/>
      </c>
      <c r="T23" s="23" t="str">
        <f t="shared" si="0"/>
        <v/>
      </c>
      <c r="U23" s="132" t="str">
        <f>IF(U15&lt;&gt;"",IF(C8=U15,G10,IF(C10=U15,G10,IF(C16=U15,G18,IF(C18=U15,G18,IF(C24=U15,G26,IF(C26=U15,G26,IF(C32=U15,G34,IF(C34=U15,G34,IF(C40=U15,G42,IF(C42=U15,G42,IF(C48=U15,G50,IF(C50=U15,G50,IF(C56=U15,G58,IF(C58=U15,G58,IF(C64=U15,G66,IF(C66=U15,G66)))))))))))))))),"")</f>
        <v/>
      </c>
      <c r="V23" s="132" t="str">
        <f>IF(U23="","",VLOOKUP(U23,LISTAS!$F$5:$G$204,2,0))</f>
        <v/>
      </c>
      <c r="W23" s="24" t="str">
        <f t="shared" si="1"/>
        <v/>
      </c>
      <c r="X23" s="24" t="str">
        <f t="shared" si="2"/>
        <v/>
      </c>
    </row>
    <row r="24" spans="2:24" ht="18" customHeight="1" x14ac:dyDescent="0.25">
      <c r="B24" s="89">
        <v>6</v>
      </c>
      <c r="C24" s="104" t="s">
        <v>96</v>
      </c>
      <c r="D24" s="146">
        <v>1</v>
      </c>
      <c r="E24" s="47">
        <f>IF(D24&lt;&gt;"",D24,"")</f>
        <v>1</v>
      </c>
      <c r="F24" s="47" t="str">
        <f>IF(D24&lt;&gt;"",IF(C24="","",C24),"")</f>
        <v>PEDRO/VITOR/DAVI</v>
      </c>
      <c r="G24" s="125">
        <f>IF(E24&lt;&gt;"",IF(E26&lt;&gt;"",SMALL(E24:F26,1),""),"")</f>
        <v>0</v>
      </c>
      <c r="H24" s="19"/>
      <c r="I24" s="27"/>
      <c r="J24" s="19"/>
      <c r="K24" s="122"/>
      <c r="L24" s="19"/>
      <c r="M24" s="27"/>
      <c r="N24" s="19"/>
      <c r="O24" s="122"/>
      <c r="P24" s="26"/>
      <c r="S24" s="22"/>
      <c r="T24" s="23"/>
      <c r="U24" s="132"/>
      <c r="V24" s="132"/>
      <c r="W24" s="24"/>
      <c r="X24" s="24"/>
    </row>
    <row r="25" spans="2:24" ht="18" customHeight="1" thickBot="1" x14ac:dyDescent="0.3">
      <c r="B25" s="89"/>
      <c r="C25" s="105" t="str">
        <f>IF(C24="","",VLOOKUP(C24,LISTAS!$F$5:$G$204,2,0))</f>
        <v>LICEU JARDIM - S.A</v>
      </c>
      <c r="D25" s="147"/>
      <c r="E25" s="47"/>
      <c r="F25" s="47"/>
      <c r="G25" s="125"/>
      <c r="H25" s="19"/>
      <c r="I25" s="27"/>
      <c r="J25" s="19"/>
      <c r="K25" s="122"/>
      <c r="L25" s="19"/>
      <c r="M25" s="27"/>
      <c r="N25" s="19"/>
      <c r="O25" s="122"/>
      <c r="P25" s="26"/>
      <c r="S25" s="22"/>
      <c r="T25" s="23"/>
      <c r="U25" s="132"/>
      <c r="V25" s="132"/>
      <c r="W25" s="24"/>
      <c r="X25" s="24"/>
    </row>
    <row r="26" spans="2:24" ht="18" customHeight="1" x14ac:dyDescent="0.25">
      <c r="B26" s="89">
        <v>11</v>
      </c>
      <c r="C26" s="104"/>
      <c r="D26" s="146">
        <v>0</v>
      </c>
      <c r="E26" s="49">
        <f>IF(D26&lt;&gt;"",D26,"")</f>
        <v>0</v>
      </c>
      <c r="F26" s="52" t="str">
        <f>IF(D26&lt;&gt;"",IF(C26="","",C26),"")</f>
        <v/>
      </c>
      <c r="G26" s="125" t="str">
        <f>VLOOKUP(G24,E24:F26,2,0)</f>
        <v/>
      </c>
      <c r="H26" s="19"/>
      <c r="I26" s="27"/>
      <c r="J26" s="19"/>
      <c r="K26" s="122"/>
      <c r="L26" s="19"/>
      <c r="M26" s="27"/>
      <c r="N26" s="19"/>
      <c r="O26" s="122"/>
      <c r="P26" s="26"/>
      <c r="S26" s="22"/>
      <c r="T26" s="23"/>
      <c r="U26" s="132"/>
      <c r="V26" s="132"/>
      <c r="W26" s="24"/>
      <c r="X26" s="24"/>
    </row>
    <row r="27" spans="2:24" ht="18" customHeight="1" thickBot="1" x14ac:dyDescent="0.3">
      <c r="B27" s="89"/>
      <c r="C27" s="105" t="str">
        <f>IF(C26="","",VLOOKUP(C26,LISTAS!$F$5:$G$204,2,0))</f>
        <v/>
      </c>
      <c r="D27" s="147"/>
      <c r="E27" s="47"/>
      <c r="F27" s="52"/>
      <c r="G27" s="125"/>
      <c r="H27" s="19"/>
      <c r="I27" s="27"/>
      <c r="J27" s="19"/>
      <c r="K27" s="122"/>
      <c r="L27" s="19"/>
      <c r="M27" s="27"/>
      <c r="N27" s="19"/>
      <c r="O27" s="122"/>
      <c r="P27" s="26"/>
      <c r="S27" s="22"/>
      <c r="T27" s="23"/>
      <c r="U27" s="132"/>
      <c r="V27" s="132"/>
      <c r="W27" s="24"/>
      <c r="X27" s="24"/>
    </row>
    <row r="28" spans="2:24" ht="18" customHeight="1" x14ac:dyDescent="0.25">
      <c r="B28" s="89"/>
      <c r="C28" s="122"/>
      <c r="D28" s="19"/>
      <c r="E28" s="19"/>
      <c r="F28" s="25"/>
      <c r="G28" s="104" t="str">
        <f>IF(D24&lt;&gt;"",IF(D26&lt;&gt;"",IF(D24=D26,"",IF(D24&gt;D26,C24,C26)),""),"")</f>
        <v>PEDRO/VITOR/DAVI</v>
      </c>
      <c r="H28" s="146">
        <v>1</v>
      </c>
      <c r="I28" s="50">
        <f>IF(H28&lt;&gt;"",H28,"")</f>
        <v>1</v>
      </c>
      <c r="J28" s="47" t="str">
        <f>IF(H28&lt;&gt;"",IF(G28="","",G28),"")</f>
        <v>PEDRO/VITOR/DAVI</v>
      </c>
      <c r="K28" s="125">
        <f>IF(I28&lt;&gt;"",IF(I30&lt;&gt;"",SMALL(I28:J30,1),""),"")</f>
        <v>0</v>
      </c>
      <c r="L28" s="19"/>
      <c r="M28" s="27"/>
      <c r="N28" s="19"/>
      <c r="O28" s="122"/>
      <c r="P28" s="26"/>
      <c r="S28" s="22"/>
      <c r="T28" s="23"/>
      <c r="U28" s="132"/>
      <c r="V28" s="132"/>
      <c r="W28" s="24"/>
      <c r="X28" s="24"/>
    </row>
    <row r="29" spans="2:24" ht="18" customHeight="1" thickBot="1" x14ac:dyDescent="0.3">
      <c r="B29" s="89"/>
      <c r="C29" s="122"/>
      <c r="D29" s="19"/>
      <c r="E29" s="19"/>
      <c r="F29" s="25"/>
      <c r="G29" s="105" t="str">
        <f>IF(G28="","",VLOOKUP(G28,LISTAS!$F$5:$G$204,2,0))</f>
        <v>LICEU JARDIM - S.A</v>
      </c>
      <c r="H29" s="147"/>
      <c r="I29" s="51"/>
      <c r="J29" s="47"/>
      <c r="K29" s="125"/>
      <c r="L29" s="19"/>
      <c r="M29" s="27"/>
      <c r="N29" s="19"/>
      <c r="O29" s="122"/>
      <c r="P29" s="26"/>
      <c r="S29" s="22"/>
      <c r="T29" s="23"/>
      <c r="U29" s="132"/>
      <c r="V29" s="132"/>
      <c r="W29" s="24"/>
      <c r="X29" s="24"/>
    </row>
    <row r="30" spans="2:24" ht="18" customHeight="1" x14ac:dyDescent="0.25">
      <c r="B30" s="89"/>
      <c r="C30" s="122"/>
      <c r="D30" s="19"/>
      <c r="E30" s="27"/>
      <c r="F30" s="28"/>
      <c r="G30" s="104" t="str">
        <f>IF(D32&lt;&gt;"",IF(D34&lt;&gt;"",IF(D32=D34,"",IF(D32&gt;D34,C32,C34)),""),"")</f>
        <v/>
      </c>
      <c r="H30" s="146">
        <v>0</v>
      </c>
      <c r="I30" s="51">
        <f>IF(H30&lt;&gt;"",H30,"")</f>
        <v>0</v>
      </c>
      <c r="J30" s="47" t="str">
        <f>IF(H30&lt;&gt;"",IF(G30="","",G30),"")</f>
        <v/>
      </c>
      <c r="K30" s="125" t="str">
        <f>VLOOKUP(K28,I28:J30,2,0)</f>
        <v/>
      </c>
      <c r="L30" s="19"/>
      <c r="M30" s="27"/>
      <c r="N30" s="19"/>
      <c r="O30" s="122"/>
      <c r="P30" s="26"/>
      <c r="S30" s="22"/>
      <c r="T30" s="23"/>
      <c r="U30" s="132"/>
      <c r="V30" s="132"/>
      <c r="W30" s="24"/>
      <c r="X30" s="24"/>
    </row>
    <row r="31" spans="2:24" ht="18" customHeight="1" thickBot="1" x14ac:dyDescent="0.3">
      <c r="B31" s="89"/>
      <c r="C31" s="122"/>
      <c r="D31" s="19"/>
      <c r="E31" s="27"/>
      <c r="F31" s="19"/>
      <c r="G31" s="105" t="str">
        <f>IF(G30="","",VLOOKUP(G30,LISTAS!$F$5:$G$204,2,0))</f>
        <v/>
      </c>
      <c r="H31" s="147"/>
      <c r="I31" s="47"/>
      <c r="J31" s="47"/>
      <c r="K31" s="125"/>
      <c r="L31" s="19"/>
      <c r="M31" s="27"/>
      <c r="N31" s="19"/>
      <c r="O31" s="122"/>
      <c r="P31" s="26"/>
      <c r="S31" s="22"/>
      <c r="T31" s="23"/>
      <c r="U31" s="132"/>
      <c r="V31" s="132"/>
      <c r="W31" s="24"/>
      <c r="X31" s="24"/>
    </row>
    <row r="32" spans="2:24" ht="18" customHeight="1" x14ac:dyDescent="0.25">
      <c r="B32" s="89">
        <v>4</v>
      </c>
      <c r="C32" s="104"/>
      <c r="D32" s="146">
        <v>0</v>
      </c>
      <c r="E32" s="50">
        <f>IF(D32&lt;&gt;"",D32,"")</f>
        <v>0</v>
      </c>
      <c r="F32" s="47" t="str">
        <f>IF(D32&lt;&gt;"",IF(C32="","",C32),"")</f>
        <v/>
      </c>
      <c r="G32" s="125">
        <f>IF(E32&lt;&gt;"",IF(E34&lt;&gt;"",SMALL(E32:F34,1),""),"")</f>
        <v>0</v>
      </c>
      <c r="H32" s="19"/>
      <c r="I32" s="19"/>
      <c r="J32" s="19"/>
      <c r="K32" s="122"/>
      <c r="L32" s="19"/>
      <c r="M32" s="27"/>
      <c r="N32" s="19"/>
      <c r="O32" s="122"/>
      <c r="P32" s="26"/>
      <c r="S32" s="22"/>
      <c r="T32" s="23"/>
      <c r="U32" s="132"/>
      <c r="V32" s="132"/>
      <c r="W32" s="24"/>
      <c r="X32" s="24"/>
    </row>
    <row r="33" spans="2:24" ht="18" customHeight="1" thickBot="1" x14ac:dyDescent="0.3">
      <c r="B33" s="89"/>
      <c r="C33" s="105" t="str">
        <f>IF(C32="","",VLOOKUP(C32,LISTAS!$F$5:$G$204,2,0))</f>
        <v/>
      </c>
      <c r="D33" s="147"/>
      <c r="E33" s="51"/>
      <c r="F33" s="47"/>
      <c r="G33" s="125"/>
      <c r="H33" s="19"/>
      <c r="I33" s="19"/>
      <c r="J33" s="19"/>
      <c r="K33" s="122"/>
      <c r="L33" s="19"/>
      <c r="M33" s="27"/>
      <c r="N33" s="19"/>
      <c r="O33" s="122"/>
      <c r="P33" s="26"/>
      <c r="S33" s="22"/>
      <c r="T33" s="23"/>
      <c r="U33" s="132"/>
      <c r="V33" s="132"/>
      <c r="W33" s="24"/>
      <c r="X33" s="24"/>
    </row>
    <row r="34" spans="2:24" ht="18" customHeight="1" x14ac:dyDescent="0.25">
      <c r="B34" s="89">
        <v>13</v>
      </c>
      <c r="C34" s="104"/>
      <c r="D34" s="146">
        <v>0</v>
      </c>
      <c r="E34" s="51">
        <f>IF(D34&lt;&gt;"",D34,"")</f>
        <v>0</v>
      </c>
      <c r="F34" s="47" t="str">
        <f>IF(D34&lt;&gt;"",IF(C34="","",C34),"")</f>
        <v/>
      </c>
      <c r="G34" s="125" t="str">
        <f>VLOOKUP(G32,E32:F34,2,0)</f>
        <v/>
      </c>
      <c r="H34" s="19"/>
      <c r="I34" s="19"/>
      <c r="J34" s="19"/>
      <c r="K34" s="122"/>
      <c r="L34" s="19"/>
      <c r="M34" s="27"/>
      <c r="N34" s="19"/>
      <c r="O34" s="122"/>
      <c r="P34" s="26"/>
      <c r="S34" s="22"/>
      <c r="T34" s="23"/>
      <c r="U34" s="132"/>
      <c r="V34" s="132"/>
      <c r="W34" s="24"/>
      <c r="X34" s="24"/>
    </row>
    <row r="35" spans="2:24" ht="18" customHeight="1" thickBot="1" x14ac:dyDescent="0.3">
      <c r="B35" s="89"/>
      <c r="C35" s="105" t="str">
        <f>IF(C34="","",VLOOKUP(C34,LISTAS!$F$5:$G$204,2,0))</f>
        <v/>
      </c>
      <c r="D35" s="147"/>
      <c r="E35" s="47"/>
      <c r="F35" s="47"/>
      <c r="G35" s="125"/>
      <c r="H35" s="19"/>
      <c r="I35" s="19"/>
      <c r="J35" s="19"/>
      <c r="K35" s="122"/>
      <c r="L35" s="19"/>
      <c r="M35" s="27"/>
      <c r="N35" s="19"/>
      <c r="O35" s="122"/>
      <c r="P35" s="19"/>
      <c r="S35" s="22"/>
      <c r="T35" s="23"/>
      <c r="U35" s="132"/>
      <c r="V35" s="132"/>
      <c r="W35" s="24"/>
      <c r="X35" s="24"/>
    </row>
    <row r="36" spans="2:24" ht="18" customHeight="1" x14ac:dyDescent="0.25">
      <c r="B36" s="89"/>
      <c r="C36" s="122"/>
      <c r="D36" s="19"/>
      <c r="E36" s="19"/>
      <c r="F36" s="19"/>
      <c r="G36" s="122"/>
      <c r="H36" s="19"/>
      <c r="I36" s="19"/>
      <c r="J36" s="19"/>
      <c r="K36" s="122"/>
      <c r="L36" s="19"/>
      <c r="M36" s="27"/>
      <c r="N36" s="19"/>
      <c r="O36" s="104" t="str">
        <f>IF(L20&lt;&gt;"",IF(L22&lt;&gt;"",IF(L20=L22,"",IF(L20&gt;L22,K20,K22)),""),"")</f>
        <v>PEDRO/VITOR/DAVI</v>
      </c>
      <c r="P36" s="146">
        <v>1</v>
      </c>
      <c r="S36" s="22"/>
      <c r="T36" s="23"/>
      <c r="U36" s="132"/>
      <c r="V36" s="132"/>
      <c r="W36" s="24"/>
      <c r="X36" s="24"/>
    </row>
    <row r="37" spans="2:24" ht="18" customHeight="1" thickBot="1" x14ac:dyDescent="0.3">
      <c r="B37" s="89"/>
      <c r="C37" s="122"/>
      <c r="D37" s="19"/>
      <c r="E37" s="19"/>
      <c r="F37" s="19"/>
      <c r="G37" s="122"/>
      <c r="H37" s="19"/>
      <c r="I37" s="19"/>
      <c r="J37" s="19"/>
      <c r="K37" s="122"/>
      <c r="L37" s="19"/>
      <c r="M37" s="27"/>
      <c r="N37" s="19"/>
      <c r="O37" s="105" t="str">
        <f>IF(O36="","",VLOOKUP(O36,LISTAS!$F$5:$G$204,2,0))</f>
        <v>LICEU JARDIM - S.A</v>
      </c>
      <c r="P37" s="147"/>
      <c r="S37" s="22"/>
      <c r="T37" s="23"/>
      <c r="U37" s="132"/>
      <c r="V37" s="132"/>
      <c r="W37" s="24"/>
      <c r="X37" s="24"/>
    </row>
    <row r="38" spans="2:24" ht="18" customHeight="1" x14ac:dyDescent="0.25">
      <c r="B38" s="89"/>
      <c r="C38" s="122"/>
      <c r="D38" s="19"/>
      <c r="E38" s="19"/>
      <c r="F38" s="19"/>
      <c r="G38" s="122"/>
      <c r="H38" s="19"/>
      <c r="I38" s="19"/>
      <c r="J38" s="19"/>
      <c r="K38" s="122"/>
      <c r="L38" s="19"/>
      <c r="M38" s="27"/>
      <c r="N38" s="28"/>
      <c r="O38" s="104" t="str">
        <f>IF(L52&lt;&gt;"",IF(L54&lt;&gt;"",IF(L52=L54,"",IF(L52&gt;L54,K52,K54)),""),"")</f>
        <v>JOSE/GABRIEL/FELIPE/ELVIS</v>
      </c>
      <c r="P38" s="146">
        <v>0</v>
      </c>
      <c r="S38" s="22"/>
      <c r="T38" s="23"/>
      <c r="U38" s="132"/>
      <c r="V38" s="132"/>
      <c r="W38" s="24"/>
      <c r="X38" s="24"/>
    </row>
    <row r="39" spans="2:24" ht="18" customHeight="1" thickBot="1" x14ac:dyDescent="0.3">
      <c r="B39" s="89"/>
      <c r="C39" s="122"/>
      <c r="D39" s="19"/>
      <c r="E39" s="19"/>
      <c r="F39" s="19"/>
      <c r="G39" s="122"/>
      <c r="H39" s="19"/>
      <c r="I39" s="19"/>
      <c r="J39" s="19"/>
      <c r="K39" s="122"/>
      <c r="L39" s="19"/>
      <c r="M39" s="27"/>
      <c r="N39" s="19"/>
      <c r="O39" s="105" t="str">
        <f>IF(O38="","",VLOOKUP(O38,LISTAS!$F$5:$G$204,2,0))</f>
        <v>LICEU JARDIM - S.A</v>
      </c>
      <c r="P39" s="147"/>
      <c r="S39" s="22"/>
      <c r="T39" s="23"/>
      <c r="U39" s="132"/>
      <c r="V39" s="132"/>
      <c r="W39" s="24"/>
      <c r="X39" s="24"/>
    </row>
    <row r="40" spans="2:24" ht="18" customHeight="1" x14ac:dyDescent="0.25">
      <c r="B40" s="89">
        <v>3</v>
      </c>
      <c r="C40" s="104" t="s">
        <v>59</v>
      </c>
      <c r="D40" s="146">
        <v>1</v>
      </c>
      <c r="E40" s="47">
        <f>IF(D40&lt;&gt;"",D40,"")</f>
        <v>1</v>
      </c>
      <c r="F40" s="47" t="str">
        <f>IF(D40&lt;&gt;"",IF(C40="","",C40),"")</f>
        <v>AUGUSTO/ENZO/GABRIEL</v>
      </c>
      <c r="G40" s="125">
        <f>IF(E40&lt;&gt;"",IF(E42&lt;&gt;"",SMALL(E40:F42,1),""),"")</f>
        <v>0</v>
      </c>
      <c r="H40" s="19"/>
      <c r="I40" s="19"/>
      <c r="J40" s="19"/>
      <c r="K40" s="122"/>
      <c r="L40" s="19"/>
      <c r="M40" s="27"/>
      <c r="N40" s="19"/>
      <c r="O40" s="122"/>
      <c r="P40" s="26"/>
      <c r="S40" s="22"/>
      <c r="T40" s="23"/>
      <c r="U40" s="132"/>
      <c r="V40" s="132" t="str">
        <f>IF(U40="","",VLOOKUP(U40,LISTAS!$F$5:$G$204,2,0))</f>
        <v/>
      </c>
      <c r="W40" s="24" t="str">
        <f t="shared" si="1"/>
        <v/>
      </c>
      <c r="X40" s="24" t="str">
        <f t="shared" ref="X40:X68" si="3">IF(S40="","",IF($V$5="NÃO","",IF(S40=1,400,IF(S40=2,340,IF(S40=3,300,IF(S40=4,280,IF(S40=5,270,IF(S40=6,260,IF(S40=7,250,IF(S40=8,240,IF(S40=9,200,IF(S40=10,200,IF(S40=11,200,IF(S40=12,200,IF(S40=13,200,IF(S40=14,200,IF(S40=15,200,IF(S40=16,200,IF(S40&gt;16,"","")))))))))))))))))))</f>
        <v/>
      </c>
    </row>
    <row r="41" spans="2:24" ht="18" customHeight="1" thickBot="1" x14ac:dyDescent="0.3">
      <c r="B41" s="89"/>
      <c r="C41" s="105" t="str">
        <f>IF(C40="","",VLOOKUP(C40,LISTAS!$F$5:$G$204,2,0))</f>
        <v>ARBOS S.A</v>
      </c>
      <c r="D41" s="147"/>
      <c r="E41" s="47"/>
      <c r="F41" s="47"/>
      <c r="G41" s="125"/>
      <c r="H41" s="19"/>
      <c r="I41" s="19"/>
      <c r="J41" s="19"/>
      <c r="K41" s="122"/>
      <c r="L41" s="19"/>
      <c r="M41" s="27"/>
      <c r="N41" s="19"/>
      <c r="O41" s="122"/>
      <c r="P41" s="26"/>
      <c r="S41" s="22"/>
      <c r="T41" s="23"/>
      <c r="U41" s="132"/>
      <c r="V41" s="132"/>
      <c r="W41" s="24"/>
      <c r="X41" s="24"/>
    </row>
    <row r="42" spans="2:24" ht="18" customHeight="1" x14ac:dyDescent="0.25">
      <c r="B42" s="89">
        <v>14</v>
      </c>
      <c r="C42" s="104"/>
      <c r="D42" s="146">
        <v>0</v>
      </c>
      <c r="E42" s="49">
        <f>IF(D42&lt;&gt;"",D42,"")</f>
        <v>0</v>
      </c>
      <c r="F42" s="52" t="str">
        <f>IF(D42&lt;&gt;"",IF(C42="","",C42),"")</f>
        <v/>
      </c>
      <c r="G42" s="125" t="str">
        <f>VLOOKUP(G40,E40:F42,2,0)</f>
        <v/>
      </c>
      <c r="H42" s="19"/>
      <c r="I42" s="19"/>
      <c r="J42" s="19"/>
      <c r="K42" s="122"/>
      <c r="L42" s="19"/>
      <c r="M42" s="27"/>
      <c r="N42" s="19"/>
      <c r="O42" s="122"/>
      <c r="P42" s="26"/>
      <c r="S42" s="22"/>
      <c r="T42" s="23"/>
      <c r="U42" s="132"/>
      <c r="V42" s="132" t="str">
        <f>IF(U42="","",VLOOKUP(U42,LISTAS!$F$5:$G$204,2,0))</f>
        <v/>
      </c>
      <c r="W42" s="24" t="str">
        <f t="shared" si="1"/>
        <v/>
      </c>
      <c r="X42" s="24" t="str">
        <f t="shared" si="3"/>
        <v/>
      </c>
    </row>
    <row r="43" spans="2:24" ht="18" customHeight="1" thickBot="1" x14ac:dyDescent="0.3">
      <c r="B43" s="89"/>
      <c r="C43" s="105" t="str">
        <f>IF(C42="","",VLOOKUP(C42,LISTAS!$F$5:$G$204,2,0))</f>
        <v/>
      </c>
      <c r="D43" s="147"/>
      <c r="E43" s="47"/>
      <c r="F43" s="52"/>
      <c r="G43" s="125"/>
      <c r="H43" s="19"/>
      <c r="I43" s="19"/>
      <c r="J43" s="19"/>
      <c r="K43" s="122"/>
      <c r="L43" s="19"/>
      <c r="M43" s="27"/>
      <c r="N43" s="19"/>
      <c r="O43" s="122"/>
      <c r="P43" s="26"/>
      <c r="S43" s="22"/>
      <c r="T43" s="23"/>
      <c r="U43" s="132"/>
      <c r="V43" s="132"/>
      <c r="W43" s="24"/>
      <c r="X43" s="24"/>
    </row>
    <row r="44" spans="2:24" ht="18" customHeight="1" x14ac:dyDescent="0.25">
      <c r="B44" s="89"/>
      <c r="C44" s="122"/>
      <c r="D44" s="19"/>
      <c r="E44" s="19"/>
      <c r="F44" s="25"/>
      <c r="G44" s="104" t="str">
        <f>IF(D40&lt;&gt;"",IF(D42&lt;&gt;"",IF(D40=D42,"",IF(D40&gt;D42,C40,C42)),""),"")</f>
        <v>AUGUSTO/ENZO/GABRIEL</v>
      </c>
      <c r="H44" s="146">
        <v>1</v>
      </c>
      <c r="I44" s="47">
        <f>IF(H44&lt;&gt;"",H44,"")</f>
        <v>1</v>
      </c>
      <c r="J44" s="47" t="str">
        <f>IF(H44&lt;&gt;"",IF(G44="","",G44),"")</f>
        <v>AUGUSTO/ENZO/GABRIEL</v>
      </c>
      <c r="K44" s="125">
        <f>IF(I44&lt;&gt;"",IF(I46&lt;&gt;"",SMALL(I44:J46,1),""),"")</f>
        <v>0</v>
      </c>
      <c r="L44" s="19"/>
      <c r="M44" s="27"/>
      <c r="N44" s="19"/>
      <c r="O44" s="122"/>
      <c r="P44" s="26"/>
      <c r="S44" s="22"/>
      <c r="T44" s="23"/>
      <c r="U44" s="132"/>
      <c r="V44" s="132" t="str">
        <f>IF(U44="","",VLOOKUP(U44,LISTAS!$F$5:$G$204,2,0))</f>
        <v/>
      </c>
      <c r="W44" s="24" t="str">
        <f t="shared" si="1"/>
        <v/>
      </c>
      <c r="X44" s="24" t="str">
        <f t="shared" si="3"/>
        <v/>
      </c>
    </row>
    <row r="45" spans="2:24" ht="18" customHeight="1" thickBot="1" x14ac:dyDescent="0.3">
      <c r="B45" s="89"/>
      <c r="C45" s="122"/>
      <c r="D45" s="19"/>
      <c r="E45" s="19"/>
      <c r="F45" s="25"/>
      <c r="G45" s="105" t="str">
        <f>IF(G44="","",VLOOKUP(G44,LISTAS!$F$5:$G$204,2,0))</f>
        <v>ARBOS S.A</v>
      </c>
      <c r="H45" s="147"/>
      <c r="I45" s="47"/>
      <c r="J45" s="47"/>
      <c r="K45" s="125"/>
      <c r="L45" s="19"/>
      <c r="M45" s="27"/>
      <c r="N45" s="19"/>
      <c r="O45" s="122"/>
      <c r="P45" s="26"/>
      <c r="S45" s="22"/>
      <c r="T45" s="23"/>
      <c r="U45" s="132"/>
      <c r="V45" s="132"/>
      <c r="W45" s="24"/>
      <c r="X45" s="24"/>
    </row>
    <row r="46" spans="2:24" ht="18" customHeight="1" x14ac:dyDescent="0.25">
      <c r="B46" s="89"/>
      <c r="C46" s="122"/>
      <c r="D46" s="19"/>
      <c r="E46" s="27"/>
      <c r="F46" s="28"/>
      <c r="G46" s="104" t="str">
        <f>IF(D48&lt;&gt;"",IF(D50&lt;&gt;"",IF(D48=D50,"",IF(D48&gt;D50,C48,C50)),""),"")</f>
        <v>RAFAEL/LORENZO/IAN/PEDRO</v>
      </c>
      <c r="H46" s="146">
        <v>0</v>
      </c>
      <c r="I46" s="49">
        <f>IF(H46&lt;&gt;"",H46,"")</f>
        <v>0</v>
      </c>
      <c r="J46" s="47" t="str">
        <f>IF(H46&lt;&gt;"",IF(G46="","",G46),"")</f>
        <v>RAFAEL/LORENZO/IAN/PEDRO</v>
      </c>
      <c r="K46" s="125" t="str">
        <f>VLOOKUP(K44,I44:J46,2,0)</f>
        <v>RAFAEL/LORENZO/IAN/PEDRO</v>
      </c>
      <c r="L46" s="19"/>
      <c r="M46" s="27"/>
      <c r="N46" s="19"/>
      <c r="O46" s="122"/>
      <c r="P46" s="26"/>
      <c r="S46" s="22"/>
      <c r="T46" s="23"/>
      <c r="U46" s="132"/>
      <c r="V46" s="132" t="str">
        <f>IF(U46="","",VLOOKUP(U46,LISTAS!$F$5:$G$204,2,0))</f>
        <v/>
      </c>
      <c r="W46" s="24" t="str">
        <f t="shared" si="1"/>
        <v/>
      </c>
      <c r="X46" s="24" t="str">
        <f t="shared" si="3"/>
        <v/>
      </c>
    </row>
    <row r="47" spans="2:24" ht="18" customHeight="1" thickBot="1" x14ac:dyDescent="0.3">
      <c r="B47" s="89"/>
      <c r="C47" s="122"/>
      <c r="D47" s="19"/>
      <c r="E47" s="27"/>
      <c r="F47" s="19"/>
      <c r="G47" s="105" t="str">
        <f>IF(G46="","",VLOOKUP(G46,LISTAS!$F$5:$G$204,2,0))</f>
        <v>ARBOS SBC</v>
      </c>
      <c r="H47" s="147"/>
      <c r="I47" s="60"/>
      <c r="J47" s="47"/>
      <c r="K47" s="125"/>
      <c r="L47" s="19"/>
      <c r="M47" s="27"/>
      <c r="N47" s="19"/>
      <c r="O47" s="122"/>
      <c r="P47" s="26"/>
      <c r="S47" s="22"/>
      <c r="T47" s="23"/>
      <c r="U47" s="132"/>
      <c r="V47" s="132"/>
      <c r="W47" s="24"/>
      <c r="X47" s="24"/>
    </row>
    <row r="48" spans="2:24" ht="18" customHeight="1" x14ac:dyDescent="0.25">
      <c r="B48" s="89">
        <v>5</v>
      </c>
      <c r="C48" s="104" t="s">
        <v>104</v>
      </c>
      <c r="D48" s="146">
        <v>5</v>
      </c>
      <c r="E48" s="50">
        <f>IF(D48&lt;&gt;"",D48,"")</f>
        <v>5</v>
      </c>
      <c r="F48" s="47" t="str">
        <f>IF(D48&lt;&gt;"",IF(C48="","",C48),"")</f>
        <v>RAFAEL/LORENZO/IAN/PEDRO</v>
      </c>
      <c r="G48" s="125">
        <f>IF(E48&lt;&gt;"",IF(E50&lt;&gt;"",SMALL(E48:F50,1),""),"")</f>
        <v>0</v>
      </c>
      <c r="H48" s="19"/>
      <c r="I48" s="27"/>
      <c r="J48" s="19"/>
      <c r="K48" s="122"/>
      <c r="L48" s="19"/>
      <c r="M48" s="27"/>
      <c r="N48" s="19"/>
      <c r="O48" s="122"/>
      <c r="P48" s="26"/>
      <c r="S48" s="22"/>
      <c r="T48" s="23"/>
      <c r="U48" s="132"/>
      <c r="V48" s="132" t="str">
        <f>IF(U48="","",VLOOKUP(U48,LISTAS!$F$5:$G$204,2,0))</f>
        <v/>
      </c>
      <c r="W48" s="24" t="str">
        <f t="shared" si="1"/>
        <v/>
      </c>
      <c r="X48" s="24" t="str">
        <f t="shared" si="3"/>
        <v/>
      </c>
    </row>
    <row r="49" spans="2:24" ht="18" customHeight="1" thickBot="1" x14ac:dyDescent="0.3">
      <c r="B49" s="89"/>
      <c r="C49" s="105" t="str">
        <f>IF(C48="","",VLOOKUP(C48,LISTAS!$F$5:$G$204,2,0))</f>
        <v>ARBOS SBC</v>
      </c>
      <c r="D49" s="147"/>
      <c r="E49" s="51"/>
      <c r="F49" s="47"/>
      <c r="G49" s="125"/>
      <c r="H49" s="19"/>
      <c r="I49" s="27"/>
      <c r="J49" s="19"/>
      <c r="K49" s="122"/>
      <c r="L49" s="19"/>
      <c r="M49" s="27"/>
      <c r="N49" s="19"/>
      <c r="O49" s="122"/>
      <c r="P49" s="26"/>
      <c r="S49" s="22"/>
      <c r="T49" s="23"/>
      <c r="U49" s="132"/>
      <c r="V49" s="132"/>
      <c r="W49" s="24"/>
      <c r="X49" s="24"/>
    </row>
    <row r="50" spans="2:24" ht="18" customHeight="1" x14ac:dyDescent="0.25">
      <c r="B50" s="89">
        <v>12</v>
      </c>
      <c r="C50" s="104"/>
      <c r="D50" s="146">
        <v>0</v>
      </c>
      <c r="E50" s="51">
        <f>IF(D50&lt;&gt;"",D50,"")</f>
        <v>0</v>
      </c>
      <c r="F50" s="47" t="str">
        <f>IF(D50&lt;&gt;"",IF(C50="","",C50),"")</f>
        <v/>
      </c>
      <c r="G50" s="125" t="str">
        <f>VLOOKUP(G48,E48:F50,2,0)</f>
        <v/>
      </c>
      <c r="H50" s="19"/>
      <c r="I50" s="27"/>
      <c r="J50" s="19"/>
      <c r="K50" s="122"/>
      <c r="L50" s="19"/>
      <c r="M50" s="27"/>
      <c r="N50" s="19"/>
      <c r="O50" s="122"/>
      <c r="P50" s="26"/>
      <c r="S50" s="22"/>
      <c r="T50" s="23"/>
      <c r="U50" s="132"/>
      <c r="V50" s="132" t="str">
        <f>IF(U50="","",VLOOKUP(U50,LISTAS!$F$5:$G$204,2,0))</f>
        <v/>
      </c>
      <c r="W50" s="24" t="str">
        <f t="shared" si="1"/>
        <v/>
      </c>
      <c r="X50" s="24" t="str">
        <f t="shared" si="3"/>
        <v/>
      </c>
    </row>
    <row r="51" spans="2:24" ht="18" customHeight="1" thickBot="1" x14ac:dyDescent="0.3">
      <c r="B51" s="89"/>
      <c r="C51" s="105" t="str">
        <f>IF(C50="","",VLOOKUP(C50,LISTAS!$F$5:$G$204,2,0))</f>
        <v/>
      </c>
      <c r="D51" s="147"/>
      <c r="E51" s="47"/>
      <c r="F51" s="47"/>
      <c r="G51" s="125"/>
      <c r="H51" s="19"/>
      <c r="I51" s="27"/>
      <c r="J51" s="19"/>
      <c r="K51" s="122"/>
      <c r="L51" s="19"/>
      <c r="M51" s="27"/>
      <c r="N51" s="19"/>
      <c r="O51" s="122"/>
      <c r="P51" s="26"/>
      <c r="S51" s="22"/>
      <c r="T51" s="23"/>
      <c r="U51" s="132"/>
      <c r="V51" s="132"/>
      <c r="W51" s="24"/>
      <c r="X51" s="24"/>
    </row>
    <row r="52" spans="2:24" ht="18" customHeight="1" x14ac:dyDescent="0.25">
      <c r="B52" s="89"/>
      <c r="C52" s="122"/>
      <c r="D52" s="19"/>
      <c r="E52" s="47"/>
      <c r="F52" s="47"/>
      <c r="G52" s="125"/>
      <c r="H52" s="19"/>
      <c r="I52" s="27"/>
      <c r="J52" s="19"/>
      <c r="K52" s="104" t="str">
        <f>IF(H44&lt;&gt;"",IF(H46&lt;&gt;"",IF(H44=H46,"",IF(H44&gt;H46,G44,G46)),""),"")</f>
        <v>AUGUSTO/ENZO/GABRIEL</v>
      </c>
      <c r="L52" s="146">
        <v>0</v>
      </c>
      <c r="M52" s="46">
        <f>IF(L52&lt;&gt;"",L52,"")</f>
        <v>0</v>
      </c>
      <c r="N52" s="47" t="str">
        <f>IF(L52&lt;&gt;"",IF(K52="","",K52),"")</f>
        <v>AUGUSTO/ENZO/GABRIEL</v>
      </c>
      <c r="O52" s="125">
        <f>IF(M52&lt;&gt;"",IF(M54&lt;&gt;"",SMALL(M52:N54,1),""),"")</f>
        <v>0</v>
      </c>
      <c r="P52" s="26"/>
      <c r="S52" s="22"/>
      <c r="T52" s="23"/>
      <c r="U52" s="132"/>
      <c r="V52" s="132" t="str">
        <f>IF(U52="","",VLOOKUP(U52,LISTAS!$F$5:$G$204,2,0))</f>
        <v/>
      </c>
      <c r="W52" s="24" t="str">
        <f t="shared" si="1"/>
        <v/>
      </c>
      <c r="X52" s="24" t="str">
        <f t="shared" si="3"/>
        <v/>
      </c>
    </row>
    <row r="53" spans="2:24" ht="18" customHeight="1" thickBot="1" x14ac:dyDescent="0.3">
      <c r="B53" s="89"/>
      <c r="C53" s="122"/>
      <c r="D53" s="19"/>
      <c r="E53" s="47"/>
      <c r="F53" s="47"/>
      <c r="G53" s="125"/>
      <c r="H53" s="19"/>
      <c r="I53" s="27"/>
      <c r="J53" s="19"/>
      <c r="K53" s="105" t="str">
        <f>IF(K52="","",VLOOKUP(K52,LISTAS!$F$5:$G$204,2,0))</f>
        <v>ARBOS S.A</v>
      </c>
      <c r="L53" s="147"/>
      <c r="M53" s="51"/>
      <c r="N53" s="52"/>
      <c r="O53" s="125"/>
      <c r="P53" s="26"/>
      <c r="S53" s="22"/>
      <c r="T53" s="23"/>
      <c r="U53" s="132"/>
      <c r="V53" s="132"/>
      <c r="W53" s="24"/>
      <c r="X53" s="24"/>
    </row>
    <row r="54" spans="2:24" ht="18" customHeight="1" x14ac:dyDescent="0.25">
      <c r="B54" s="89"/>
      <c r="C54" s="122"/>
      <c r="D54" s="19"/>
      <c r="E54" s="47"/>
      <c r="F54" s="47"/>
      <c r="G54" s="125"/>
      <c r="H54" s="19"/>
      <c r="I54" s="27"/>
      <c r="J54" s="28"/>
      <c r="K54" s="104" t="str">
        <f>IF(H60&lt;&gt;"",IF(H62&lt;&gt;"",IF(H60=H62,"",IF(H60&gt;H62,G60,G62)),""),"")</f>
        <v>JOSE/GABRIEL/FELIPE/ELVIS</v>
      </c>
      <c r="L54" s="146">
        <v>1</v>
      </c>
      <c r="M54" s="48">
        <f>IF(L54&lt;&gt;"",L54,"")</f>
        <v>1</v>
      </c>
      <c r="N54" s="47" t="str">
        <f>IF(L54&lt;&gt;"",IF(K54="","",K54),"")</f>
        <v>JOSE/GABRIEL/FELIPE/ELVIS</v>
      </c>
      <c r="O54" s="125" t="str">
        <f>VLOOKUP(O52,M52:N54,2,0)</f>
        <v>AUGUSTO/ENZO/GABRIEL</v>
      </c>
      <c r="P54" s="26"/>
      <c r="S54" s="22"/>
      <c r="T54" s="23"/>
      <c r="U54" s="132"/>
      <c r="V54" s="132" t="str">
        <f>IF(U54="","",VLOOKUP(U54,LISTAS!$F$5:$G$204,2,0))</f>
        <v/>
      </c>
      <c r="W54" s="24" t="str">
        <f t="shared" si="1"/>
        <v/>
      </c>
      <c r="X54" s="24" t="str">
        <f t="shared" si="3"/>
        <v/>
      </c>
    </row>
    <row r="55" spans="2:24" ht="18" customHeight="1" thickBot="1" x14ac:dyDescent="0.3">
      <c r="B55" s="89"/>
      <c r="C55" s="122"/>
      <c r="D55" s="19"/>
      <c r="E55" s="47"/>
      <c r="F55" s="47"/>
      <c r="G55" s="125"/>
      <c r="H55" s="19"/>
      <c r="I55" s="27"/>
      <c r="J55" s="19"/>
      <c r="K55" s="105" t="str">
        <f>IF(K54="","",VLOOKUP(K54,LISTAS!$F$5:$G$204,2,0))</f>
        <v>LICEU JARDIM - S.A</v>
      </c>
      <c r="L55" s="147"/>
      <c r="M55" s="47"/>
      <c r="N55" s="47"/>
      <c r="O55" s="125"/>
      <c r="P55" s="26"/>
      <c r="S55" s="22"/>
      <c r="T55" s="23"/>
      <c r="U55" s="132"/>
      <c r="V55" s="132"/>
      <c r="W55" s="24"/>
      <c r="X55" s="24"/>
    </row>
    <row r="56" spans="2:24" ht="18" customHeight="1" x14ac:dyDescent="0.25">
      <c r="B56" s="89">
        <v>8</v>
      </c>
      <c r="C56" s="104" t="s">
        <v>98</v>
      </c>
      <c r="D56" s="146">
        <v>5</v>
      </c>
      <c r="E56" s="47" t="s">
        <v>25</v>
      </c>
      <c r="F56" s="47" t="str">
        <f>IF(D56&lt;&gt;"",IF(C56="","",C56),"")</f>
        <v>JOSE/GABRIEL/FELIPE/ELVIS</v>
      </c>
      <c r="G56" s="125">
        <f>IF(E56&lt;&gt;"",IF(E58&lt;&gt;"",SMALL(E56:F58,1),""),"")</f>
        <v>0</v>
      </c>
      <c r="H56" s="19"/>
      <c r="I56" s="27"/>
      <c r="J56" s="19"/>
      <c r="K56" s="122"/>
      <c r="L56" s="19"/>
      <c r="M56" s="47"/>
      <c r="N56" s="47"/>
      <c r="O56" s="125"/>
      <c r="P56" s="26"/>
      <c r="S56" s="22"/>
      <c r="T56" s="23"/>
      <c r="U56" s="132"/>
      <c r="V56" s="132" t="str">
        <f>IF(U56="","",VLOOKUP(U56,LISTAS!$F$5:$G$204,2,0))</f>
        <v/>
      </c>
      <c r="W56" s="24" t="str">
        <f t="shared" si="1"/>
        <v/>
      </c>
      <c r="X56" s="24" t="str">
        <f t="shared" si="3"/>
        <v/>
      </c>
    </row>
    <row r="57" spans="2:24" ht="18" customHeight="1" thickBot="1" x14ac:dyDescent="0.3">
      <c r="B57" s="89"/>
      <c r="C57" s="105" t="str">
        <f>IF(C56="","",VLOOKUP(C56,LISTAS!$F$5:$G$204,2,0))</f>
        <v>LICEU JARDIM - S.A</v>
      </c>
      <c r="D57" s="147"/>
      <c r="E57" s="47"/>
      <c r="F57" s="47"/>
      <c r="G57" s="125"/>
      <c r="H57" s="19"/>
      <c r="I57" s="27"/>
      <c r="J57" s="19"/>
      <c r="K57" s="122"/>
      <c r="L57" s="19"/>
      <c r="M57" s="47"/>
      <c r="N57" s="47"/>
      <c r="O57" s="125"/>
      <c r="P57" s="26"/>
      <c r="S57" s="22"/>
      <c r="T57" s="23"/>
      <c r="U57" s="132"/>
      <c r="V57" s="132"/>
      <c r="W57" s="24"/>
      <c r="X57" s="24"/>
    </row>
    <row r="58" spans="2:24" ht="18" customHeight="1" x14ac:dyDescent="0.25">
      <c r="B58" s="89">
        <v>10</v>
      </c>
      <c r="C58" s="104"/>
      <c r="D58" s="146">
        <v>0</v>
      </c>
      <c r="E58" s="49">
        <f>IF(D58&lt;&gt;"",D58,"")</f>
        <v>0</v>
      </c>
      <c r="F58" s="52" t="str">
        <f>IF(D58&lt;&gt;"",IF(C58="","",C58),"")</f>
        <v/>
      </c>
      <c r="G58" s="125" t="str">
        <f>VLOOKUP(G56,E56:F58,2,0)</f>
        <v/>
      </c>
      <c r="H58" s="19"/>
      <c r="I58" s="27"/>
      <c r="J58" s="19"/>
      <c r="K58" s="122"/>
      <c r="L58" s="19"/>
      <c r="M58" s="19"/>
      <c r="N58" s="19"/>
      <c r="O58" s="122"/>
      <c r="P58" s="26"/>
      <c r="S58" s="22"/>
      <c r="T58" s="23"/>
      <c r="U58" s="132"/>
      <c r="V58" s="132" t="str">
        <f>IF(U58="","",VLOOKUP(U58,LISTAS!$F$5:$G$204,2,0))</f>
        <v/>
      </c>
      <c r="W58" s="24" t="str">
        <f t="shared" si="1"/>
        <v/>
      </c>
      <c r="X58" s="24" t="str">
        <f t="shared" si="3"/>
        <v/>
      </c>
    </row>
    <row r="59" spans="2:24" ht="18" customHeight="1" thickBot="1" x14ac:dyDescent="0.3">
      <c r="B59" s="89"/>
      <c r="C59" s="105" t="str">
        <f>IF(C58="","",VLOOKUP(C58,LISTAS!$F$5:$G$204,2,0))</f>
        <v/>
      </c>
      <c r="D59" s="147"/>
      <c r="E59" s="47"/>
      <c r="F59" s="52"/>
      <c r="G59" s="125"/>
      <c r="H59" s="19"/>
      <c r="I59" s="27"/>
      <c r="J59" s="19"/>
      <c r="K59" s="122"/>
      <c r="L59" s="19"/>
      <c r="M59" s="19"/>
      <c r="N59" s="19"/>
      <c r="O59" s="122"/>
      <c r="P59" s="26"/>
      <c r="S59" s="22"/>
      <c r="T59" s="23"/>
      <c r="U59" s="132"/>
      <c r="V59" s="132"/>
      <c r="W59" s="24"/>
      <c r="X59" s="24"/>
    </row>
    <row r="60" spans="2:24" ht="18" customHeight="1" x14ac:dyDescent="0.25">
      <c r="B60" s="89"/>
      <c r="C60" s="122"/>
      <c r="D60" s="19"/>
      <c r="E60" s="19"/>
      <c r="F60" s="25"/>
      <c r="G60" s="104" t="str">
        <f>IF(D56&lt;&gt;"",IF(D58&lt;&gt;"",IF(D56=D58,"",IF(D56&gt;D58,C56,C58)),""),"")</f>
        <v>JOSE/GABRIEL/FELIPE/ELVIS</v>
      </c>
      <c r="H60" s="146">
        <v>1</v>
      </c>
      <c r="I60" s="50">
        <f>IF(H60&lt;&gt;"",H60,"")</f>
        <v>1</v>
      </c>
      <c r="J60" s="47" t="str">
        <f>IF(H60&lt;&gt;"",IF(G60="","",G60),"")</f>
        <v>JOSE/GABRIEL/FELIPE/ELVIS</v>
      </c>
      <c r="K60" s="125">
        <f>IF(I60&lt;&gt;"",IF(I62&lt;&gt;"",SMALL(I60:J62,1),""),"")</f>
        <v>0</v>
      </c>
      <c r="L60" s="19"/>
      <c r="M60" s="19"/>
      <c r="N60" s="19"/>
      <c r="O60" s="122"/>
      <c r="P60" s="26"/>
      <c r="S60" s="22"/>
      <c r="T60" s="23"/>
      <c r="U60" s="132"/>
      <c r="V60" s="132" t="str">
        <f>IF(U60="","",VLOOKUP(U60,LISTAS!$F$5:$G$204,2,0))</f>
        <v/>
      </c>
      <c r="W60" s="24" t="str">
        <f t="shared" si="1"/>
        <v/>
      </c>
      <c r="X60" s="24" t="str">
        <f t="shared" si="3"/>
        <v/>
      </c>
    </row>
    <row r="61" spans="2:24" ht="18" customHeight="1" thickBot="1" x14ac:dyDescent="0.3">
      <c r="B61" s="89"/>
      <c r="C61" s="122"/>
      <c r="D61" s="19"/>
      <c r="E61" s="19"/>
      <c r="F61" s="25"/>
      <c r="G61" s="105" t="str">
        <f>IF(G60="","",VLOOKUP(G60,LISTAS!$F$5:$G$204,2,0))</f>
        <v>LICEU JARDIM - S.A</v>
      </c>
      <c r="H61" s="147"/>
      <c r="I61" s="51"/>
      <c r="J61" s="47"/>
      <c r="K61" s="125"/>
      <c r="L61" s="19"/>
      <c r="M61" s="19"/>
      <c r="N61" s="19"/>
      <c r="O61" s="122"/>
      <c r="P61" s="26"/>
      <c r="S61" s="22"/>
      <c r="T61" s="23"/>
      <c r="U61" s="132"/>
      <c r="V61" s="132"/>
      <c r="W61" s="24"/>
      <c r="X61" s="24"/>
    </row>
    <row r="62" spans="2:24" ht="17.25" customHeight="1" x14ac:dyDescent="0.25">
      <c r="B62" s="89"/>
      <c r="C62" s="122"/>
      <c r="D62" s="19"/>
      <c r="E62" s="27"/>
      <c r="F62" s="28"/>
      <c r="G62" s="104" t="str">
        <f>IF(D64&lt;&gt;"",IF(D66&lt;&gt;"",IF(D64=D66,"",IF(D64&gt;D66,C64,C66)),""),"")</f>
        <v/>
      </c>
      <c r="H62" s="146">
        <v>0</v>
      </c>
      <c r="I62" s="51">
        <f>IF(H62&lt;&gt;"",H62,"")</f>
        <v>0</v>
      </c>
      <c r="J62" s="47" t="str">
        <f>IF(H62&lt;&gt;"",IF(G62="","",G62),"")</f>
        <v/>
      </c>
      <c r="K62" s="125" t="str">
        <f>VLOOKUP(K60,I60:J62,2,0)</f>
        <v/>
      </c>
      <c r="L62" s="19"/>
      <c r="M62" s="19"/>
      <c r="N62" s="19"/>
      <c r="O62" s="122"/>
      <c r="P62" s="26"/>
      <c r="S62" s="22"/>
      <c r="T62" s="23"/>
      <c r="U62" s="132"/>
      <c r="V62" s="132" t="str">
        <f>IF(U62="","",VLOOKUP(U62,LISTAS!$F$5:$G$204,2,0))</f>
        <v/>
      </c>
      <c r="W62" s="24" t="str">
        <f t="shared" si="1"/>
        <v/>
      </c>
      <c r="X62" s="24" t="str">
        <f t="shared" si="3"/>
        <v/>
      </c>
    </row>
    <row r="63" spans="2:24" ht="17.25" customHeight="1" thickBot="1" x14ac:dyDescent="0.3">
      <c r="B63" s="89"/>
      <c r="C63" s="122"/>
      <c r="D63" s="19"/>
      <c r="E63" s="27"/>
      <c r="F63" s="19"/>
      <c r="G63" s="105" t="str">
        <f>IF(G62="","",VLOOKUP(G62,LISTAS!$F$5:$G$204,2,0))</f>
        <v/>
      </c>
      <c r="H63" s="147"/>
      <c r="I63" s="47"/>
      <c r="J63" s="47"/>
      <c r="K63" s="125"/>
      <c r="L63" s="19"/>
      <c r="M63" s="19"/>
      <c r="N63" s="19"/>
      <c r="O63" s="122"/>
      <c r="P63" s="26"/>
      <c r="S63" s="22"/>
      <c r="T63" s="23"/>
      <c r="U63" s="132"/>
      <c r="V63" s="132"/>
      <c r="W63" s="24"/>
      <c r="X63" s="24"/>
    </row>
    <row r="64" spans="2:24" ht="18" customHeight="1" x14ac:dyDescent="0.25">
      <c r="B64" s="89">
        <v>2</v>
      </c>
      <c r="C64" s="104"/>
      <c r="D64" s="146">
        <v>0</v>
      </c>
      <c r="E64" s="50">
        <f>IF(D64&lt;&gt;"",D64,"")</f>
        <v>0</v>
      </c>
      <c r="F64" s="47" t="str">
        <f>IF(D64&lt;&gt;"",IF(C64="","",C64),"")</f>
        <v/>
      </c>
      <c r="G64" s="125">
        <f>IF(E64&lt;&gt;"",IF(E66&lt;&gt;"",SMALL(E64:F66,1),""),"")</f>
        <v>0</v>
      </c>
      <c r="H64" s="47"/>
      <c r="I64" s="47"/>
      <c r="J64" s="47"/>
      <c r="K64" s="125"/>
      <c r="L64" s="19"/>
      <c r="M64" s="19"/>
      <c r="N64" s="19"/>
      <c r="O64" s="122"/>
      <c r="P64" s="26"/>
      <c r="S64" s="22"/>
      <c r="T64" s="23"/>
      <c r="U64" s="132"/>
      <c r="V64" s="132" t="str">
        <f>IF(U64="","",VLOOKUP(U64,LISTAS!$F$5:$G$204,2,0))</f>
        <v/>
      </c>
      <c r="W64" s="24" t="str">
        <f t="shared" si="1"/>
        <v/>
      </c>
      <c r="X64" s="24" t="str">
        <f t="shared" si="3"/>
        <v/>
      </c>
    </row>
    <row r="65" spans="2:24" ht="18" customHeight="1" thickBot="1" x14ac:dyDescent="0.3">
      <c r="B65" s="89"/>
      <c r="C65" s="105" t="str">
        <f>IF(C64="","",VLOOKUP(C64,LISTAS!$F$5:$G$204,2,0))</f>
        <v/>
      </c>
      <c r="D65" s="147"/>
      <c r="E65" s="51"/>
      <c r="F65" s="47"/>
      <c r="G65" s="125"/>
      <c r="H65" s="47"/>
      <c r="I65" s="47"/>
      <c r="J65" s="47"/>
      <c r="K65" s="125"/>
      <c r="L65" s="19"/>
      <c r="M65" s="19"/>
      <c r="N65" s="19"/>
      <c r="O65" s="122"/>
      <c r="P65" s="26"/>
      <c r="S65" s="22"/>
      <c r="T65" s="23"/>
      <c r="U65" s="132"/>
      <c r="V65" s="132"/>
      <c r="W65" s="24"/>
      <c r="X65" s="24"/>
    </row>
    <row r="66" spans="2:24" ht="18" customHeight="1" x14ac:dyDescent="0.25">
      <c r="B66" s="89">
        <v>15</v>
      </c>
      <c r="C66" s="104"/>
      <c r="D66" s="146">
        <v>0</v>
      </c>
      <c r="E66" s="51">
        <f>IF(D66&lt;&gt;"",D66,"")</f>
        <v>0</v>
      </c>
      <c r="F66" s="47" t="str">
        <f>IF(D66&lt;&gt;"",IF(C66="","",C66),"")</f>
        <v/>
      </c>
      <c r="G66" s="125" t="str">
        <f>VLOOKUP(G64,E64:F66,2,0)</f>
        <v/>
      </c>
      <c r="H66" s="47"/>
      <c r="I66" s="47"/>
      <c r="J66" s="47"/>
      <c r="K66" s="125"/>
      <c r="L66" s="19"/>
      <c r="M66" s="19"/>
      <c r="N66" s="19"/>
      <c r="O66" s="122"/>
      <c r="P66" s="26"/>
      <c r="S66" s="22"/>
      <c r="T66" s="23"/>
      <c r="U66" s="132"/>
      <c r="V66" s="132" t="str">
        <f>IF(U66="","",VLOOKUP(U66,LISTAS!$F$5:$G$204,2,0))</f>
        <v/>
      </c>
      <c r="W66" s="24" t="str">
        <f t="shared" si="1"/>
        <v/>
      </c>
      <c r="X66" s="24" t="str">
        <f t="shared" si="3"/>
        <v/>
      </c>
    </row>
    <row r="67" spans="2:24" ht="18" customHeight="1" thickBot="1" x14ac:dyDescent="0.3">
      <c r="B67" s="89"/>
      <c r="C67" s="105" t="str">
        <f>IF(C66="","",VLOOKUP(C66,LISTAS!$F$5:$G$204,2,0))</f>
        <v/>
      </c>
      <c r="D67" s="147"/>
      <c r="E67" s="47"/>
      <c r="F67" s="47"/>
      <c r="G67" s="125"/>
      <c r="H67" s="47"/>
      <c r="I67" s="47"/>
      <c r="J67" s="47"/>
      <c r="K67" s="125"/>
      <c r="L67" s="19"/>
      <c r="M67" s="19"/>
      <c r="N67" s="19"/>
      <c r="O67" s="122"/>
      <c r="P67" s="26"/>
      <c r="S67" s="22"/>
      <c r="T67" s="23"/>
      <c r="U67" s="132"/>
      <c r="V67" s="132"/>
      <c r="W67" s="24"/>
      <c r="X67" s="24"/>
    </row>
    <row r="68" spans="2:24" ht="18" customHeight="1" x14ac:dyDescent="0.25">
      <c r="B68" s="90"/>
      <c r="C68" s="123"/>
      <c r="D68" s="29"/>
      <c r="E68" s="29"/>
      <c r="F68" s="29"/>
      <c r="G68" s="123"/>
      <c r="H68" s="29"/>
      <c r="I68" s="29"/>
      <c r="J68" s="29"/>
      <c r="K68" s="123"/>
      <c r="L68" s="29"/>
      <c r="M68" s="29"/>
      <c r="N68" s="29"/>
      <c r="O68" s="123"/>
      <c r="P68" s="30"/>
      <c r="S68" s="22"/>
      <c r="T68" s="23"/>
      <c r="U68" s="132"/>
      <c r="V68" s="132" t="str">
        <f>IF(U68="","",VLOOKUP(U68,LISTAS!$F$5:$G$204,2,0))</f>
        <v/>
      </c>
      <c r="W68" s="24" t="str">
        <f t="shared" si="1"/>
        <v/>
      </c>
      <c r="X68" s="24" t="str">
        <f t="shared" si="3"/>
        <v/>
      </c>
    </row>
    <row r="69" spans="2:24" ht="18" customHeight="1" x14ac:dyDescent="0.25">
      <c r="B69" s="85"/>
      <c r="C69" s="108"/>
      <c r="D69" s="13"/>
      <c r="E69" s="13"/>
      <c r="F69" s="13"/>
      <c r="G69" s="108"/>
      <c r="H69" s="13"/>
      <c r="I69" s="13"/>
      <c r="J69" s="13"/>
      <c r="K69" s="108"/>
      <c r="L69" s="13"/>
      <c r="M69" s="13"/>
      <c r="N69" s="13"/>
      <c r="O69" s="108"/>
      <c r="P69" s="13"/>
    </row>
    <row r="70" spans="2:24" ht="18" customHeight="1" x14ac:dyDescent="0.25">
      <c r="B70" s="85"/>
      <c r="C70" s="108"/>
      <c r="D70" s="13"/>
      <c r="E70" s="13"/>
      <c r="F70" s="13"/>
      <c r="G70" s="108"/>
      <c r="H70" s="13"/>
      <c r="I70" s="13"/>
      <c r="J70" s="13"/>
      <c r="K70" s="108"/>
      <c r="L70" s="13"/>
      <c r="M70" s="13"/>
      <c r="N70" s="13"/>
      <c r="O70" s="108"/>
      <c r="P70" s="13"/>
    </row>
    <row r="71" spans="2:24" ht="30" customHeight="1" x14ac:dyDescent="0.25">
      <c r="B71" s="144" t="s">
        <v>16</v>
      </c>
      <c r="C71" s="144"/>
      <c r="D71" s="144"/>
      <c r="E71" s="144"/>
      <c r="F71" s="144"/>
      <c r="G71" s="144"/>
      <c r="H71" s="144"/>
      <c r="I71" s="144"/>
      <c r="J71" s="144"/>
      <c r="K71" s="144"/>
      <c r="L71" s="144"/>
      <c r="M71" s="144"/>
      <c r="N71" s="144"/>
      <c r="O71" s="144"/>
      <c r="P71" s="144"/>
      <c r="S71" s="144" t="s">
        <v>4</v>
      </c>
      <c r="T71" s="144"/>
      <c r="U71" s="144"/>
      <c r="V71" s="144"/>
      <c r="W71" s="144"/>
      <c r="X71" s="144"/>
    </row>
    <row r="72" spans="2:24" ht="28.5" customHeight="1" thickBot="1" x14ac:dyDescent="0.3">
      <c r="B72" s="87"/>
      <c r="C72" s="121"/>
      <c r="D72" s="16"/>
      <c r="E72" s="16"/>
      <c r="F72" s="16"/>
      <c r="G72" s="124"/>
      <c r="H72" s="16"/>
      <c r="I72" s="16"/>
      <c r="J72" s="16"/>
      <c r="K72" s="124"/>
      <c r="L72" s="16"/>
      <c r="M72" s="16"/>
      <c r="N72" s="16"/>
      <c r="O72" s="124"/>
      <c r="P72" s="17"/>
      <c r="S72" s="148" t="s">
        <v>3</v>
      </c>
      <c r="T72" s="148"/>
      <c r="U72" s="18" t="s">
        <v>13</v>
      </c>
      <c r="V72" s="18" t="s">
        <v>0</v>
      </c>
      <c r="W72" s="18" t="s">
        <v>14</v>
      </c>
      <c r="X72" s="18" t="s">
        <v>15</v>
      </c>
    </row>
    <row r="73" spans="2:24" ht="18" customHeight="1" x14ac:dyDescent="0.25">
      <c r="B73" s="88">
        <v>1</v>
      </c>
      <c r="C73" s="110" t="s">
        <v>95</v>
      </c>
      <c r="D73" s="146">
        <v>1</v>
      </c>
      <c r="E73" s="47">
        <f>IF(D73&lt;&gt;"",D73,"")</f>
        <v>1</v>
      </c>
      <c r="F73" s="47" t="str">
        <f>IF(D73&lt;&gt;"",IF(C73="","",C73),"")</f>
        <v>GUILHERME/DAVI/PIERO</v>
      </c>
      <c r="G73" s="125">
        <f>IF(E73&lt;&gt;"",IF(E75&lt;&gt;"",SMALL(E73:F75,1),""),"")</f>
        <v>0</v>
      </c>
      <c r="H73" s="19"/>
      <c r="I73" s="19"/>
      <c r="J73" s="19"/>
      <c r="K73" s="122"/>
      <c r="L73" s="19"/>
      <c r="M73" s="20"/>
      <c r="N73" s="20"/>
      <c r="O73" s="126"/>
      <c r="P73" s="21"/>
      <c r="S73" s="22">
        <f>IF(U73&lt;&gt;"",1,"")</f>
        <v>1</v>
      </c>
      <c r="T73" s="23" t="str">
        <f t="shared" ref="T73:T88" si="4">IF(S73&lt;&gt;"","LUGAR","")</f>
        <v>LUGAR</v>
      </c>
      <c r="U73" s="132" t="str">
        <f>IF(P101&lt;&gt;"",IF(P103&lt;&gt;"",IF(P101=P103,"",IF(P101&gt;P103,O101,O103)),""),"")</f>
        <v>GUILHERME/DAVI/PIERO</v>
      </c>
      <c r="V73" s="132" t="str">
        <f>IF(U73="","",VLOOKUP(U73,LISTAS!$F$5:$G$204,2,0))</f>
        <v>LICEU JARDIM - S.A</v>
      </c>
      <c r="W73" s="24">
        <f t="shared" ref="W73:W88" si="5">IF(S73="","",IF(S73=1,400,IF(S73=2,340,IF(S73=3,300,IF(S73=4,280,IF(S73=5,270,IF(S73=6,260,IF(S73=7,250,IF(S73=8,240,IF(S73=9,200,IF(S73=10,200,IF(S73=11,200,IF(S73=12,200,IF(S73=13,200,IF(S73=14,200,IF(S73=15,200,IF(S73=16,200,IF(S73&gt;16,"",""))))))))))))))))))</f>
        <v>400</v>
      </c>
      <c r="X73" s="24">
        <f>IF(S73="","",IF($V$5="NÃO","",IF(S73=1,180,IF(S73=2,170,IF(S73=3,150,IF(S73=4,140,IF(S73=5,135,IF(S73=6,130,IF(S73=7,120,IF(S73=8,110,IF(S73=9,105,IF(S73=10,105,IF(S73=11,105,IF(S73=12,105,IF(S73=13,105,IF(S73=14,105,IF(S73=15,105,IF(S73=16,105,IF(S73&gt;16,"","")))))))))))))))))))</f>
        <v>180</v>
      </c>
    </row>
    <row r="74" spans="2:24" ht="18" customHeight="1" thickBot="1" x14ac:dyDescent="0.3">
      <c r="B74" s="88"/>
      <c r="C74" s="111" t="str">
        <f>IF(C73="","",VLOOKUP(C73,LISTAS!$F$5:$G$204,2,0))</f>
        <v>LICEU JARDIM - S.A</v>
      </c>
      <c r="D74" s="147"/>
      <c r="E74" s="47"/>
      <c r="F74" s="47"/>
      <c r="G74" s="125"/>
      <c r="H74" s="19"/>
      <c r="I74" s="19"/>
      <c r="J74" s="19"/>
      <c r="K74" s="122"/>
      <c r="L74" s="19"/>
      <c r="M74" s="20"/>
      <c r="N74" s="20"/>
      <c r="O74" s="126"/>
      <c r="P74" s="21"/>
      <c r="S74" s="22">
        <f>IF(U74&lt;&gt;"",1+COUNTIF(S73,"1"),"")</f>
        <v>2</v>
      </c>
      <c r="T74" s="23" t="str">
        <f t="shared" si="4"/>
        <v>LUGAR</v>
      </c>
      <c r="U74" s="132" t="str">
        <f>IF(P101&lt;&gt;"",IF(P103&lt;&gt;"",IF(P101=P103,"",IF(P101&lt;P103,O101,O103)),""),"")</f>
        <v>GABRIEL/MURILO/VITOR</v>
      </c>
      <c r="V74" s="132" t="str">
        <f>IF(U74="","",VLOOKUP(U74,LISTAS!$F$5:$G$204,2,0))</f>
        <v>ARBOS SCS</v>
      </c>
      <c r="W74" s="24">
        <f t="shared" si="5"/>
        <v>340</v>
      </c>
      <c r="X74" s="24">
        <f t="shared" ref="X74:X88" si="6">IF(S74="","",IF($V$5="NÃO","",IF(S74=1,180,IF(S74=2,170,IF(S74=3,150,IF(S74=4,140,IF(S74=5,135,IF(S74=6,130,IF(S74=7,120,IF(S74=8,110,IF(S74=9,105,IF(S74=10,105,IF(S74=11,105,IF(S74=12,105,IF(S74=13,105,IF(S74=14,105,IF(S74=15,105,IF(S74=16,105,IF(S74&gt;16,"","")))))))))))))))))))</f>
        <v>170</v>
      </c>
    </row>
    <row r="75" spans="2:24" ht="18" customHeight="1" x14ac:dyDescent="0.25">
      <c r="B75" s="89">
        <v>16</v>
      </c>
      <c r="C75" s="110"/>
      <c r="D75" s="146">
        <v>0</v>
      </c>
      <c r="E75" s="49">
        <f>IF(D75&lt;&gt;"",D75,"")</f>
        <v>0</v>
      </c>
      <c r="F75" s="52" t="str">
        <f>IF(D75&lt;&gt;"",IF(C75="","",C75),"")</f>
        <v/>
      </c>
      <c r="G75" s="125" t="str">
        <f>VLOOKUP(G73,E73:F75,2,0)</f>
        <v/>
      </c>
      <c r="H75" s="19"/>
      <c r="I75" s="19"/>
      <c r="J75" s="19"/>
      <c r="K75" s="122"/>
      <c r="L75" s="19"/>
      <c r="M75" s="20"/>
      <c r="N75" s="20"/>
      <c r="O75" s="126"/>
      <c r="P75" s="21"/>
      <c r="S75" s="22">
        <f>IF(U75&lt;&gt;"",1+COUNTIF(S73:S74,"1")+COUNTIF(S73:S74,"2"),"")</f>
        <v>3</v>
      </c>
      <c r="T75" s="23" t="str">
        <f t="shared" si="4"/>
        <v>LUGAR</v>
      </c>
      <c r="U75" s="132" t="str">
        <f>IF(U73&lt;&gt;"",IF(K85=U73,K87,IF(K87=U73,K85,IF(K117=U73,K119,IF(K119=U73,K117)))),"")</f>
        <v>ENRICO/ENZO/PIETRO</v>
      </c>
      <c r="V75" s="132" t="str">
        <f>IF(U75="","",VLOOKUP(U75,LISTAS!$F$5:$G$204,2,0))</f>
        <v>ARBOS SCS</v>
      </c>
      <c r="W75" s="24">
        <f t="shared" si="5"/>
        <v>300</v>
      </c>
      <c r="X75" s="24">
        <f t="shared" si="6"/>
        <v>150</v>
      </c>
    </row>
    <row r="76" spans="2:24" ht="18" customHeight="1" thickBot="1" x14ac:dyDescent="0.3">
      <c r="B76" s="89"/>
      <c r="C76" s="111" t="str">
        <f>IF(C75="","",VLOOKUP(C75,LISTAS!$F$5:$G$204,2,0))</f>
        <v/>
      </c>
      <c r="D76" s="147"/>
      <c r="E76" s="47"/>
      <c r="F76" s="52"/>
      <c r="G76" s="125"/>
      <c r="H76" s="19"/>
      <c r="I76" s="19"/>
      <c r="J76" s="19"/>
      <c r="K76" s="122"/>
      <c r="L76" s="19"/>
      <c r="M76" s="20"/>
      <c r="N76" s="20"/>
      <c r="O76" s="126"/>
      <c r="P76" s="21"/>
      <c r="S76" s="22">
        <f>IF(U76&lt;&gt;"",1+COUNTIF(S73:S75,"1")+COUNTIF(S73:S75,"2")+COUNTIF(S73:S75,"3"),"")</f>
        <v>4</v>
      </c>
      <c r="T76" s="23" t="str">
        <f t="shared" si="4"/>
        <v>LUGAR</v>
      </c>
      <c r="U76" s="132" t="str">
        <f>IF(U74&lt;&gt;"",IF(K85=U74,K87,IF(K87=U74,K85,IF(K117=U74,K119,IF(K119=U74,K117)))),"")</f>
        <v>HEITOR/LUCCA/ENZO/JOÃO</v>
      </c>
      <c r="V76" s="132" t="str">
        <f>IF(U76="","",VLOOKUP(U76,LISTAS!$F$5:$G$204,2,0))</f>
        <v>LICEU JARDIM - S.A</v>
      </c>
      <c r="W76" s="24">
        <f t="shared" si="5"/>
        <v>280</v>
      </c>
      <c r="X76" s="24">
        <f t="shared" si="6"/>
        <v>140</v>
      </c>
    </row>
    <row r="77" spans="2:24" ht="18" customHeight="1" x14ac:dyDescent="0.25">
      <c r="B77" s="89"/>
      <c r="C77" s="122"/>
      <c r="D77" s="19"/>
      <c r="E77" s="19"/>
      <c r="F77" s="25"/>
      <c r="G77" s="110" t="str">
        <f>IF(D73&lt;&gt;"",IF(D75&lt;&gt;"",IF(D73=D75,"",IF(D73&gt;D75,C73,C75)),""),"")</f>
        <v>GUILHERME/DAVI/PIERO</v>
      </c>
      <c r="H77" s="146">
        <v>1</v>
      </c>
      <c r="I77" s="47">
        <f>IF(H77&lt;&gt;"",H77,"")</f>
        <v>1</v>
      </c>
      <c r="J77" s="47" t="str">
        <f>IF(H77&lt;&gt;"",IF(G77="","",G77),"")</f>
        <v>GUILHERME/DAVI/PIERO</v>
      </c>
      <c r="K77" s="125">
        <f>IF(I77&lt;&gt;"",IF(I79&lt;&gt;"",SMALL(I77:J79,1),""),"")</f>
        <v>0</v>
      </c>
      <c r="L77" s="19"/>
      <c r="M77" s="19"/>
      <c r="N77" s="19"/>
      <c r="O77" s="122"/>
      <c r="P77" s="26"/>
      <c r="S77" s="22">
        <f>IF(U77&lt;&gt;"",1+COUNTIF(S73:S76,"1")+COUNTIF(S73:S76,"2")+COUNTIF(S73:S76,"3")+COUNTIF(S73:S76,"4"),"")</f>
        <v>5</v>
      </c>
      <c r="T77" s="23" t="str">
        <f t="shared" si="4"/>
        <v>LUGAR</v>
      </c>
      <c r="U77" s="132" t="str">
        <f>IF(U73&lt;&gt;"",IF(G77=U73,G79,IF(G79=U73,G77,IF(G93=U73,G95,IF(G95=U73,G93,IF(G109=U73,G111,IF(G111=U73,G109,IF(G125=U73,G127,IF(G127=U73,G125)))))))),"")</f>
        <v>EDUARDO/FELIPE/JOÃO/VINICIUS</v>
      </c>
      <c r="V77" s="132" t="str">
        <f>IF(U77="","",VLOOKUP(U77,LISTAS!$F$5:$G$204,2,0))</f>
        <v>STAGIUM - DIAD</v>
      </c>
      <c r="W77" s="24">
        <f t="shared" si="5"/>
        <v>270</v>
      </c>
      <c r="X77" s="24">
        <f t="shared" si="6"/>
        <v>135</v>
      </c>
    </row>
    <row r="78" spans="2:24" ht="18" customHeight="1" thickBot="1" x14ac:dyDescent="0.3">
      <c r="B78" s="89"/>
      <c r="C78" s="122"/>
      <c r="D78" s="19"/>
      <c r="E78" s="19"/>
      <c r="F78" s="25"/>
      <c r="G78" s="111" t="str">
        <f>IF(G77="","",VLOOKUP(G77,LISTAS!$F$5:$G$204,2,0))</f>
        <v>LICEU JARDIM - S.A</v>
      </c>
      <c r="H78" s="147"/>
      <c r="I78" s="47"/>
      <c r="J78" s="47"/>
      <c r="K78" s="125"/>
      <c r="L78" s="19"/>
      <c r="M78" s="19"/>
      <c r="N78" s="19"/>
      <c r="O78" s="122"/>
      <c r="P78" s="26"/>
      <c r="S78" s="22">
        <f>IF(U78&lt;&gt;"",1+COUNTIF(S73:S77,"1")+COUNTIF(S73:S77,"2")+COUNTIF(S73:S77,"3")+COUNTIF(S73:S77,"4")+COUNTIF(S73:S77,"5"),"")</f>
        <v>6</v>
      </c>
      <c r="T78" s="23" t="str">
        <f t="shared" si="4"/>
        <v>LUGAR</v>
      </c>
      <c r="U78" s="132" t="str">
        <f>IF(U74&lt;&gt;"",IF(G77=U74,G79,IF(G79=U74,G77,IF(G93=U74,G95,IF(G95=U74,G93,IF(G109=U74,G111,IF(G111=U74,G109,IF(G125=U74,G127,IF(G127=U74,G125)))))))),"")</f>
        <v>ENRICO/ARTUR/ENZO</v>
      </c>
      <c r="V78" s="132" t="str">
        <f>IF(U78="","",VLOOKUP(U78,LISTAS!$F$5:$G$204,2,0))</f>
        <v>LICEU JARDIM - S.A</v>
      </c>
      <c r="W78" s="24">
        <f t="shared" si="5"/>
        <v>260</v>
      </c>
      <c r="X78" s="24">
        <f t="shared" si="6"/>
        <v>130</v>
      </c>
    </row>
    <row r="79" spans="2:24" ht="18" customHeight="1" x14ac:dyDescent="0.25">
      <c r="B79" s="89"/>
      <c r="C79" s="122"/>
      <c r="D79" s="19"/>
      <c r="E79" s="27"/>
      <c r="F79" s="28"/>
      <c r="G79" s="110" t="str">
        <f>IF(D81&lt;&gt;"",IF(D83&lt;&gt;"",IF(D81=D83,"",IF(D81&gt;D83,C81,C83)),""),"")</f>
        <v>EDUARDO/FELIPE/JOÃO/VINICIUS</v>
      </c>
      <c r="H79" s="146">
        <v>0</v>
      </c>
      <c r="I79" s="49">
        <f>IF(H79&lt;&gt;"",H79,"")</f>
        <v>0</v>
      </c>
      <c r="J79" s="47" t="str">
        <f>IF(H79&lt;&gt;"",IF(G79="","",G79),"")</f>
        <v>EDUARDO/FELIPE/JOÃO/VINICIUS</v>
      </c>
      <c r="K79" s="125" t="str">
        <f>VLOOKUP(K77,I77:J79,2,0)</f>
        <v>EDUARDO/FELIPE/JOÃO/VINICIUS</v>
      </c>
      <c r="L79" s="19"/>
      <c r="M79" s="19"/>
      <c r="N79" s="19"/>
      <c r="O79" s="122"/>
      <c r="P79" s="26"/>
      <c r="S79" s="22">
        <f>IF(U79&lt;&gt;"",1+COUNTIF(S73:S78,"1")+COUNTIF(S73:S78,"2")+COUNTIF(S73:S78,"3")+COUNTIF(S73:S78,"4")+COUNTIF(S73:S78,"5")+COUNTIF(S73:S78,"6"),"")</f>
        <v>7</v>
      </c>
      <c r="T79" s="23" t="str">
        <f t="shared" si="4"/>
        <v>LUGAR</v>
      </c>
      <c r="U79" s="132" t="str">
        <f>IF(U75&lt;&gt;"",IF(G77=U75,G79,IF(G79=U75,G77,IF(G93=U75,G95,IF(G95=U75,G93,IF(G109=U75,G111,IF(G111=U75,G109,IF(G125=U75,G127,IF(G127=U75,G125)))))))),"")</f>
        <v>DANIEL/GUANRU/GUILHERME/PIERO</v>
      </c>
      <c r="V79" s="132" t="str">
        <f>IF(U79="","",VLOOKUP(U79,LISTAS!$F$5:$G$204,2,0))</f>
        <v>VILLARE - SCS</v>
      </c>
      <c r="W79" s="24">
        <f t="shared" si="5"/>
        <v>250</v>
      </c>
      <c r="X79" s="24">
        <f t="shared" si="6"/>
        <v>120</v>
      </c>
    </row>
    <row r="80" spans="2:24" ht="18" customHeight="1" thickBot="1" x14ac:dyDescent="0.3">
      <c r="B80" s="89"/>
      <c r="C80" s="122"/>
      <c r="D80" s="19"/>
      <c r="E80" s="27"/>
      <c r="F80" s="19"/>
      <c r="G80" s="111" t="str">
        <f>IF(G79="","",VLOOKUP(G79,LISTAS!$F$5:$G$204,2,0))</f>
        <v>STAGIUM - DIAD</v>
      </c>
      <c r="H80" s="147"/>
      <c r="I80" s="60"/>
      <c r="J80" s="47"/>
      <c r="K80" s="125"/>
      <c r="L80" s="19"/>
      <c r="M80" s="19"/>
      <c r="N80" s="19"/>
      <c r="O80" s="122"/>
      <c r="P80" s="26"/>
      <c r="S80" s="22" t="str">
        <f>IF(U80&lt;&gt;"",1+COUNTIF(S73:S79,"1")+COUNTIF(S73:S79,"2")+COUNTIF(S73:S79,"3")+COUNTIF(S73:S79,"4")+COUNTIF(S73:S79,"5")+COUNTIF(S73:S79,"6")+COUNTIF(S73:S79,"7"),"")</f>
        <v/>
      </c>
      <c r="T80" s="23" t="str">
        <f t="shared" si="4"/>
        <v/>
      </c>
      <c r="U80" s="132" t="str">
        <f>IF(U76&lt;&gt;"",IF(G77=U76,G79,IF(G79=U76,G77,IF(G93=U76,G95,IF(G95=U76,G93,IF(G109=U76,G111,IF(G111=U76,G109,IF(G125=U76,G127,IF(G127=U76,G125)))))))),"")</f>
        <v/>
      </c>
      <c r="V80" s="132" t="str">
        <f>IF(U80="","",VLOOKUP(U80,LISTAS!$F$5:$G$204,2,0))</f>
        <v/>
      </c>
      <c r="W80" s="24" t="str">
        <f t="shared" si="5"/>
        <v/>
      </c>
      <c r="X80" s="24" t="str">
        <f t="shared" si="6"/>
        <v/>
      </c>
    </row>
    <row r="81" spans="2:24" ht="18" customHeight="1" x14ac:dyDescent="0.25">
      <c r="B81" s="89">
        <v>7</v>
      </c>
      <c r="C81" s="110" t="s">
        <v>79</v>
      </c>
      <c r="D81" s="146">
        <v>1</v>
      </c>
      <c r="E81" s="50">
        <f>IF(D81&lt;&gt;"",D81,"")</f>
        <v>1</v>
      </c>
      <c r="F81" s="47" t="str">
        <f>IF(D81&lt;&gt;"",IF(C81="","",C81),"")</f>
        <v>EDUARDO/FELIPE/JOÃO/VINICIUS</v>
      </c>
      <c r="G81" s="125">
        <f>IF(E81&lt;&gt;"",IF(E83&lt;&gt;"",SMALL(E81:F83,1),""),"")</f>
        <v>0</v>
      </c>
      <c r="H81" s="19"/>
      <c r="I81" s="27"/>
      <c r="J81" s="19"/>
      <c r="K81" s="122"/>
      <c r="L81" s="19"/>
      <c r="M81" s="19"/>
      <c r="N81" s="19"/>
      <c r="O81" s="122"/>
      <c r="P81" s="26"/>
      <c r="S81" s="22" t="str">
        <f>IF(U81&lt;&gt;"",1+COUNTIF(S73:S80,"1")+COUNTIF(S73:S80,"2")+COUNTIF(S73:S80,"3")+COUNTIF(S73:S80,"4")+COUNTIF(S73:S80,"5")+COUNTIF(S73:S80,"6")+COUNTIF(S73:S80,"7")+COUNTIF(S73:S80,"8"),"")</f>
        <v/>
      </c>
      <c r="T81" s="23" t="str">
        <f t="shared" si="4"/>
        <v/>
      </c>
      <c r="U81" s="132" t="str">
        <f>IF(U73&lt;&gt;"",IF(C73=U73,G75,IF(C75=U73,G75,IF(C81=U73,G83,IF(C83=U73,G83,IF(C89=U73,G91,IF(C91=U73,G91,IF(C97=U73,G99,IF(C99=U73,G99,IF(C105=U73,G107,IF(C107=U73,G107,IF(C113=U73,G115,IF(C115=U73,G115,IF(C121=U73,G123,IF(C123=U73,G123,IF(C129=U73,G131,IF(C131=U73,G131)))))))))))))))),"")</f>
        <v/>
      </c>
      <c r="V81" s="132" t="str">
        <f>IF(U81="","",VLOOKUP(U81,LISTAS!$F$5:$G$204,2,0))</f>
        <v/>
      </c>
      <c r="W81" s="24" t="str">
        <f t="shared" si="5"/>
        <v/>
      </c>
      <c r="X81" s="24" t="str">
        <f t="shared" si="6"/>
        <v/>
      </c>
    </row>
    <row r="82" spans="2:24" ht="18" customHeight="1" thickBot="1" x14ac:dyDescent="0.3">
      <c r="B82" s="89"/>
      <c r="C82" s="111" t="str">
        <f>IF(C81="","",VLOOKUP(C81,LISTAS!$F$5:$G$204,2,0))</f>
        <v>STAGIUM - DIAD</v>
      </c>
      <c r="D82" s="147"/>
      <c r="E82" s="51"/>
      <c r="F82" s="47"/>
      <c r="G82" s="125"/>
      <c r="H82" s="19"/>
      <c r="I82" s="27"/>
      <c r="J82" s="19"/>
      <c r="K82" s="122"/>
      <c r="L82" s="19"/>
      <c r="M82" s="19"/>
      <c r="N82" s="19"/>
      <c r="O82" s="122"/>
      <c r="P82" s="26"/>
      <c r="S82" s="22" t="str">
        <f>IF(U82&lt;&gt;"",1+COUNTIF(S73:S81,"1")+COUNTIF(S73:S81,"2")+COUNTIF(S73:S81,"3")+COUNTIF(S73:S81,"4")+COUNTIF(S73:S81,"5")+COUNTIF(S73:S81,"6")+COUNTIF(S73:S81,"7")+COUNTIF(S73:S81,"8")+COUNTIF(S73:S81,"9"),"")</f>
        <v/>
      </c>
      <c r="T82" s="23" t="str">
        <f t="shared" si="4"/>
        <v/>
      </c>
      <c r="U82" s="132" t="str">
        <f>IF(U74&lt;&gt;"",IF(C73=U74,G75,IF(C75=U74,G75,IF(C81=U74,G83,IF(C83=U74,G83,IF(C89=U74,G91,IF(C91=U74,G91,IF(C97=U74,G99,IF(C99=U74,G99,IF(C105=U74,G107,IF(C107=U74,G107,IF(C113=U74,G115,IF(C115=U74,G115,IF(C121=U74,G123,IF(C123=U74,G123,IF(C129=U74,G131,IF(C131=U74,G131)))))))))))))))),"")</f>
        <v/>
      </c>
      <c r="V82" s="132" t="str">
        <f>IF(U82="","",VLOOKUP(U82,LISTAS!$F$5:$G$204,2,0))</f>
        <v/>
      </c>
      <c r="W82" s="24" t="str">
        <f t="shared" si="5"/>
        <v/>
      </c>
      <c r="X82" s="24" t="str">
        <f t="shared" si="6"/>
        <v/>
      </c>
    </row>
    <row r="83" spans="2:24" ht="18" customHeight="1" x14ac:dyDescent="0.25">
      <c r="B83" s="89">
        <v>9</v>
      </c>
      <c r="C83" s="110"/>
      <c r="D83" s="146">
        <v>0</v>
      </c>
      <c r="E83" s="51">
        <f>IF(D83&lt;&gt;"",D83,"")</f>
        <v>0</v>
      </c>
      <c r="F83" s="47" t="str">
        <f>IF(D83&lt;&gt;"",IF(C83="","",C83),"")</f>
        <v/>
      </c>
      <c r="G83" s="125" t="str">
        <f>VLOOKUP(G81,E81:F83,2,0)</f>
        <v/>
      </c>
      <c r="H83" s="19"/>
      <c r="I83" s="27"/>
      <c r="J83" s="19"/>
      <c r="K83" s="122"/>
      <c r="L83" s="19"/>
      <c r="M83" s="19"/>
      <c r="N83" s="19"/>
      <c r="O83" s="122"/>
      <c r="P83" s="26"/>
      <c r="S83" s="22" t="str">
        <f>IF(U83&lt;&gt;"",1+COUNTIF(S73:S82,"1")+COUNTIF(S73:S82,"2")+COUNTIF(S73:S82,"3")+COUNTIF(S73:S82,"4")+COUNTIF(S73:S82,"5")+COUNTIF(S73:S82,"6")+COUNTIF(S73:S82,"7")+COUNTIF(S73:S82,"8")+COUNTIF(S73:S82,"9")+COUNTIF(S73:S82,"10"),"")</f>
        <v/>
      </c>
      <c r="T83" s="23" t="str">
        <f t="shared" si="4"/>
        <v/>
      </c>
      <c r="U83" s="132" t="str">
        <f>IF(U75&lt;&gt;"",IF(C73=U75,G75,IF(C75=U75,G75,IF(C81=U75,G83,IF(C83=U75,G83,IF(C89=U75,G91,IF(C91=U75,G91,IF(C97=U75,G99,IF(C99=U75,G99,IF(C105=U75,G107,IF(C107=U75,G107,IF(C113=U75,G115,IF(C115=U75,G115,IF(C121=U75,G123,IF(C123=U75,G123,IF(C129=U75,G131,IF(C131=U75,G131)))))))))))))))),"")</f>
        <v/>
      </c>
      <c r="V83" s="132" t="str">
        <f>IF(U83="","",VLOOKUP(U83,LISTAS!$F$5:$G$204,2,0))</f>
        <v/>
      </c>
      <c r="W83" s="24" t="str">
        <f t="shared" si="5"/>
        <v/>
      </c>
      <c r="X83" s="24" t="str">
        <f t="shared" si="6"/>
        <v/>
      </c>
    </row>
    <row r="84" spans="2:24" ht="18" customHeight="1" thickBot="1" x14ac:dyDescent="0.3">
      <c r="B84" s="89"/>
      <c r="C84" s="111" t="str">
        <f>IF(C83="","",VLOOKUP(C83,LISTAS!$F$5:$G$204,2,0))</f>
        <v/>
      </c>
      <c r="D84" s="147"/>
      <c r="E84" s="47"/>
      <c r="F84" s="47"/>
      <c r="G84" s="125"/>
      <c r="H84" s="19"/>
      <c r="I84" s="27"/>
      <c r="J84" s="19"/>
      <c r="K84" s="122"/>
      <c r="L84" s="19"/>
      <c r="M84" s="19"/>
      <c r="N84" s="19"/>
      <c r="O84" s="122"/>
      <c r="P84" s="26"/>
      <c r="S84" s="22" t="str">
        <f>IF(U84&lt;&gt;"",1+COUNTIF(S73:S83,"1")+COUNTIF(S73:S83,"2")+COUNTIF(S73:S83,"3")+COUNTIF(S73:S83,"4")+COUNTIF(S73:S83,"5")+COUNTIF(S73:S83,"6")+COUNTIF(S73:S83,"7")+COUNTIF(S73:S83,"8")+COUNTIF(S73:S83,"9")+COUNTIF(S73:S83,"10")+COUNTIF(S73:S83,"11"),"")</f>
        <v/>
      </c>
      <c r="T84" s="23" t="str">
        <f t="shared" si="4"/>
        <v/>
      </c>
      <c r="U84" s="132" t="str">
        <f>IF(U76&lt;&gt;"",IF(C73=U76,G75,IF(C75=U76,G75,IF(C81=U76,G83,IF(C83=U76,G83,IF(C89=U76,G91,IF(C91=U76,G91,IF(C97=U76,G99,IF(C99=U76,G99,IF(C105=U76,G107,IF(C107=U76,G107,IF(C113=U76,G115,IF(C115=U76,G115,IF(C121=U76,G123,IF(C123=U76,G123,IF(C129=U76,G131,IF(C131=U76,G131)))))))))))))))),"")</f>
        <v/>
      </c>
      <c r="V84" s="132" t="str">
        <f>IF(U84="","",VLOOKUP(U84,LISTAS!$F$5:$G$204,2,0))</f>
        <v/>
      </c>
      <c r="W84" s="24" t="str">
        <f t="shared" si="5"/>
        <v/>
      </c>
      <c r="X84" s="24" t="str">
        <f t="shared" si="6"/>
        <v/>
      </c>
    </row>
    <row r="85" spans="2:24" ht="18" customHeight="1" x14ac:dyDescent="0.25">
      <c r="B85" s="89"/>
      <c r="C85" s="122"/>
      <c r="D85" s="19"/>
      <c r="E85" s="47"/>
      <c r="F85" s="47"/>
      <c r="G85" s="125"/>
      <c r="H85" s="19"/>
      <c r="I85" s="27"/>
      <c r="J85" s="19"/>
      <c r="K85" s="110" t="str">
        <f>IF(H77&lt;&gt;"",IF(H79&lt;&gt;"",IF(H77=H79,"",IF(H77&gt;H79,G77,G79)),""),"")</f>
        <v>GUILHERME/DAVI/PIERO</v>
      </c>
      <c r="L85" s="146">
        <v>1</v>
      </c>
      <c r="M85" s="47">
        <f>IF(L85&lt;&gt;"",L85,"")</f>
        <v>1</v>
      </c>
      <c r="N85" s="47" t="str">
        <f>IF(L85&lt;&gt;"",IF(K85="","",K85),"")</f>
        <v>GUILHERME/DAVI/PIERO</v>
      </c>
      <c r="O85" s="125">
        <f>IF(M85&lt;&gt;"",IF(M87&lt;&gt;"",SMALL(M85:N87,1),""),"")</f>
        <v>0</v>
      </c>
      <c r="P85" s="26"/>
      <c r="S85" s="22" t="str">
        <f>IF(U85&lt;&gt;"",1+COUNTIF(S73:S84,"1")+COUNTIF(S73:S84,"2")+COUNTIF(S73:S84,"3")+COUNTIF(S73:S84,"4")+COUNTIF(S73:S84,"5")+COUNTIF(S73:S84,"6")+COUNTIF(S73:S84,"7")+COUNTIF(S73:S84,"8")+COUNTIF(S73:S84,"9")+COUNTIF(S73:S84,"10")+COUNTIF(S73:S84,"11")+COUNTIF(S73:S84,"12"),"")</f>
        <v/>
      </c>
      <c r="T85" s="23" t="str">
        <f t="shared" si="4"/>
        <v/>
      </c>
      <c r="U85" s="132" t="str">
        <f>IF(U77&lt;&gt;"",IF(C73=U77,G75,IF(C75=U77,G75,IF(C81=U77,G83,IF(C83=U77,G83,IF(C89=U77,G91,IF(C91=U77,G91,IF(C97=U77,G99,IF(C99=U77,G99,IF(C105=U77,G107,IF(C107=U77,G107,IF(C113=U77,G115,IF(C115=U77,G115,IF(C121=U77,G123,IF(C123=U77,G123,IF(C129=U77,G131,IF(C131=U77,G131)))))))))))))))),"")</f>
        <v/>
      </c>
      <c r="V85" s="132" t="str">
        <f>IF(U85="","",VLOOKUP(U85,LISTAS!$F$5:$G$204,2,0))</f>
        <v/>
      </c>
      <c r="W85" s="24" t="str">
        <f t="shared" si="5"/>
        <v/>
      </c>
      <c r="X85" s="24" t="str">
        <f t="shared" si="6"/>
        <v/>
      </c>
    </row>
    <row r="86" spans="2:24" ht="18" customHeight="1" thickBot="1" x14ac:dyDescent="0.3">
      <c r="B86" s="89"/>
      <c r="C86" s="122"/>
      <c r="D86" s="19"/>
      <c r="E86" s="47"/>
      <c r="F86" s="47"/>
      <c r="G86" s="125"/>
      <c r="H86" s="19"/>
      <c r="I86" s="27"/>
      <c r="J86" s="19"/>
      <c r="K86" s="111" t="str">
        <f>IF(K85="","",VLOOKUP(K85,LISTAS!$F$5:$G$204,2,0))</f>
        <v>LICEU JARDIM - S.A</v>
      </c>
      <c r="L86" s="147"/>
      <c r="M86" s="47"/>
      <c r="N86" s="47"/>
      <c r="O86" s="125"/>
      <c r="P86" s="26"/>
      <c r="S86" s="22" t="str">
        <f>IF(U86&lt;&gt;"",1+COUNTIF(S73:S85,"1")+COUNTIF(S73:S85,"2")+COUNTIF(S73:S85,"3")+COUNTIF(S73:S85,"4")+COUNTIF(S73:S85,"5")+COUNTIF(S73:S85,"6")+COUNTIF(S73:S85,"7")+COUNTIF(S73:S85,"8")+COUNTIF(S73:S85,"9")+COUNTIF(S73:S85,"10")+COUNTIF(S73:S85,"11")+COUNTIF(S73:S85,"12")+COUNTIF(S73:S85,"13"),"")</f>
        <v/>
      </c>
      <c r="T86" s="23" t="str">
        <f t="shared" si="4"/>
        <v/>
      </c>
      <c r="U86" s="132" t="str">
        <f>IF(U78&lt;&gt;"",IF(C73=U78,G75,IF(C75=U78,G75,IF(C81=U78,G83,IF(C83=U78,G83,IF(C89=U78,G91,IF(C91=U78,G91,IF(C97=U78,G99,IF(C99=U78,G99,IF(C105=U78,G107,IF(C107=U78,G107,IF(C113=U78,G115,IF(C115=U78,G115,IF(C121=U78,G123,IF(C123=U78,G123,IF(C129=U78,G131,IF(C131=U78,G131)))))))))))))))),"")</f>
        <v/>
      </c>
      <c r="V86" s="132" t="str">
        <f>IF(U86="","",VLOOKUP(U86,LISTAS!$F$5:$G$204,2,0))</f>
        <v/>
      </c>
      <c r="W86" s="24" t="str">
        <f t="shared" si="5"/>
        <v/>
      </c>
      <c r="X86" s="24" t="str">
        <f t="shared" si="6"/>
        <v/>
      </c>
    </row>
    <row r="87" spans="2:24" ht="30" x14ac:dyDescent="0.25">
      <c r="B87" s="89"/>
      <c r="C87" s="122"/>
      <c r="D87" s="19"/>
      <c r="E87" s="19"/>
      <c r="F87" s="19"/>
      <c r="G87" s="122"/>
      <c r="H87" s="19"/>
      <c r="I87" s="27"/>
      <c r="J87" s="28"/>
      <c r="K87" s="110" t="str">
        <f>IF(H93&lt;&gt;"",IF(H95&lt;&gt;"",IF(H93=H95,"",IF(H93&gt;H95,G93,G95)),""),"")</f>
        <v>ENRICO/ENZO/PIETRO</v>
      </c>
      <c r="L87" s="146">
        <v>0</v>
      </c>
      <c r="M87" s="49">
        <f>IF(L87&lt;&gt;"",L87,"")</f>
        <v>0</v>
      </c>
      <c r="N87" s="47" t="str">
        <f>IF(L87&lt;&gt;"",IF(K87="","",K87),"")</f>
        <v>ENRICO/ENZO/PIETRO</v>
      </c>
      <c r="O87" s="125" t="str">
        <f>VLOOKUP(O85,M85:N87,2,0)</f>
        <v>ENRICO/ENZO/PIETRO</v>
      </c>
      <c r="P87" s="26"/>
      <c r="S87" s="22" t="str">
        <f>IF(U87&lt;&gt;"",1+COUNTIF(S73:S86,"1")+COUNTIF(S73:S86,"2")+COUNTIF(S73:S86,"3")+COUNTIF(S73:S86,"4")+COUNTIF(S73:S86,"5")+COUNTIF(S73:S86,"6")+COUNTIF(S73:S86,"7")+COUNTIF(S73:S86,"8")+COUNTIF(S73:S86,"9")+COUNTIF(S73:S86,"10")+COUNTIF(S73:S86,"11")+COUNTIF(S73:S86,"12")+COUNTIF(S73:S86,"13")+COUNTIF(S73:S86,"14"),"")</f>
        <v/>
      </c>
      <c r="T87" s="23" t="str">
        <f t="shared" si="4"/>
        <v/>
      </c>
      <c r="U87" s="132" t="str">
        <f>IF(U79&lt;&gt;"",IF(C73=U79,G75,IF(C75=U79,G75,IF(C81=U79,G83,IF(C83=U79,G83,IF(C89=U79,G91,IF(C91=U79,G91,IF(C97=U79,G99,IF(C99=U79,G99,IF(C105=U79,G107,IF(C107=U79,G107,IF(C113=U79,G115,IF(C115=U79,G115,IF(C121=U79,G123,IF(C123=U79,G123,IF(C129=U79,G131,IF(C131=U79,G131)))))))))))))))),"")</f>
        <v/>
      </c>
      <c r="V87" s="132" t="str">
        <f>IF(U87="","",VLOOKUP(U87,LISTAS!$F$5:$G$204,2,0))</f>
        <v/>
      </c>
      <c r="W87" s="24" t="str">
        <f t="shared" si="5"/>
        <v/>
      </c>
      <c r="X87" s="24" t="str">
        <f t="shared" si="6"/>
        <v/>
      </c>
    </row>
    <row r="88" spans="2:24" ht="17.25" thickBot="1" x14ac:dyDescent="0.3">
      <c r="B88" s="89"/>
      <c r="C88" s="122"/>
      <c r="D88" s="19"/>
      <c r="E88" s="19"/>
      <c r="F88" s="19"/>
      <c r="G88" s="122"/>
      <c r="H88" s="19"/>
      <c r="I88" s="27"/>
      <c r="J88" s="19"/>
      <c r="K88" s="111" t="str">
        <f>IF(K87="","",VLOOKUP(K87,LISTAS!$F$5:$G$204,2,0))</f>
        <v>ARBOS SCS</v>
      </c>
      <c r="L88" s="147"/>
      <c r="M88" s="60"/>
      <c r="N88" s="47"/>
      <c r="O88" s="125"/>
      <c r="P88" s="26"/>
      <c r="S88" s="22" t="str">
        <f>IF(U88&lt;&gt;"",1+COUNTIF(S73:S87,"1")+COUNTIF(S73:S87,"2")+COUNTIF(S73:S87,"3")+COUNTIF(S73:S87,"4")+COUNTIF(S73:S87,"5")+COUNTIF(S73:S87,"6")+COUNTIF(S73:S87,"7")+COUNTIF(S73:S87,"8")+COUNTIF(S73:S87,"9")+COUNTIF(S73:S87,"10")+COUNTIF(S73:S87,"11")+COUNTIF(S73:S87,"12")+COUNTIF(S73:S87,"13")+COUNTIF(S73:S87,"14")+COUNTIF(S73:S87,"15"),"")</f>
        <v/>
      </c>
      <c r="T88" s="23" t="str">
        <f t="shared" si="4"/>
        <v/>
      </c>
      <c r="U88" s="132" t="str">
        <f>IF(U80&lt;&gt;"",IF(C73=U80,G75,IF(C75=U80,G75,IF(C81=U80,G83,IF(C83=U80,G83,IF(C89=U80,G91,IF(C91=U80,G91,IF(C97=U80,G99,IF(C99=U80,G99,IF(C105=U80,G107,IF(C107=U80,G107,IF(C113=U80,G115,IF(C115=U80,G115,IF(C121=U80,G123,IF(C123=U80,G123,IF(C129=U80,G131,IF(C131=U80,G131)))))))))))))))),"")</f>
        <v/>
      </c>
      <c r="V88" s="132" t="str">
        <f>IF(U88="","",VLOOKUP(U88,LISTAS!$F$5:$G$204,2,0))</f>
        <v/>
      </c>
      <c r="W88" s="24" t="str">
        <f t="shared" si="5"/>
        <v/>
      </c>
      <c r="X88" s="24" t="str">
        <f t="shared" si="6"/>
        <v/>
      </c>
    </row>
    <row r="89" spans="2:24" ht="18" customHeight="1" x14ac:dyDescent="0.25">
      <c r="B89" s="89">
        <v>6</v>
      </c>
      <c r="C89" s="110" t="s">
        <v>81</v>
      </c>
      <c r="D89" s="146">
        <v>1</v>
      </c>
      <c r="E89" s="47">
        <f>IF(D89&lt;&gt;"",D89,"")</f>
        <v>1</v>
      </c>
      <c r="F89" s="47" t="str">
        <f>IF(D89&lt;&gt;"",IF(C89="","",C89),"")</f>
        <v>DANIEL/GUANRU/GUILHERME/PIERO</v>
      </c>
      <c r="G89" s="125">
        <f>IF(E89&lt;&gt;"",IF(E91&lt;&gt;"",SMALL(E89:F91,1),""),"")</f>
        <v>0</v>
      </c>
      <c r="H89" s="19"/>
      <c r="I89" s="27"/>
      <c r="J89" s="19"/>
      <c r="K89" s="122"/>
      <c r="L89" s="19"/>
      <c r="M89" s="27"/>
      <c r="N89" s="19"/>
      <c r="O89" s="122"/>
      <c r="P89" s="26"/>
      <c r="S89" s="22"/>
      <c r="T89" s="23"/>
      <c r="U89" s="132"/>
      <c r="V89" s="132"/>
      <c r="W89" s="24"/>
      <c r="X89" s="24"/>
    </row>
    <row r="90" spans="2:24" ht="18" customHeight="1" thickBot="1" x14ac:dyDescent="0.3">
      <c r="B90" s="89"/>
      <c r="C90" s="111" t="str">
        <f>IF(C89="","",VLOOKUP(C89,LISTAS!$F$5:$G$204,2,0))</f>
        <v>VILLARE - SCS</v>
      </c>
      <c r="D90" s="147"/>
      <c r="E90" s="47"/>
      <c r="F90" s="47"/>
      <c r="G90" s="125"/>
      <c r="H90" s="19"/>
      <c r="I90" s="27"/>
      <c r="J90" s="19"/>
      <c r="K90" s="122"/>
      <c r="L90" s="19"/>
      <c r="M90" s="27"/>
      <c r="N90" s="19"/>
      <c r="O90" s="122"/>
      <c r="P90" s="26"/>
      <c r="S90" s="22"/>
      <c r="T90" s="23"/>
      <c r="U90" s="132"/>
      <c r="V90" s="132"/>
      <c r="W90" s="24"/>
      <c r="X90" s="24"/>
    </row>
    <row r="91" spans="2:24" ht="18" customHeight="1" x14ac:dyDescent="0.25">
      <c r="B91" s="89">
        <v>11</v>
      </c>
      <c r="C91" s="110"/>
      <c r="D91" s="146">
        <v>0</v>
      </c>
      <c r="E91" s="49">
        <f>IF(D91&lt;&gt;"",D91,"")</f>
        <v>0</v>
      </c>
      <c r="F91" s="52" t="str">
        <f>IF(D91&lt;&gt;"",IF(C91="","",C91),"")</f>
        <v/>
      </c>
      <c r="G91" s="125" t="str">
        <f>VLOOKUP(G89,E89:F91,2,0)</f>
        <v/>
      </c>
      <c r="H91" s="19"/>
      <c r="I91" s="27"/>
      <c r="J91" s="19"/>
      <c r="K91" s="122"/>
      <c r="L91" s="19"/>
      <c r="M91" s="27"/>
      <c r="N91" s="19"/>
      <c r="O91" s="122"/>
      <c r="P91" s="26"/>
      <c r="S91" s="22"/>
      <c r="T91" s="23"/>
      <c r="U91" s="132"/>
      <c r="V91" s="132"/>
      <c r="W91" s="24"/>
      <c r="X91" s="24"/>
    </row>
    <row r="92" spans="2:24" ht="18" customHeight="1" thickBot="1" x14ac:dyDescent="0.3">
      <c r="B92" s="89"/>
      <c r="C92" s="111" t="str">
        <f>IF(C91="","",VLOOKUP(C91,LISTAS!$F$5:$G$204,2,0))</f>
        <v/>
      </c>
      <c r="D92" s="147"/>
      <c r="E92" s="47"/>
      <c r="F92" s="52"/>
      <c r="G92" s="125"/>
      <c r="H92" s="19"/>
      <c r="I92" s="27"/>
      <c r="J92" s="19"/>
      <c r="K92" s="122"/>
      <c r="L92" s="19"/>
      <c r="M92" s="27"/>
      <c r="N92" s="19"/>
      <c r="O92" s="122"/>
      <c r="P92" s="26"/>
      <c r="S92" s="22"/>
      <c r="T92" s="23"/>
      <c r="U92" s="132"/>
      <c r="V92" s="132"/>
      <c r="W92" s="24"/>
      <c r="X92" s="24"/>
    </row>
    <row r="93" spans="2:24" ht="18" customHeight="1" x14ac:dyDescent="0.25">
      <c r="B93" s="89"/>
      <c r="C93" s="122"/>
      <c r="D93" s="19"/>
      <c r="E93" s="19"/>
      <c r="F93" s="25"/>
      <c r="G93" s="110" t="str">
        <f>IF(D89&lt;&gt;"",IF(D91&lt;&gt;"",IF(D89=D91,"",IF(D89&gt;D91,C89,C91)),""),"")</f>
        <v>DANIEL/GUANRU/GUILHERME/PIERO</v>
      </c>
      <c r="H93" s="146">
        <v>0</v>
      </c>
      <c r="I93" s="50">
        <f>IF(H93&lt;&gt;"",H93,"")</f>
        <v>0</v>
      </c>
      <c r="J93" s="47" t="str">
        <f>IF(H93&lt;&gt;"",IF(G93="","",G93),"")</f>
        <v>DANIEL/GUANRU/GUILHERME/PIERO</v>
      </c>
      <c r="K93" s="125">
        <f>IF(I93&lt;&gt;"",IF(I95&lt;&gt;"",SMALL(I93:J95,1),""),"")</f>
        <v>0</v>
      </c>
      <c r="L93" s="19"/>
      <c r="M93" s="27"/>
      <c r="N93" s="19"/>
      <c r="O93" s="122"/>
      <c r="P93" s="26"/>
      <c r="S93" s="22"/>
      <c r="T93" s="23"/>
      <c r="U93" s="132"/>
      <c r="V93" s="132"/>
      <c r="W93" s="24"/>
      <c r="X93" s="24"/>
    </row>
    <row r="94" spans="2:24" ht="18" customHeight="1" thickBot="1" x14ac:dyDescent="0.3">
      <c r="B94" s="89"/>
      <c r="C94" s="122"/>
      <c r="D94" s="19"/>
      <c r="E94" s="19"/>
      <c r="F94" s="25"/>
      <c r="G94" s="111" t="str">
        <f>IF(G93="","",VLOOKUP(G93,LISTAS!$F$5:$G$204,2,0))</f>
        <v>VILLARE - SCS</v>
      </c>
      <c r="H94" s="147"/>
      <c r="I94" s="51"/>
      <c r="J94" s="47"/>
      <c r="K94" s="125"/>
      <c r="L94" s="19"/>
      <c r="M94" s="27"/>
      <c r="N94" s="19"/>
      <c r="O94" s="122"/>
      <c r="P94" s="26"/>
      <c r="S94" s="22"/>
      <c r="T94" s="23"/>
      <c r="U94" s="132"/>
      <c r="V94" s="132"/>
      <c r="W94" s="24"/>
      <c r="X94" s="24"/>
    </row>
    <row r="95" spans="2:24" ht="18" customHeight="1" x14ac:dyDescent="0.25">
      <c r="B95" s="89"/>
      <c r="C95" s="122"/>
      <c r="D95" s="19"/>
      <c r="E95" s="27"/>
      <c r="F95" s="28"/>
      <c r="G95" s="110" t="str">
        <f>IF(D97&lt;&gt;"",IF(D99&lt;&gt;"",IF(D97=D99,"",IF(D97&gt;D99,C97,C99)),""),"")</f>
        <v>ENRICO/ENZO/PIETRO</v>
      </c>
      <c r="H95" s="146">
        <v>1</v>
      </c>
      <c r="I95" s="51">
        <f>IF(H95&lt;&gt;"",H95,"")</f>
        <v>1</v>
      </c>
      <c r="J95" s="47" t="str">
        <f>IF(H95&lt;&gt;"",IF(G95="","",G95),"")</f>
        <v>ENRICO/ENZO/PIETRO</v>
      </c>
      <c r="K95" s="125" t="str">
        <f>VLOOKUP(K93,I93:J95,2,0)</f>
        <v>DANIEL/GUANRU/GUILHERME/PIERO</v>
      </c>
      <c r="L95" s="19"/>
      <c r="M95" s="27"/>
      <c r="N95" s="19"/>
      <c r="O95" s="122"/>
      <c r="P95" s="26"/>
      <c r="S95" s="22"/>
      <c r="T95" s="23"/>
      <c r="U95" s="132"/>
      <c r="V95" s="132"/>
      <c r="W95" s="24"/>
      <c r="X95" s="24"/>
    </row>
    <row r="96" spans="2:24" ht="18" customHeight="1" thickBot="1" x14ac:dyDescent="0.3">
      <c r="B96" s="89"/>
      <c r="C96" s="122"/>
      <c r="D96" s="19"/>
      <c r="E96" s="27"/>
      <c r="F96" s="19"/>
      <c r="G96" s="111" t="str">
        <f>IF(G95="","",VLOOKUP(G95,LISTAS!$F$5:$G$204,2,0))</f>
        <v>ARBOS SCS</v>
      </c>
      <c r="H96" s="147"/>
      <c r="I96" s="47"/>
      <c r="J96" s="47"/>
      <c r="K96" s="125"/>
      <c r="L96" s="19"/>
      <c r="M96" s="27"/>
      <c r="N96" s="19"/>
      <c r="O96" s="122"/>
      <c r="P96" s="26"/>
      <c r="S96" s="22"/>
      <c r="T96" s="23"/>
      <c r="U96" s="132"/>
      <c r="V96" s="132"/>
      <c r="W96" s="24"/>
      <c r="X96" s="24"/>
    </row>
    <row r="97" spans="2:24" ht="18" customHeight="1" x14ac:dyDescent="0.25">
      <c r="B97" s="89">
        <v>4</v>
      </c>
      <c r="C97" s="110" t="s">
        <v>63</v>
      </c>
      <c r="D97" s="146">
        <v>1</v>
      </c>
      <c r="E97" s="50">
        <f>IF(D97&lt;&gt;"",D97,"")</f>
        <v>1</v>
      </c>
      <c r="F97" s="47" t="str">
        <f>IF(D97&lt;&gt;"",IF(C97="","",C97),"")</f>
        <v>ENRICO/ENZO/PIETRO</v>
      </c>
      <c r="G97" s="125">
        <f>IF(E97&lt;&gt;"",IF(E99&lt;&gt;"",SMALL(E97:F99,1),""),"")</f>
        <v>0</v>
      </c>
      <c r="H97" s="19"/>
      <c r="I97" s="19"/>
      <c r="J97" s="19"/>
      <c r="K97" s="122"/>
      <c r="L97" s="19"/>
      <c r="M97" s="27"/>
      <c r="N97" s="19"/>
      <c r="O97" s="122"/>
      <c r="P97" s="26"/>
      <c r="S97" s="22"/>
      <c r="T97" s="23"/>
      <c r="U97" s="132"/>
      <c r="V97" s="132"/>
      <c r="W97" s="24"/>
      <c r="X97" s="24"/>
    </row>
    <row r="98" spans="2:24" ht="18" customHeight="1" thickBot="1" x14ac:dyDescent="0.3">
      <c r="B98" s="89"/>
      <c r="C98" s="111" t="str">
        <f>IF(C97="","",VLOOKUP(C97,LISTAS!$F$5:$G$204,2,0))</f>
        <v>ARBOS SCS</v>
      </c>
      <c r="D98" s="147"/>
      <c r="E98" s="51"/>
      <c r="F98" s="47"/>
      <c r="G98" s="125"/>
      <c r="H98" s="19"/>
      <c r="I98" s="19"/>
      <c r="J98" s="19"/>
      <c r="K98" s="122"/>
      <c r="L98" s="19"/>
      <c r="M98" s="27"/>
      <c r="N98" s="19"/>
      <c r="O98" s="122"/>
      <c r="P98" s="26"/>
      <c r="S98" s="22"/>
      <c r="T98" s="23"/>
      <c r="U98" s="132"/>
      <c r="V98" s="132"/>
      <c r="W98" s="24"/>
      <c r="X98" s="24"/>
    </row>
    <row r="99" spans="2:24" ht="18" customHeight="1" x14ac:dyDescent="0.25">
      <c r="B99" s="89">
        <v>13</v>
      </c>
      <c r="C99" s="110"/>
      <c r="D99" s="146">
        <v>0</v>
      </c>
      <c r="E99" s="51">
        <f>IF(D99&lt;&gt;"",D99,"")</f>
        <v>0</v>
      </c>
      <c r="F99" s="47" t="str">
        <f>IF(D99&lt;&gt;"",IF(C99="","",C99),"")</f>
        <v/>
      </c>
      <c r="G99" s="125" t="str">
        <f>VLOOKUP(G97,E97:F99,2,0)</f>
        <v/>
      </c>
      <c r="H99" s="19"/>
      <c r="I99" s="19"/>
      <c r="J99" s="19"/>
      <c r="K99" s="122"/>
      <c r="L99" s="19"/>
      <c r="M99" s="27"/>
      <c r="N99" s="19"/>
      <c r="O99" s="122"/>
      <c r="P99" s="26"/>
      <c r="S99" s="22"/>
      <c r="T99" s="23"/>
      <c r="U99" s="132"/>
      <c r="V99" s="132"/>
      <c r="W99" s="24"/>
      <c r="X99" s="24"/>
    </row>
    <row r="100" spans="2:24" ht="18" customHeight="1" thickBot="1" x14ac:dyDescent="0.3">
      <c r="B100" s="89"/>
      <c r="C100" s="111" t="str">
        <f>IF(C99="","",VLOOKUP(C99,LISTAS!$F$5:$G$204,2,0))</f>
        <v/>
      </c>
      <c r="D100" s="147"/>
      <c r="E100" s="47"/>
      <c r="F100" s="47"/>
      <c r="G100" s="125"/>
      <c r="H100" s="19"/>
      <c r="I100" s="19"/>
      <c r="J100" s="19"/>
      <c r="K100" s="122"/>
      <c r="L100" s="19"/>
      <c r="M100" s="27"/>
      <c r="N100" s="19"/>
      <c r="O100" s="122"/>
      <c r="P100" s="19"/>
      <c r="S100" s="22"/>
      <c r="T100" s="23"/>
      <c r="U100" s="132"/>
      <c r="V100" s="132"/>
      <c r="W100" s="24"/>
      <c r="X100" s="24"/>
    </row>
    <row r="101" spans="2:24" ht="18" customHeight="1" x14ac:dyDescent="0.25">
      <c r="B101" s="89"/>
      <c r="C101" s="122"/>
      <c r="D101" s="19"/>
      <c r="E101" s="19"/>
      <c r="F101" s="19"/>
      <c r="G101" s="122"/>
      <c r="H101" s="19"/>
      <c r="I101" s="19"/>
      <c r="J101" s="19"/>
      <c r="K101" s="122"/>
      <c r="L101" s="19"/>
      <c r="M101" s="27"/>
      <c r="N101" s="19"/>
      <c r="O101" s="110" t="str">
        <f>IF(L85&lt;&gt;"",IF(L87&lt;&gt;"",IF(L85=L87,"",IF(L85&gt;L87,K85,K87)),""),"")</f>
        <v>GUILHERME/DAVI/PIERO</v>
      </c>
      <c r="P101" s="146">
        <v>1</v>
      </c>
      <c r="S101" s="22"/>
      <c r="T101" s="23"/>
      <c r="U101" s="132"/>
      <c r="V101" s="132"/>
      <c r="W101" s="24"/>
      <c r="X101" s="24"/>
    </row>
    <row r="102" spans="2:24" ht="18" customHeight="1" thickBot="1" x14ac:dyDescent="0.3">
      <c r="B102" s="89"/>
      <c r="C102" s="122"/>
      <c r="D102" s="19"/>
      <c r="E102" s="19"/>
      <c r="F102" s="19"/>
      <c r="G102" s="122"/>
      <c r="H102" s="19"/>
      <c r="I102" s="19"/>
      <c r="J102" s="19"/>
      <c r="K102" s="122"/>
      <c r="L102" s="19"/>
      <c r="M102" s="27"/>
      <c r="N102" s="19"/>
      <c r="O102" s="111" t="str">
        <f>IF(O101="","",VLOOKUP(O101,LISTAS!$F$5:$G$204,2,0))</f>
        <v>LICEU JARDIM - S.A</v>
      </c>
      <c r="P102" s="147"/>
      <c r="S102" s="22"/>
      <c r="T102" s="23"/>
      <c r="U102" s="132"/>
      <c r="V102" s="132"/>
      <c r="W102" s="24"/>
      <c r="X102" s="24"/>
    </row>
    <row r="103" spans="2:24" ht="18" customHeight="1" x14ac:dyDescent="0.25">
      <c r="B103" s="89"/>
      <c r="C103" s="122"/>
      <c r="D103" s="19"/>
      <c r="E103" s="19"/>
      <c r="F103" s="19"/>
      <c r="G103" s="122"/>
      <c r="H103" s="19"/>
      <c r="I103" s="19"/>
      <c r="J103" s="19"/>
      <c r="K103" s="122"/>
      <c r="L103" s="19"/>
      <c r="M103" s="27"/>
      <c r="N103" s="28"/>
      <c r="O103" s="110" t="str">
        <f>IF(L117&lt;&gt;"",IF(L119&lt;&gt;"",IF(L117=L119,"",IF(L117&gt;L119,K117,K119)),""),"")</f>
        <v>GABRIEL/MURILO/VITOR</v>
      </c>
      <c r="P103" s="146">
        <v>0</v>
      </c>
      <c r="S103" s="22"/>
      <c r="T103" s="23"/>
      <c r="U103" s="132"/>
      <c r="V103" s="132"/>
      <c r="W103" s="24"/>
      <c r="X103" s="24"/>
    </row>
    <row r="104" spans="2:24" ht="18" customHeight="1" thickBot="1" x14ac:dyDescent="0.3">
      <c r="B104" s="89"/>
      <c r="C104" s="122"/>
      <c r="D104" s="19"/>
      <c r="E104" s="19"/>
      <c r="F104" s="19"/>
      <c r="G104" s="122"/>
      <c r="H104" s="19"/>
      <c r="I104" s="19"/>
      <c r="J104" s="19"/>
      <c r="K104" s="122"/>
      <c r="L104" s="19"/>
      <c r="M104" s="27"/>
      <c r="N104" s="19"/>
      <c r="O104" s="111" t="str">
        <f>IF(O103="","",VLOOKUP(O103,LISTAS!$F$5:$G$204,2,0))</f>
        <v>ARBOS SCS</v>
      </c>
      <c r="P104" s="147"/>
      <c r="S104" s="22"/>
      <c r="T104" s="23"/>
      <c r="U104" s="132"/>
      <c r="V104" s="132"/>
      <c r="W104" s="24"/>
      <c r="X104" s="24"/>
    </row>
    <row r="105" spans="2:24" ht="18" customHeight="1" x14ac:dyDescent="0.25">
      <c r="B105" s="89">
        <v>3</v>
      </c>
      <c r="C105" s="110" t="s">
        <v>97</v>
      </c>
      <c r="D105" s="146">
        <v>1</v>
      </c>
      <c r="E105" s="47">
        <f>IF(D105&lt;&gt;"",D105,"")</f>
        <v>1</v>
      </c>
      <c r="F105" s="47" t="str">
        <f>IF(D105&lt;&gt;"",IF(C105="","",C105),"")</f>
        <v>HEITOR/LUCCA/ENZO/JOÃO</v>
      </c>
      <c r="G105" s="125">
        <f>IF(E105&lt;&gt;"",IF(E107&lt;&gt;"",SMALL(E105:F107,1),""),"")</f>
        <v>0</v>
      </c>
      <c r="H105" s="19"/>
      <c r="I105" s="19"/>
      <c r="J105" s="19"/>
      <c r="K105" s="122"/>
      <c r="L105" s="19"/>
      <c r="M105" s="27"/>
      <c r="N105" s="19"/>
      <c r="O105" s="122"/>
      <c r="P105" s="26"/>
      <c r="S105" s="22"/>
      <c r="T105" s="23"/>
      <c r="U105" s="132"/>
      <c r="V105" s="132" t="str">
        <f>IF(U105="","",VLOOKUP(U105,LISTAS!$F$5:$G$204,2,0))</f>
        <v/>
      </c>
      <c r="W105" s="24" t="str">
        <f t="shared" ref="W105" si="7">IF(S105="","",IF(S105=1,400,IF(S105=2,340,IF(S105=3,300,IF(S105=4,280,IF(S105=5,270,IF(S105=6,260,IF(S105=7,250,IF(S105=8,240,IF(S105=9,200,IF(S105=10,200,IF(S105=11,200,IF(S105=12,200,IF(S105=13,200,IF(S105=14,200,IF(S105=15,200,IF(S105=16,200,IF(S105&gt;16,"",""))))))))))))))))))</f>
        <v/>
      </c>
      <c r="X105" s="24" t="str">
        <f t="shared" ref="X105" si="8">IF(S105="","",IF($V$5="NÃO","",IF(S105=1,400,IF(S105=2,340,IF(S105=3,300,IF(S105=4,280,IF(S105=5,270,IF(S105=6,260,IF(S105=7,250,IF(S105=8,240,IF(S105=9,200,IF(S105=10,200,IF(S105=11,200,IF(S105=12,200,IF(S105=13,200,IF(S105=14,200,IF(S105=15,200,IF(S105=16,200,IF(S105&gt;16,"","")))))))))))))))))))</f>
        <v/>
      </c>
    </row>
    <row r="106" spans="2:24" ht="18" customHeight="1" thickBot="1" x14ac:dyDescent="0.3">
      <c r="B106" s="89"/>
      <c r="C106" s="111" t="str">
        <f>IF(C105="","",VLOOKUP(C105,LISTAS!$F$5:$G$204,2,0))</f>
        <v>LICEU JARDIM - S.A</v>
      </c>
      <c r="D106" s="147"/>
      <c r="E106" s="47"/>
      <c r="F106" s="47"/>
      <c r="G106" s="125"/>
      <c r="H106" s="19"/>
      <c r="I106" s="19"/>
      <c r="J106" s="19"/>
      <c r="K106" s="122"/>
      <c r="L106" s="19"/>
      <c r="M106" s="27"/>
      <c r="N106" s="19"/>
      <c r="O106" s="122"/>
      <c r="P106" s="26"/>
      <c r="S106" s="22"/>
      <c r="T106" s="23"/>
      <c r="U106" s="132"/>
      <c r="V106" s="132"/>
      <c r="W106" s="24"/>
      <c r="X106" s="24"/>
    </row>
    <row r="107" spans="2:24" ht="18" customHeight="1" x14ac:dyDescent="0.25">
      <c r="B107" s="89">
        <v>14</v>
      </c>
      <c r="C107" s="110"/>
      <c r="D107" s="146">
        <v>0</v>
      </c>
      <c r="E107" s="49">
        <f>IF(D107&lt;&gt;"",D107,"")</f>
        <v>0</v>
      </c>
      <c r="F107" s="52" t="str">
        <f>IF(D107&lt;&gt;"",IF(C107="","",C107),"")</f>
        <v/>
      </c>
      <c r="G107" s="125" t="str">
        <f>VLOOKUP(G105,E105:F107,2,0)</f>
        <v/>
      </c>
      <c r="H107" s="19"/>
      <c r="I107" s="19"/>
      <c r="J107" s="19"/>
      <c r="K107" s="122"/>
      <c r="L107" s="19"/>
      <c r="M107" s="27"/>
      <c r="N107" s="19"/>
      <c r="O107" s="122"/>
      <c r="P107" s="26"/>
      <c r="S107" s="22"/>
      <c r="T107" s="23"/>
      <c r="U107" s="132"/>
      <c r="V107" s="132" t="str">
        <f>IF(U107="","",VLOOKUP(U107,LISTAS!$F$5:$G$204,2,0))</f>
        <v/>
      </c>
      <c r="W107" s="24" t="str">
        <f t="shared" ref="W107" si="9">IF(S107="","",IF(S107=1,400,IF(S107=2,340,IF(S107=3,300,IF(S107=4,280,IF(S107=5,270,IF(S107=6,260,IF(S107=7,250,IF(S107=8,240,IF(S107=9,200,IF(S107=10,200,IF(S107=11,200,IF(S107=12,200,IF(S107=13,200,IF(S107=14,200,IF(S107=15,200,IF(S107=16,200,IF(S107&gt;16,"",""))))))))))))))))))</f>
        <v/>
      </c>
      <c r="X107" s="24" t="str">
        <f t="shared" ref="X107" si="10">IF(S107="","",IF($V$5="NÃO","",IF(S107=1,400,IF(S107=2,340,IF(S107=3,300,IF(S107=4,280,IF(S107=5,270,IF(S107=6,260,IF(S107=7,250,IF(S107=8,240,IF(S107=9,200,IF(S107=10,200,IF(S107=11,200,IF(S107=12,200,IF(S107=13,200,IF(S107=14,200,IF(S107=15,200,IF(S107=16,200,IF(S107&gt;16,"","")))))))))))))))))))</f>
        <v/>
      </c>
    </row>
    <row r="108" spans="2:24" ht="18" customHeight="1" thickBot="1" x14ac:dyDescent="0.3">
      <c r="B108" s="89"/>
      <c r="C108" s="111" t="str">
        <f>IF(C107="","",VLOOKUP(C107,LISTAS!$F$5:$G$204,2,0))</f>
        <v/>
      </c>
      <c r="D108" s="147"/>
      <c r="E108" s="47"/>
      <c r="F108" s="52"/>
      <c r="G108" s="125"/>
      <c r="H108" s="19"/>
      <c r="I108" s="19"/>
      <c r="J108" s="19"/>
      <c r="K108" s="122"/>
      <c r="L108" s="19"/>
      <c r="M108" s="27"/>
      <c r="N108" s="19"/>
      <c r="O108" s="122"/>
      <c r="P108" s="26"/>
      <c r="S108" s="22"/>
      <c r="T108" s="23"/>
      <c r="U108" s="132"/>
      <c r="V108" s="132"/>
      <c r="W108" s="24"/>
      <c r="X108" s="24"/>
    </row>
    <row r="109" spans="2:24" ht="18" customHeight="1" x14ac:dyDescent="0.25">
      <c r="B109" s="89"/>
      <c r="C109" s="122"/>
      <c r="D109" s="19"/>
      <c r="E109" s="19"/>
      <c r="F109" s="25"/>
      <c r="G109" s="110" t="str">
        <f>IF(D105&lt;&gt;"",IF(D107&lt;&gt;"",IF(D105=D107,"",IF(D105&gt;D107,C105,C107)),""),"")</f>
        <v>HEITOR/LUCCA/ENZO/JOÃO</v>
      </c>
      <c r="H109" s="146">
        <v>1</v>
      </c>
      <c r="I109" s="47">
        <f>IF(H109&lt;&gt;"",H109,"")</f>
        <v>1</v>
      </c>
      <c r="J109" s="47" t="str">
        <f>IF(H109&lt;&gt;"",IF(G109="","",G109),"")</f>
        <v>HEITOR/LUCCA/ENZO/JOÃO</v>
      </c>
      <c r="K109" s="125">
        <f>IF(I109&lt;&gt;"",IF(I111&lt;&gt;"",SMALL(I109:J111,1),""),"")</f>
        <v>0</v>
      </c>
      <c r="L109" s="19"/>
      <c r="M109" s="27"/>
      <c r="N109" s="19"/>
      <c r="O109" s="122"/>
      <c r="P109" s="26"/>
      <c r="S109" s="22"/>
      <c r="T109" s="23"/>
      <c r="U109" s="132"/>
      <c r="V109" s="132" t="str">
        <f>IF(U109="","",VLOOKUP(U109,LISTAS!$F$5:$G$204,2,0))</f>
        <v/>
      </c>
      <c r="W109" s="24" t="str">
        <f t="shared" ref="W109" si="11">IF(S109="","",IF(S109=1,400,IF(S109=2,340,IF(S109=3,300,IF(S109=4,280,IF(S109=5,270,IF(S109=6,260,IF(S109=7,250,IF(S109=8,240,IF(S109=9,200,IF(S109=10,200,IF(S109=11,200,IF(S109=12,200,IF(S109=13,200,IF(S109=14,200,IF(S109=15,200,IF(S109=16,200,IF(S109&gt;16,"",""))))))))))))))))))</f>
        <v/>
      </c>
      <c r="X109" s="24" t="str">
        <f t="shared" ref="X109" si="12">IF(S109="","",IF($V$5="NÃO","",IF(S109=1,400,IF(S109=2,340,IF(S109=3,300,IF(S109=4,280,IF(S109=5,270,IF(S109=6,260,IF(S109=7,250,IF(S109=8,240,IF(S109=9,200,IF(S109=10,200,IF(S109=11,200,IF(S109=12,200,IF(S109=13,200,IF(S109=14,200,IF(S109=15,200,IF(S109=16,200,IF(S109&gt;16,"","")))))))))))))))))))</f>
        <v/>
      </c>
    </row>
    <row r="110" spans="2:24" ht="18" customHeight="1" thickBot="1" x14ac:dyDescent="0.3">
      <c r="B110" s="89"/>
      <c r="C110" s="122"/>
      <c r="D110" s="19"/>
      <c r="E110" s="19"/>
      <c r="F110" s="25"/>
      <c r="G110" s="111" t="str">
        <f>IF(G109="","",VLOOKUP(G109,LISTAS!$F$5:$G$204,2,0))</f>
        <v>LICEU JARDIM - S.A</v>
      </c>
      <c r="H110" s="147"/>
      <c r="I110" s="47"/>
      <c r="J110" s="47"/>
      <c r="K110" s="125"/>
      <c r="L110" s="19"/>
      <c r="M110" s="27"/>
      <c r="N110" s="19"/>
      <c r="O110" s="122"/>
      <c r="P110" s="26"/>
      <c r="S110" s="22"/>
      <c r="T110" s="23"/>
      <c r="U110" s="132"/>
      <c r="V110" s="132"/>
      <c r="W110" s="24"/>
      <c r="X110" s="24"/>
    </row>
    <row r="111" spans="2:24" ht="18" customHeight="1" x14ac:dyDescent="0.25">
      <c r="B111" s="89"/>
      <c r="C111" s="122"/>
      <c r="D111" s="19"/>
      <c r="E111" s="27"/>
      <c r="F111" s="28"/>
      <c r="G111" s="110" t="str">
        <f>IF(D113&lt;&gt;"",IF(D115&lt;&gt;"",IF(D113=D115,"",IF(D113&gt;D115,C113,C115)),""),"")</f>
        <v/>
      </c>
      <c r="H111" s="146">
        <v>0</v>
      </c>
      <c r="I111" s="49">
        <f>IF(H111&lt;&gt;"",H111,"")</f>
        <v>0</v>
      </c>
      <c r="J111" s="47" t="str">
        <f>IF(H111&lt;&gt;"",IF(G111="","",G111),"")</f>
        <v/>
      </c>
      <c r="K111" s="125" t="str">
        <f>VLOOKUP(K109,I109:J111,2,0)</f>
        <v/>
      </c>
      <c r="L111" s="19"/>
      <c r="M111" s="27"/>
      <c r="N111" s="19"/>
      <c r="O111" s="122"/>
      <c r="P111" s="26"/>
      <c r="S111" s="22"/>
      <c r="T111" s="23"/>
      <c r="U111" s="132"/>
      <c r="V111" s="132" t="str">
        <f>IF(U111="","",VLOOKUP(U111,LISTAS!$F$5:$G$204,2,0))</f>
        <v/>
      </c>
      <c r="W111" s="24" t="str">
        <f t="shared" ref="W111" si="13">IF(S111="","",IF(S111=1,400,IF(S111=2,340,IF(S111=3,300,IF(S111=4,280,IF(S111=5,270,IF(S111=6,260,IF(S111=7,250,IF(S111=8,240,IF(S111=9,200,IF(S111=10,200,IF(S111=11,200,IF(S111=12,200,IF(S111=13,200,IF(S111=14,200,IF(S111=15,200,IF(S111=16,200,IF(S111&gt;16,"",""))))))))))))))))))</f>
        <v/>
      </c>
      <c r="X111" s="24" t="str">
        <f t="shared" ref="X111" si="14">IF(S111="","",IF($V$5="NÃO","",IF(S111=1,400,IF(S111=2,340,IF(S111=3,300,IF(S111=4,280,IF(S111=5,270,IF(S111=6,260,IF(S111=7,250,IF(S111=8,240,IF(S111=9,200,IF(S111=10,200,IF(S111=11,200,IF(S111=12,200,IF(S111=13,200,IF(S111=14,200,IF(S111=15,200,IF(S111=16,200,IF(S111&gt;16,"","")))))))))))))))))))</f>
        <v/>
      </c>
    </row>
    <row r="112" spans="2:24" ht="18" customHeight="1" thickBot="1" x14ac:dyDescent="0.3">
      <c r="B112" s="89"/>
      <c r="C112" s="122"/>
      <c r="D112" s="19"/>
      <c r="E112" s="27"/>
      <c r="F112" s="19"/>
      <c r="G112" s="111" t="str">
        <f>IF(G111="","",VLOOKUP(G111,LISTAS!$F$5:$G$204,2,0))</f>
        <v/>
      </c>
      <c r="H112" s="147"/>
      <c r="I112" s="60"/>
      <c r="J112" s="47"/>
      <c r="K112" s="125"/>
      <c r="L112" s="19"/>
      <c r="M112" s="27"/>
      <c r="N112" s="19"/>
      <c r="O112" s="122"/>
      <c r="P112" s="26"/>
      <c r="S112" s="22"/>
      <c r="T112" s="23"/>
      <c r="U112" s="132"/>
      <c r="V112" s="132"/>
      <c r="W112" s="24"/>
      <c r="X112" s="24"/>
    </row>
    <row r="113" spans="2:24" ht="18" customHeight="1" x14ac:dyDescent="0.25">
      <c r="B113" s="89">
        <v>5</v>
      </c>
      <c r="C113" s="110"/>
      <c r="D113" s="146">
        <v>0</v>
      </c>
      <c r="E113" s="50">
        <f>IF(D113&lt;&gt;"",D113,"")</f>
        <v>0</v>
      </c>
      <c r="F113" s="47" t="str">
        <f>IF(D113&lt;&gt;"",IF(C113="","",C113),"")</f>
        <v/>
      </c>
      <c r="G113" s="125">
        <f>IF(E113&lt;&gt;"",IF(E115&lt;&gt;"",SMALL(E113:F115,1),""),"")</f>
        <v>0</v>
      </c>
      <c r="H113" s="19"/>
      <c r="I113" s="27"/>
      <c r="J113" s="19"/>
      <c r="K113" s="122"/>
      <c r="L113" s="19"/>
      <c r="M113" s="27"/>
      <c r="N113" s="19"/>
      <c r="O113" s="122"/>
      <c r="P113" s="26"/>
      <c r="S113" s="22"/>
      <c r="T113" s="23"/>
      <c r="U113" s="132"/>
      <c r="V113" s="132" t="str">
        <f>IF(U113="","",VLOOKUP(U113,LISTAS!$F$5:$G$204,2,0))</f>
        <v/>
      </c>
      <c r="W113" s="24" t="str">
        <f t="shared" ref="W113" si="15">IF(S113="","",IF(S113=1,400,IF(S113=2,340,IF(S113=3,300,IF(S113=4,280,IF(S113=5,270,IF(S113=6,260,IF(S113=7,250,IF(S113=8,240,IF(S113=9,200,IF(S113=10,200,IF(S113=11,200,IF(S113=12,200,IF(S113=13,200,IF(S113=14,200,IF(S113=15,200,IF(S113=16,200,IF(S113&gt;16,"",""))))))))))))))))))</f>
        <v/>
      </c>
      <c r="X113" s="24" t="str">
        <f t="shared" ref="X113" si="16">IF(S113="","",IF($V$5="NÃO","",IF(S113=1,400,IF(S113=2,340,IF(S113=3,300,IF(S113=4,280,IF(S113=5,270,IF(S113=6,260,IF(S113=7,250,IF(S113=8,240,IF(S113=9,200,IF(S113=10,200,IF(S113=11,200,IF(S113=12,200,IF(S113=13,200,IF(S113=14,200,IF(S113=15,200,IF(S113=16,200,IF(S113&gt;16,"","")))))))))))))))))))</f>
        <v/>
      </c>
    </row>
    <row r="114" spans="2:24" ht="18" customHeight="1" thickBot="1" x14ac:dyDescent="0.3">
      <c r="B114" s="89"/>
      <c r="C114" s="111" t="str">
        <f>IF(C113="","",VLOOKUP(C113,LISTAS!$F$5:$G$204,2,0))</f>
        <v/>
      </c>
      <c r="D114" s="147"/>
      <c r="E114" s="51"/>
      <c r="F114" s="47"/>
      <c r="G114" s="125"/>
      <c r="H114" s="19"/>
      <c r="I114" s="27"/>
      <c r="J114" s="19"/>
      <c r="K114" s="122"/>
      <c r="L114" s="19"/>
      <c r="M114" s="27"/>
      <c r="N114" s="19"/>
      <c r="O114" s="122"/>
      <c r="P114" s="26"/>
      <c r="S114" s="22"/>
      <c r="T114" s="23"/>
      <c r="U114" s="132"/>
      <c r="V114" s="132"/>
      <c r="W114" s="24"/>
      <c r="X114" s="24"/>
    </row>
    <row r="115" spans="2:24" ht="18" customHeight="1" x14ac:dyDescent="0.25">
      <c r="B115" s="89">
        <v>12</v>
      </c>
      <c r="C115" s="110"/>
      <c r="D115" s="146">
        <v>0</v>
      </c>
      <c r="E115" s="51">
        <f>IF(D115&lt;&gt;"",D115,"")</f>
        <v>0</v>
      </c>
      <c r="F115" s="47" t="str">
        <f>IF(D115&lt;&gt;"",IF(C115="","",C115),"")</f>
        <v/>
      </c>
      <c r="G115" s="125" t="str">
        <f>VLOOKUP(G113,E113:F115,2,0)</f>
        <v/>
      </c>
      <c r="H115" s="19"/>
      <c r="I115" s="27"/>
      <c r="J115" s="19"/>
      <c r="K115" s="122"/>
      <c r="L115" s="19"/>
      <c r="M115" s="27"/>
      <c r="N115" s="19"/>
      <c r="O115" s="122"/>
      <c r="P115" s="26"/>
      <c r="S115" s="22"/>
      <c r="T115" s="23"/>
      <c r="U115" s="132"/>
      <c r="V115" s="132" t="str">
        <f>IF(U115="","",VLOOKUP(U115,LISTAS!$F$5:$G$204,2,0))</f>
        <v/>
      </c>
      <c r="W115" s="24" t="str">
        <f t="shared" ref="W115" si="17">IF(S115="","",IF(S115=1,400,IF(S115=2,340,IF(S115=3,300,IF(S115=4,280,IF(S115=5,270,IF(S115=6,260,IF(S115=7,250,IF(S115=8,240,IF(S115=9,200,IF(S115=10,200,IF(S115=11,200,IF(S115=12,200,IF(S115=13,200,IF(S115=14,200,IF(S115=15,200,IF(S115=16,200,IF(S115&gt;16,"",""))))))))))))))))))</f>
        <v/>
      </c>
      <c r="X115" s="24" t="str">
        <f t="shared" ref="X115" si="18">IF(S115="","",IF($V$5="NÃO","",IF(S115=1,400,IF(S115=2,340,IF(S115=3,300,IF(S115=4,280,IF(S115=5,270,IF(S115=6,260,IF(S115=7,250,IF(S115=8,240,IF(S115=9,200,IF(S115=10,200,IF(S115=11,200,IF(S115=12,200,IF(S115=13,200,IF(S115=14,200,IF(S115=15,200,IF(S115=16,200,IF(S115&gt;16,"","")))))))))))))))))))</f>
        <v/>
      </c>
    </row>
    <row r="116" spans="2:24" ht="18" customHeight="1" thickBot="1" x14ac:dyDescent="0.3">
      <c r="B116" s="89"/>
      <c r="C116" s="111" t="str">
        <f>IF(C115="","",VLOOKUP(C115,LISTAS!$F$5:$G$204,2,0))</f>
        <v/>
      </c>
      <c r="D116" s="147"/>
      <c r="E116" s="47"/>
      <c r="F116" s="47"/>
      <c r="G116" s="125"/>
      <c r="H116" s="19"/>
      <c r="I116" s="27"/>
      <c r="J116" s="19"/>
      <c r="K116" s="122"/>
      <c r="L116" s="19"/>
      <c r="M116" s="27"/>
      <c r="N116" s="19"/>
      <c r="O116" s="122"/>
      <c r="P116" s="26"/>
      <c r="S116" s="22"/>
      <c r="T116" s="23"/>
      <c r="U116" s="132"/>
      <c r="V116" s="132"/>
      <c r="W116" s="24"/>
      <c r="X116" s="24"/>
    </row>
    <row r="117" spans="2:24" ht="18" customHeight="1" x14ac:dyDescent="0.25">
      <c r="B117" s="89"/>
      <c r="C117" s="122"/>
      <c r="D117" s="19"/>
      <c r="E117" s="47"/>
      <c r="F117" s="47"/>
      <c r="G117" s="125"/>
      <c r="H117" s="19"/>
      <c r="I117" s="27"/>
      <c r="J117" s="19"/>
      <c r="K117" s="110" t="str">
        <f>IF(H109&lt;&gt;"",IF(H111&lt;&gt;"",IF(H109=H111,"",IF(H109&gt;H111,G109,G111)),""),"")</f>
        <v>HEITOR/LUCCA/ENZO/JOÃO</v>
      </c>
      <c r="L117" s="146">
        <v>0</v>
      </c>
      <c r="M117" s="46">
        <f>IF(L117&lt;&gt;"",L117,"")</f>
        <v>0</v>
      </c>
      <c r="N117" s="47" t="str">
        <f>IF(L117&lt;&gt;"",IF(K117="","",K117),"")</f>
        <v>HEITOR/LUCCA/ENZO/JOÃO</v>
      </c>
      <c r="O117" s="125">
        <f>IF(M117&lt;&gt;"",IF(M119&lt;&gt;"",SMALL(M117:N119,1),""),"")</f>
        <v>0</v>
      </c>
      <c r="P117" s="26"/>
      <c r="S117" s="22"/>
      <c r="T117" s="23"/>
      <c r="U117" s="132"/>
      <c r="V117" s="132" t="str">
        <f>IF(U117="","",VLOOKUP(U117,LISTAS!$F$5:$G$204,2,0))</f>
        <v/>
      </c>
      <c r="W117" s="24" t="str">
        <f t="shared" ref="W117" si="19">IF(S117="","",IF(S117=1,400,IF(S117=2,340,IF(S117=3,300,IF(S117=4,280,IF(S117=5,270,IF(S117=6,260,IF(S117=7,250,IF(S117=8,240,IF(S117=9,200,IF(S117=10,200,IF(S117=11,200,IF(S117=12,200,IF(S117=13,200,IF(S117=14,200,IF(S117=15,200,IF(S117=16,200,IF(S117&gt;16,"",""))))))))))))))))))</f>
        <v/>
      </c>
      <c r="X117" s="24" t="str">
        <f t="shared" ref="X117" si="20">IF(S117="","",IF($V$5="NÃO","",IF(S117=1,400,IF(S117=2,340,IF(S117=3,300,IF(S117=4,280,IF(S117=5,270,IF(S117=6,260,IF(S117=7,250,IF(S117=8,240,IF(S117=9,200,IF(S117=10,200,IF(S117=11,200,IF(S117=12,200,IF(S117=13,200,IF(S117=14,200,IF(S117=15,200,IF(S117=16,200,IF(S117&gt;16,"","")))))))))))))))))))</f>
        <v/>
      </c>
    </row>
    <row r="118" spans="2:24" ht="18" customHeight="1" thickBot="1" x14ac:dyDescent="0.3">
      <c r="B118" s="89"/>
      <c r="C118" s="122"/>
      <c r="D118" s="19"/>
      <c r="E118" s="47"/>
      <c r="F118" s="47"/>
      <c r="G118" s="125"/>
      <c r="H118" s="19"/>
      <c r="I118" s="27"/>
      <c r="J118" s="19"/>
      <c r="K118" s="111" t="str">
        <f>IF(K117="","",VLOOKUP(K117,LISTAS!$F$5:$G$204,2,0))</f>
        <v>LICEU JARDIM - S.A</v>
      </c>
      <c r="L118" s="147"/>
      <c r="M118" s="51"/>
      <c r="N118" s="52"/>
      <c r="O118" s="125"/>
      <c r="P118" s="26"/>
      <c r="S118" s="22"/>
      <c r="T118" s="23"/>
      <c r="U118" s="132"/>
      <c r="V118" s="132"/>
      <c r="W118" s="24"/>
      <c r="X118" s="24"/>
    </row>
    <row r="119" spans="2:24" ht="18" customHeight="1" x14ac:dyDescent="0.25">
      <c r="B119" s="89"/>
      <c r="C119" s="122"/>
      <c r="D119" s="19"/>
      <c r="E119" s="47"/>
      <c r="F119" s="47"/>
      <c r="G119" s="125"/>
      <c r="H119" s="19"/>
      <c r="I119" s="27"/>
      <c r="J119" s="28"/>
      <c r="K119" s="110" t="str">
        <f>IF(H125&lt;&gt;"",IF(H127&lt;&gt;"",IF(H125=H127,"",IF(H125&gt;H127,G125,G127)),""),"")</f>
        <v>GABRIEL/MURILO/VITOR</v>
      </c>
      <c r="L119" s="146">
        <v>1</v>
      </c>
      <c r="M119" s="48">
        <f>IF(L119&lt;&gt;"",L119,"")</f>
        <v>1</v>
      </c>
      <c r="N119" s="47" t="str">
        <f>IF(L119&lt;&gt;"",IF(K119="","",K119),"")</f>
        <v>GABRIEL/MURILO/VITOR</v>
      </c>
      <c r="O119" s="125" t="str">
        <f>VLOOKUP(O117,M117:N119,2,0)</f>
        <v>HEITOR/LUCCA/ENZO/JOÃO</v>
      </c>
      <c r="P119" s="26"/>
      <c r="S119" s="22"/>
      <c r="T119" s="23"/>
      <c r="U119" s="132"/>
      <c r="V119" s="132" t="str">
        <f>IF(U119="","",VLOOKUP(U119,LISTAS!$F$5:$G$204,2,0))</f>
        <v/>
      </c>
      <c r="W119" s="24" t="str">
        <f t="shared" ref="W119" si="21">IF(S119="","",IF(S119=1,400,IF(S119=2,340,IF(S119=3,300,IF(S119=4,280,IF(S119=5,270,IF(S119=6,260,IF(S119=7,250,IF(S119=8,240,IF(S119=9,200,IF(S119=10,200,IF(S119=11,200,IF(S119=12,200,IF(S119=13,200,IF(S119=14,200,IF(S119=15,200,IF(S119=16,200,IF(S119&gt;16,"",""))))))))))))))))))</f>
        <v/>
      </c>
      <c r="X119" s="24" t="str">
        <f t="shared" ref="X119" si="22">IF(S119="","",IF($V$5="NÃO","",IF(S119=1,400,IF(S119=2,340,IF(S119=3,300,IF(S119=4,280,IF(S119=5,270,IF(S119=6,260,IF(S119=7,250,IF(S119=8,240,IF(S119=9,200,IF(S119=10,200,IF(S119=11,200,IF(S119=12,200,IF(S119=13,200,IF(S119=14,200,IF(S119=15,200,IF(S119=16,200,IF(S119&gt;16,"","")))))))))))))))))))</f>
        <v/>
      </c>
    </row>
    <row r="120" spans="2:24" ht="18" customHeight="1" thickBot="1" x14ac:dyDescent="0.3">
      <c r="B120" s="89"/>
      <c r="C120" s="122"/>
      <c r="D120" s="19"/>
      <c r="E120" s="47"/>
      <c r="F120" s="47"/>
      <c r="G120" s="125"/>
      <c r="H120" s="19"/>
      <c r="I120" s="27"/>
      <c r="J120" s="19"/>
      <c r="K120" s="111" t="str">
        <f>IF(K119="","",VLOOKUP(K119,LISTAS!$F$5:$G$204,2,0))</f>
        <v>ARBOS SCS</v>
      </c>
      <c r="L120" s="147"/>
      <c r="M120" s="47"/>
      <c r="N120" s="47"/>
      <c r="O120" s="125"/>
      <c r="P120" s="26"/>
      <c r="S120" s="22"/>
      <c r="T120" s="23"/>
      <c r="U120" s="132"/>
      <c r="V120" s="132"/>
      <c r="W120" s="24"/>
      <c r="X120" s="24"/>
    </row>
    <row r="121" spans="2:24" ht="18" customHeight="1" x14ac:dyDescent="0.25">
      <c r="B121" s="89">
        <v>8</v>
      </c>
      <c r="C121" s="110" t="s">
        <v>67</v>
      </c>
      <c r="D121" s="146">
        <v>1</v>
      </c>
      <c r="E121" s="47" t="s">
        <v>25</v>
      </c>
      <c r="F121" s="47" t="str">
        <f>IF(D121&lt;&gt;"",IF(C121="","",C121),"")</f>
        <v>GABRIEL/MURILO/VITOR</v>
      </c>
      <c r="G121" s="125">
        <f>IF(E121&lt;&gt;"",IF(E123&lt;&gt;"",SMALL(E121:F123,1),""),"")</f>
        <v>0</v>
      </c>
      <c r="H121" s="19"/>
      <c r="I121" s="27"/>
      <c r="J121" s="19"/>
      <c r="K121" s="122"/>
      <c r="L121" s="19"/>
      <c r="M121" s="47"/>
      <c r="N121" s="47"/>
      <c r="O121" s="125"/>
      <c r="P121" s="26"/>
      <c r="S121" s="22"/>
      <c r="T121" s="23"/>
      <c r="U121" s="132"/>
      <c r="V121" s="132" t="str">
        <f>IF(U121="","",VLOOKUP(U121,LISTAS!$F$5:$G$204,2,0))</f>
        <v/>
      </c>
      <c r="W121" s="24" t="str">
        <f t="shared" ref="W121" si="23">IF(S121="","",IF(S121=1,400,IF(S121=2,340,IF(S121=3,300,IF(S121=4,280,IF(S121=5,270,IF(S121=6,260,IF(S121=7,250,IF(S121=8,240,IF(S121=9,200,IF(S121=10,200,IF(S121=11,200,IF(S121=12,200,IF(S121=13,200,IF(S121=14,200,IF(S121=15,200,IF(S121=16,200,IF(S121&gt;16,"",""))))))))))))))))))</f>
        <v/>
      </c>
      <c r="X121" s="24" t="str">
        <f t="shared" ref="X121" si="24">IF(S121="","",IF($V$5="NÃO","",IF(S121=1,400,IF(S121=2,340,IF(S121=3,300,IF(S121=4,280,IF(S121=5,270,IF(S121=6,260,IF(S121=7,250,IF(S121=8,240,IF(S121=9,200,IF(S121=10,200,IF(S121=11,200,IF(S121=12,200,IF(S121=13,200,IF(S121=14,200,IF(S121=15,200,IF(S121=16,200,IF(S121&gt;16,"","")))))))))))))))))))</f>
        <v/>
      </c>
    </row>
    <row r="122" spans="2:24" ht="18" customHeight="1" thickBot="1" x14ac:dyDescent="0.3">
      <c r="B122" s="89"/>
      <c r="C122" s="111" t="str">
        <f>IF(C121="","",VLOOKUP(C121,LISTAS!$F$5:$G$204,2,0))</f>
        <v>ARBOS SCS</v>
      </c>
      <c r="D122" s="147"/>
      <c r="E122" s="47"/>
      <c r="F122" s="47"/>
      <c r="G122" s="125"/>
      <c r="H122" s="19"/>
      <c r="I122" s="27"/>
      <c r="J122" s="19"/>
      <c r="K122" s="122"/>
      <c r="L122" s="19"/>
      <c r="M122" s="47"/>
      <c r="N122" s="47"/>
      <c r="O122" s="125"/>
      <c r="P122" s="26"/>
      <c r="S122" s="22"/>
      <c r="T122" s="23"/>
      <c r="U122" s="132"/>
      <c r="V122" s="132"/>
      <c r="W122" s="24"/>
      <c r="X122" s="24"/>
    </row>
    <row r="123" spans="2:24" ht="18" customHeight="1" x14ac:dyDescent="0.25">
      <c r="B123" s="89">
        <v>10</v>
      </c>
      <c r="C123" s="110"/>
      <c r="D123" s="146">
        <v>0</v>
      </c>
      <c r="E123" s="49">
        <f>IF(D123&lt;&gt;"",D123,"")</f>
        <v>0</v>
      </c>
      <c r="F123" s="52" t="str">
        <f>IF(D123&lt;&gt;"",IF(C123="","",C123),"")</f>
        <v/>
      </c>
      <c r="G123" s="125" t="str">
        <f>VLOOKUP(G121,E121:F123,2,0)</f>
        <v/>
      </c>
      <c r="H123" s="19"/>
      <c r="I123" s="27"/>
      <c r="J123" s="19"/>
      <c r="K123" s="122"/>
      <c r="L123" s="19"/>
      <c r="M123" s="19"/>
      <c r="N123" s="19"/>
      <c r="O123" s="122"/>
      <c r="P123" s="26"/>
      <c r="S123" s="22"/>
      <c r="T123" s="23"/>
      <c r="U123" s="132"/>
      <c r="V123" s="132" t="str">
        <f>IF(U123="","",VLOOKUP(U123,LISTAS!$F$5:$G$204,2,0))</f>
        <v/>
      </c>
      <c r="W123" s="24" t="str">
        <f t="shared" ref="W123" si="25">IF(S123="","",IF(S123=1,400,IF(S123=2,340,IF(S123=3,300,IF(S123=4,280,IF(S123=5,270,IF(S123=6,260,IF(S123=7,250,IF(S123=8,240,IF(S123=9,200,IF(S123=10,200,IF(S123=11,200,IF(S123=12,200,IF(S123=13,200,IF(S123=14,200,IF(S123=15,200,IF(S123=16,200,IF(S123&gt;16,"",""))))))))))))))))))</f>
        <v/>
      </c>
      <c r="X123" s="24" t="str">
        <f t="shared" ref="X123" si="26">IF(S123="","",IF($V$5="NÃO","",IF(S123=1,400,IF(S123=2,340,IF(S123=3,300,IF(S123=4,280,IF(S123=5,270,IF(S123=6,260,IF(S123=7,250,IF(S123=8,240,IF(S123=9,200,IF(S123=10,200,IF(S123=11,200,IF(S123=12,200,IF(S123=13,200,IF(S123=14,200,IF(S123=15,200,IF(S123=16,200,IF(S123&gt;16,"","")))))))))))))))))))</f>
        <v/>
      </c>
    </row>
    <row r="124" spans="2:24" ht="18" customHeight="1" thickBot="1" x14ac:dyDescent="0.3">
      <c r="B124" s="89"/>
      <c r="C124" s="111" t="str">
        <f>IF(C123="","",VLOOKUP(C123,LISTAS!$F$5:$G$204,2,0))</f>
        <v/>
      </c>
      <c r="D124" s="147"/>
      <c r="E124" s="47"/>
      <c r="F124" s="52"/>
      <c r="G124" s="125"/>
      <c r="H124" s="19"/>
      <c r="I124" s="27"/>
      <c r="J124" s="19"/>
      <c r="K124" s="122"/>
      <c r="L124" s="19"/>
      <c r="M124" s="19"/>
      <c r="N124" s="19"/>
      <c r="O124" s="122"/>
      <c r="P124" s="26"/>
      <c r="S124" s="22"/>
      <c r="T124" s="23"/>
      <c r="U124" s="132"/>
      <c r="V124" s="132"/>
      <c r="W124" s="24"/>
      <c r="X124" s="24"/>
    </row>
    <row r="125" spans="2:24" ht="18" customHeight="1" x14ac:dyDescent="0.25">
      <c r="B125" s="89"/>
      <c r="C125" s="122"/>
      <c r="D125" s="19"/>
      <c r="E125" s="19"/>
      <c r="F125" s="25"/>
      <c r="G125" s="110" t="str">
        <f>IF(D121&lt;&gt;"",IF(D123&lt;&gt;"",IF(D121=D123,"",IF(D121&gt;D123,C121,C123)),""),"")</f>
        <v>GABRIEL/MURILO/VITOR</v>
      </c>
      <c r="H125" s="146">
        <v>1</v>
      </c>
      <c r="I125" s="50">
        <f>IF(H125&lt;&gt;"",H125,"")</f>
        <v>1</v>
      </c>
      <c r="J125" s="47" t="str">
        <f>IF(H125&lt;&gt;"",IF(G125="","",G125),"")</f>
        <v>GABRIEL/MURILO/VITOR</v>
      </c>
      <c r="K125" s="125">
        <f>IF(I125&lt;&gt;"",IF(I127&lt;&gt;"",SMALL(I125:J127,1),""),"")</f>
        <v>0</v>
      </c>
      <c r="L125" s="19"/>
      <c r="M125" s="19"/>
      <c r="N125" s="19"/>
      <c r="O125" s="122"/>
      <c r="P125" s="26"/>
      <c r="S125" s="22"/>
      <c r="T125" s="23"/>
      <c r="U125" s="132"/>
      <c r="V125" s="132" t="str">
        <f>IF(U125="","",VLOOKUP(U125,LISTAS!$F$5:$G$204,2,0))</f>
        <v/>
      </c>
      <c r="W125" s="24" t="str">
        <f t="shared" ref="W125" si="27">IF(S125="","",IF(S125=1,400,IF(S125=2,340,IF(S125=3,300,IF(S125=4,280,IF(S125=5,270,IF(S125=6,260,IF(S125=7,250,IF(S125=8,240,IF(S125=9,200,IF(S125=10,200,IF(S125=11,200,IF(S125=12,200,IF(S125=13,200,IF(S125=14,200,IF(S125=15,200,IF(S125=16,200,IF(S125&gt;16,"",""))))))))))))))))))</f>
        <v/>
      </c>
      <c r="X125" s="24" t="str">
        <f t="shared" ref="X125" si="28">IF(S125="","",IF($V$5="NÃO","",IF(S125=1,400,IF(S125=2,340,IF(S125=3,300,IF(S125=4,280,IF(S125=5,270,IF(S125=6,260,IF(S125=7,250,IF(S125=8,240,IF(S125=9,200,IF(S125=10,200,IF(S125=11,200,IF(S125=12,200,IF(S125=13,200,IF(S125=14,200,IF(S125=15,200,IF(S125=16,200,IF(S125&gt;16,"","")))))))))))))))))))</f>
        <v/>
      </c>
    </row>
    <row r="126" spans="2:24" ht="18" customHeight="1" thickBot="1" x14ac:dyDescent="0.3">
      <c r="B126" s="89"/>
      <c r="C126" s="122"/>
      <c r="D126" s="19"/>
      <c r="E126" s="19"/>
      <c r="F126" s="25"/>
      <c r="G126" s="111" t="str">
        <f>IF(G125="","",VLOOKUP(G125,LISTAS!$F$5:$G$204,2,0))</f>
        <v>ARBOS SCS</v>
      </c>
      <c r="H126" s="147"/>
      <c r="I126" s="51"/>
      <c r="J126" s="47"/>
      <c r="K126" s="125"/>
      <c r="L126" s="19"/>
      <c r="M126" s="19"/>
      <c r="N126" s="19"/>
      <c r="O126" s="122"/>
      <c r="P126" s="26"/>
      <c r="S126" s="22"/>
      <c r="T126" s="23"/>
      <c r="U126" s="132"/>
      <c r="V126" s="132"/>
      <c r="W126" s="24"/>
      <c r="X126" s="24"/>
    </row>
    <row r="127" spans="2:24" ht="17.25" customHeight="1" x14ac:dyDescent="0.25">
      <c r="B127" s="89"/>
      <c r="C127" s="122"/>
      <c r="D127" s="19"/>
      <c r="E127" s="27"/>
      <c r="F127" s="28"/>
      <c r="G127" s="110" t="str">
        <f>IF(D129&lt;&gt;"",IF(D131&lt;&gt;"",IF(D129=D131,"",IF(D129&gt;D131,C129,C131)),""),"")</f>
        <v>ENRICO/ARTUR/ENZO</v>
      </c>
      <c r="H127" s="146">
        <v>0</v>
      </c>
      <c r="I127" s="51">
        <f>IF(H127&lt;&gt;"",H127,"")</f>
        <v>0</v>
      </c>
      <c r="J127" s="47" t="str">
        <f>IF(H127&lt;&gt;"",IF(G127="","",G127),"")</f>
        <v>ENRICO/ARTUR/ENZO</v>
      </c>
      <c r="K127" s="125" t="str">
        <f>VLOOKUP(K125,I125:J127,2,0)</f>
        <v>ENRICO/ARTUR/ENZO</v>
      </c>
      <c r="L127" s="19"/>
      <c r="M127" s="19"/>
      <c r="N127" s="19"/>
      <c r="O127" s="122"/>
      <c r="P127" s="26"/>
      <c r="S127" s="22"/>
      <c r="T127" s="23"/>
      <c r="U127" s="132"/>
      <c r="V127" s="132" t="str">
        <f>IF(U127="","",VLOOKUP(U127,LISTAS!$F$5:$G$204,2,0))</f>
        <v/>
      </c>
      <c r="W127" s="24" t="str">
        <f t="shared" ref="W127" si="29">IF(S127="","",IF(S127=1,400,IF(S127=2,340,IF(S127=3,300,IF(S127=4,280,IF(S127=5,270,IF(S127=6,260,IF(S127=7,250,IF(S127=8,240,IF(S127=9,200,IF(S127=10,200,IF(S127=11,200,IF(S127=12,200,IF(S127=13,200,IF(S127=14,200,IF(S127=15,200,IF(S127=16,200,IF(S127&gt;16,"",""))))))))))))))))))</f>
        <v/>
      </c>
      <c r="X127" s="24" t="str">
        <f t="shared" ref="X127" si="30">IF(S127="","",IF($V$5="NÃO","",IF(S127=1,400,IF(S127=2,340,IF(S127=3,300,IF(S127=4,280,IF(S127=5,270,IF(S127=6,260,IF(S127=7,250,IF(S127=8,240,IF(S127=9,200,IF(S127=10,200,IF(S127=11,200,IF(S127=12,200,IF(S127=13,200,IF(S127=14,200,IF(S127=15,200,IF(S127=16,200,IF(S127&gt;16,"","")))))))))))))))))))</f>
        <v/>
      </c>
    </row>
    <row r="128" spans="2:24" ht="17.25" customHeight="1" thickBot="1" x14ac:dyDescent="0.3">
      <c r="B128" s="89"/>
      <c r="C128" s="122"/>
      <c r="D128" s="19"/>
      <c r="E128" s="27"/>
      <c r="F128" s="19"/>
      <c r="G128" s="111" t="str">
        <f>IF(G127="","",VLOOKUP(G127,LISTAS!$F$5:$G$204,2,0))</f>
        <v>LICEU JARDIM - S.A</v>
      </c>
      <c r="H128" s="147"/>
      <c r="I128" s="47"/>
      <c r="J128" s="47"/>
      <c r="K128" s="125"/>
      <c r="L128" s="19"/>
      <c r="M128" s="19"/>
      <c r="N128" s="19"/>
      <c r="O128" s="122"/>
      <c r="P128" s="26"/>
      <c r="S128" s="22"/>
      <c r="T128" s="23"/>
      <c r="U128" s="132"/>
      <c r="V128" s="132"/>
      <c r="W128" s="24"/>
      <c r="X128" s="24"/>
    </row>
    <row r="129" spans="2:24" ht="18" customHeight="1" x14ac:dyDescent="0.25">
      <c r="B129" s="89">
        <v>2</v>
      </c>
      <c r="C129" s="110" t="s">
        <v>99</v>
      </c>
      <c r="D129" s="146">
        <v>10</v>
      </c>
      <c r="E129" s="50">
        <f>IF(D129&lt;&gt;"",D129,"")</f>
        <v>10</v>
      </c>
      <c r="F129" s="47" t="str">
        <f>IF(D129&lt;&gt;"",IF(C129="","",C129),"")</f>
        <v>ENRICO/ARTUR/ENZO</v>
      </c>
      <c r="G129" s="125">
        <f>IF(E129&lt;&gt;"",IF(E131&lt;&gt;"",SMALL(E129:F131,1),""),"")</f>
        <v>0</v>
      </c>
      <c r="H129" s="47"/>
      <c r="I129" s="47"/>
      <c r="J129" s="47"/>
      <c r="K129" s="125"/>
      <c r="L129" s="19"/>
      <c r="M129" s="19"/>
      <c r="N129" s="19"/>
      <c r="O129" s="122"/>
      <c r="P129" s="26"/>
      <c r="S129" s="22"/>
      <c r="T129" s="23"/>
      <c r="U129" s="132"/>
      <c r="V129" s="132" t="str">
        <f>IF(U129="","",VLOOKUP(U129,LISTAS!$F$5:$G$204,2,0))</f>
        <v/>
      </c>
      <c r="W129" s="24" t="str">
        <f t="shared" ref="W129" si="31">IF(S129="","",IF(S129=1,400,IF(S129=2,340,IF(S129=3,300,IF(S129=4,280,IF(S129=5,270,IF(S129=6,260,IF(S129=7,250,IF(S129=8,240,IF(S129=9,200,IF(S129=10,200,IF(S129=11,200,IF(S129=12,200,IF(S129=13,200,IF(S129=14,200,IF(S129=15,200,IF(S129=16,200,IF(S129&gt;16,"",""))))))))))))))))))</f>
        <v/>
      </c>
      <c r="X129" s="24" t="str">
        <f t="shared" ref="X129" si="32">IF(S129="","",IF($V$5="NÃO","",IF(S129=1,400,IF(S129=2,340,IF(S129=3,300,IF(S129=4,280,IF(S129=5,270,IF(S129=6,260,IF(S129=7,250,IF(S129=8,240,IF(S129=9,200,IF(S129=10,200,IF(S129=11,200,IF(S129=12,200,IF(S129=13,200,IF(S129=14,200,IF(S129=15,200,IF(S129=16,200,IF(S129&gt;16,"","")))))))))))))))))))</f>
        <v/>
      </c>
    </row>
    <row r="130" spans="2:24" ht="18" customHeight="1" thickBot="1" x14ac:dyDescent="0.3">
      <c r="B130" s="89"/>
      <c r="C130" s="111" t="str">
        <f>IF(C129="","",VLOOKUP(C129,LISTAS!$F$5:$G$204,2,0))</f>
        <v>LICEU JARDIM - S.A</v>
      </c>
      <c r="D130" s="147"/>
      <c r="E130" s="51"/>
      <c r="F130" s="47"/>
      <c r="G130" s="125"/>
      <c r="H130" s="47"/>
      <c r="I130" s="47"/>
      <c r="J130" s="47"/>
      <c r="K130" s="125"/>
      <c r="L130" s="19"/>
      <c r="M130" s="19"/>
      <c r="N130" s="19"/>
      <c r="O130" s="122"/>
      <c r="P130" s="26"/>
      <c r="S130" s="22"/>
      <c r="T130" s="23"/>
      <c r="U130" s="132"/>
      <c r="V130" s="132"/>
      <c r="W130" s="24"/>
      <c r="X130" s="24"/>
    </row>
    <row r="131" spans="2:24" ht="18" customHeight="1" x14ac:dyDescent="0.25">
      <c r="B131" s="89">
        <v>15</v>
      </c>
      <c r="C131" s="110"/>
      <c r="D131" s="146">
        <v>0</v>
      </c>
      <c r="E131" s="51">
        <f>IF(D131&lt;&gt;"",D131,"")</f>
        <v>0</v>
      </c>
      <c r="F131" s="47" t="str">
        <f>IF(D131&lt;&gt;"",IF(C131="","",C131),"")</f>
        <v/>
      </c>
      <c r="G131" s="125" t="str">
        <f>VLOOKUP(G129,E129:F131,2,0)</f>
        <v/>
      </c>
      <c r="H131" s="47"/>
      <c r="I131" s="47"/>
      <c r="J131" s="47"/>
      <c r="K131" s="125"/>
      <c r="L131" s="19"/>
      <c r="M131" s="19"/>
      <c r="N131" s="19"/>
      <c r="O131" s="122"/>
      <c r="P131" s="26"/>
      <c r="S131" s="22"/>
      <c r="T131" s="23"/>
      <c r="U131" s="132"/>
      <c r="V131" s="132" t="str">
        <f>IF(U131="","",VLOOKUP(U131,LISTAS!$F$5:$G$204,2,0))</f>
        <v/>
      </c>
      <c r="W131" s="24" t="str">
        <f t="shared" ref="W131" si="33">IF(S131="","",IF(S131=1,400,IF(S131=2,340,IF(S131=3,300,IF(S131=4,280,IF(S131=5,270,IF(S131=6,260,IF(S131=7,250,IF(S131=8,240,IF(S131=9,200,IF(S131=10,200,IF(S131=11,200,IF(S131=12,200,IF(S131=13,200,IF(S131=14,200,IF(S131=15,200,IF(S131=16,200,IF(S131&gt;16,"",""))))))))))))))))))</f>
        <v/>
      </c>
      <c r="X131" s="24" t="str">
        <f t="shared" ref="X131" si="34">IF(S131="","",IF($V$5="NÃO","",IF(S131=1,400,IF(S131=2,340,IF(S131=3,300,IF(S131=4,280,IF(S131=5,270,IF(S131=6,260,IF(S131=7,250,IF(S131=8,240,IF(S131=9,200,IF(S131=10,200,IF(S131=11,200,IF(S131=12,200,IF(S131=13,200,IF(S131=14,200,IF(S131=15,200,IF(S131=16,200,IF(S131&gt;16,"","")))))))))))))))))))</f>
        <v/>
      </c>
    </row>
    <row r="132" spans="2:24" ht="18" customHeight="1" thickBot="1" x14ac:dyDescent="0.3">
      <c r="B132" s="89"/>
      <c r="C132" s="111" t="str">
        <f>IF(C131="","",VLOOKUP(C131,LISTAS!$F$5:$G$204,2,0))</f>
        <v/>
      </c>
      <c r="D132" s="147"/>
      <c r="E132" s="47"/>
      <c r="F132" s="47"/>
      <c r="G132" s="125"/>
      <c r="H132" s="47"/>
      <c r="I132" s="47"/>
      <c r="J132" s="47"/>
      <c r="K132" s="125"/>
      <c r="L132" s="19"/>
      <c r="M132" s="19"/>
      <c r="N132" s="19"/>
      <c r="O132" s="122"/>
      <c r="P132" s="26"/>
      <c r="S132" s="22"/>
      <c r="T132" s="23"/>
      <c r="U132" s="132"/>
      <c r="V132" s="132"/>
      <c r="W132" s="24"/>
      <c r="X132" s="24"/>
    </row>
    <row r="133" spans="2:24" ht="18" customHeight="1" x14ac:dyDescent="0.25">
      <c r="B133" s="90"/>
      <c r="C133" s="123"/>
      <c r="D133" s="29"/>
      <c r="E133" s="29"/>
      <c r="F133" s="29"/>
      <c r="G133" s="123"/>
      <c r="H133" s="29"/>
      <c r="I133" s="29"/>
      <c r="J133" s="29"/>
      <c r="K133" s="123"/>
      <c r="L133" s="29"/>
      <c r="M133" s="29"/>
      <c r="N133" s="29"/>
      <c r="O133" s="123"/>
      <c r="P133" s="30"/>
      <c r="S133" s="22"/>
      <c r="T133" s="23"/>
      <c r="U133" s="132"/>
      <c r="V133" s="132" t="str">
        <f>IF(U133="","",VLOOKUP(U133,LISTAS!$F$5:$G$204,2,0))</f>
        <v/>
      </c>
      <c r="W133" s="24" t="str">
        <f t="shared" ref="W133" si="35">IF(S133="","",IF(S133=1,400,IF(S133=2,340,IF(S133=3,300,IF(S133=4,280,IF(S133=5,270,IF(S133=6,260,IF(S133=7,250,IF(S133=8,240,IF(S133=9,200,IF(S133=10,200,IF(S133=11,200,IF(S133=12,200,IF(S133=13,200,IF(S133=14,200,IF(S133=15,200,IF(S133=16,200,IF(S133&gt;16,"",""))))))))))))))))))</f>
        <v/>
      </c>
      <c r="X133" s="24" t="str">
        <f t="shared" ref="X133" si="36">IF(S133="","",IF($V$5="NÃO","",IF(S133=1,400,IF(S133=2,340,IF(S133=3,300,IF(S133=4,280,IF(S133=5,270,IF(S133=6,260,IF(S133=7,250,IF(S133=8,240,IF(S133=9,200,IF(S133=10,200,IF(S133=11,200,IF(S133=12,200,IF(S133=13,200,IF(S133=14,200,IF(S133=15,200,IF(S133=16,200,IF(S133&gt;16,"","")))))))))))))))))))</f>
        <v/>
      </c>
    </row>
    <row r="134" spans="2:24" ht="18" customHeight="1" x14ac:dyDescent="0.25">
      <c r="B134" s="86"/>
      <c r="D134" s="2"/>
      <c r="E134" s="2"/>
      <c r="F134" s="2"/>
      <c r="G134" s="102"/>
      <c r="H134" s="2"/>
      <c r="I134" s="2"/>
      <c r="J134" s="2"/>
      <c r="K134" s="102"/>
      <c r="L134" s="2"/>
      <c r="M134" s="2"/>
      <c r="N134" s="2"/>
      <c r="O134" s="102"/>
      <c r="P134" s="2"/>
    </row>
    <row r="135" spans="2:24" ht="18" customHeight="1" x14ac:dyDescent="0.25">
      <c r="B135" s="86"/>
      <c r="D135" s="2"/>
      <c r="E135" s="2"/>
      <c r="F135" s="2"/>
      <c r="G135" s="102"/>
      <c r="H135" s="2"/>
      <c r="I135" s="2"/>
      <c r="J135" s="2"/>
      <c r="K135" s="102"/>
      <c r="L135" s="2"/>
      <c r="M135" s="2"/>
      <c r="N135" s="2"/>
      <c r="O135" s="102"/>
      <c r="P135" s="2"/>
    </row>
    <row r="136" spans="2:24" ht="18" customHeight="1" x14ac:dyDescent="0.25">
      <c r="B136" s="86"/>
      <c r="D136" s="2"/>
      <c r="E136" s="2"/>
      <c r="F136" s="2"/>
      <c r="G136" s="102"/>
      <c r="H136" s="2"/>
      <c r="I136" s="2"/>
      <c r="J136" s="2"/>
      <c r="K136" s="102"/>
      <c r="L136" s="2"/>
      <c r="M136" s="2"/>
      <c r="N136" s="2"/>
      <c r="O136" s="102"/>
      <c r="P136" s="2"/>
    </row>
    <row r="137" spans="2:24" ht="18" customHeight="1" x14ac:dyDescent="0.25"/>
    <row r="138" spans="2:24" ht="18" customHeight="1" x14ac:dyDescent="0.25"/>
    <row r="139" spans="2:24" ht="18" customHeight="1" x14ac:dyDescent="0.25"/>
    <row r="140" spans="2:24" ht="18" customHeight="1" x14ac:dyDescent="0.25"/>
    <row r="141" spans="2:24" ht="18" customHeight="1" x14ac:dyDescent="0.25"/>
    <row r="142" spans="2:24" ht="18" customHeight="1" x14ac:dyDescent="0.25"/>
    <row r="143" spans="2:24" ht="18" customHeight="1" x14ac:dyDescent="0.25"/>
    <row r="144" spans="2:2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sheetData>
  <mergeCells count="70">
    <mergeCell ref="B2:P4"/>
    <mergeCell ref="S2:X3"/>
    <mergeCell ref="B5:D5"/>
    <mergeCell ref="S5:T5"/>
    <mergeCell ref="B6:P6"/>
    <mergeCell ref="S6:X6"/>
    <mergeCell ref="H28:H29"/>
    <mergeCell ref="S7:T7"/>
    <mergeCell ref="D8:D9"/>
    <mergeCell ref="D10:D11"/>
    <mergeCell ref="H12:H13"/>
    <mergeCell ref="H14:H15"/>
    <mergeCell ref="D16:D17"/>
    <mergeCell ref="D18:D19"/>
    <mergeCell ref="L20:L21"/>
    <mergeCell ref="L22:L23"/>
    <mergeCell ref="D24:D25"/>
    <mergeCell ref="D26:D27"/>
    <mergeCell ref="L52:L53"/>
    <mergeCell ref="H30:H31"/>
    <mergeCell ref="D32:D33"/>
    <mergeCell ref="D34:D35"/>
    <mergeCell ref="P36:P37"/>
    <mergeCell ref="P38:P39"/>
    <mergeCell ref="D40:D41"/>
    <mergeCell ref="D64:D65"/>
    <mergeCell ref="D42:D43"/>
    <mergeCell ref="H44:H45"/>
    <mergeCell ref="H46:H47"/>
    <mergeCell ref="D48:D49"/>
    <mergeCell ref="D50:D51"/>
    <mergeCell ref="L54:L55"/>
    <mergeCell ref="D56:D57"/>
    <mergeCell ref="D58:D59"/>
    <mergeCell ref="H60:H61"/>
    <mergeCell ref="H62:H63"/>
    <mergeCell ref="L85:L86"/>
    <mergeCell ref="L87:L88"/>
    <mergeCell ref="D66:D67"/>
    <mergeCell ref="B71:P71"/>
    <mergeCell ref="S71:X71"/>
    <mergeCell ref="S72:T72"/>
    <mergeCell ref="D73:D74"/>
    <mergeCell ref="D75:D76"/>
    <mergeCell ref="D99:D100"/>
    <mergeCell ref="H77:H78"/>
    <mergeCell ref="H79:H80"/>
    <mergeCell ref="D81:D82"/>
    <mergeCell ref="D83:D84"/>
    <mergeCell ref="D89:D90"/>
    <mergeCell ref="D91:D92"/>
    <mergeCell ref="H93:H94"/>
    <mergeCell ref="H95:H96"/>
    <mergeCell ref="D97:D98"/>
    <mergeCell ref="L117:L118"/>
    <mergeCell ref="L119:L120"/>
    <mergeCell ref="D121:D122"/>
    <mergeCell ref="D123:D124"/>
    <mergeCell ref="P101:P102"/>
    <mergeCell ref="P103:P104"/>
    <mergeCell ref="D105:D106"/>
    <mergeCell ref="D107:D108"/>
    <mergeCell ref="H109:H110"/>
    <mergeCell ref="H111:H112"/>
    <mergeCell ref="H125:H126"/>
    <mergeCell ref="H127:H128"/>
    <mergeCell ref="D129:D130"/>
    <mergeCell ref="D131:D132"/>
    <mergeCell ref="D113:D114"/>
    <mergeCell ref="D115:D116"/>
  </mergeCells>
  <pageMargins left="0.51181102362204722" right="0.51181102362204722" top="0.78740157480314965" bottom="0.78740157480314965" header="0.31496062992125984" footer="0.31496062992125984"/>
  <pageSetup paperSize="9" scale="5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LISTAS!$F$5:$F$204</xm:f>
          </x14:formula1>
          <xm:sqref>C66 C12:C13 C28:C29 C63:C64 C20:C21 C60 C68 C55:C56 C52 C44 C36:C37 C58 C71 C8 C10 C16 C18 C24 C26 C32 C34 C40 C42 C47:C48 C50 C73 C75 C81 C83 C89 C91 C97 C99 C105 C107 C113 C115 C121 C123 C129 C131</xm:sqref>
        </x14:dataValidation>
        <x14:dataValidation type="list" allowBlank="1" showInputMessage="1" showErrorMessage="1" xr:uid="{00000000-0002-0000-0500-000001000000}">
          <x14:formula1>
            <xm:f>LISTAS!$D$5:$D$6</xm:f>
          </x14:formula1>
          <xm:sqref>V5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FF"/>
    <pageSetUpPr fitToPage="1"/>
  </sheetPr>
  <dimension ref="B1:Z185"/>
  <sheetViews>
    <sheetView showGridLines="0" topLeftCell="A4" zoomScale="85" zoomScaleNormal="85" workbookViewId="0">
      <selection activeCell="P37" sqref="P37:P38"/>
    </sheetView>
  </sheetViews>
  <sheetFormatPr defaultColWidth="25.28515625" defaultRowHeight="16.5" x14ac:dyDescent="0.25"/>
  <cols>
    <col min="1" max="1" width="1.42578125" style="1" customWidth="1"/>
    <col min="2" max="2" width="3.140625" style="14" bestFit="1" customWidth="1"/>
    <col min="3" max="3" width="18.7109375" style="102" customWidth="1"/>
    <col min="4" max="4" width="7.7109375" style="1" customWidth="1"/>
    <col min="5" max="6" width="3.7109375" style="1" customWidth="1"/>
    <col min="7" max="7" width="18.7109375" style="113" customWidth="1"/>
    <col min="8" max="8" width="7.7109375" style="1" customWidth="1"/>
    <col min="9" max="9" width="3.7109375" style="1" customWidth="1"/>
    <col min="10" max="10" width="3.570312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4"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c r="Q1" s="11"/>
    </row>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37" t="s">
        <v>21</v>
      </c>
      <c r="C5" s="137"/>
      <c r="D5" s="138"/>
      <c r="E5" s="5"/>
      <c r="G5" s="114"/>
      <c r="H5" s="4"/>
      <c r="K5" s="116"/>
      <c r="O5" s="116"/>
      <c r="Q5" s="15"/>
      <c r="R5" s="15"/>
      <c r="S5" s="137" t="s">
        <v>21</v>
      </c>
      <c r="T5" s="137"/>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41" t="s">
        <v>17</v>
      </c>
      <c r="T6" s="142"/>
      <c r="U6" s="142"/>
      <c r="V6" s="142"/>
      <c r="W6" s="142"/>
      <c r="X6" s="143"/>
    </row>
    <row r="7" spans="2:26" ht="28.5" customHeight="1" thickBot="1" x14ac:dyDescent="0.3">
      <c r="B7" s="81"/>
      <c r="C7" s="103"/>
      <c r="D7" s="71"/>
      <c r="E7" s="71"/>
      <c r="F7" s="71"/>
      <c r="G7" s="106"/>
      <c r="H7" s="71"/>
      <c r="I7" s="71"/>
      <c r="J7" s="71"/>
      <c r="K7" s="117"/>
      <c r="L7" s="71"/>
      <c r="M7" s="71"/>
      <c r="N7" s="71"/>
      <c r="O7" s="117"/>
      <c r="P7" s="72"/>
      <c r="S7" s="135" t="s">
        <v>3</v>
      </c>
      <c r="T7" s="136"/>
      <c r="U7" s="127" t="s">
        <v>13</v>
      </c>
      <c r="V7" s="127" t="s">
        <v>0</v>
      </c>
      <c r="W7" s="38" t="s">
        <v>14</v>
      </c>
      <c r="X7" s="38" t="s">
        <v>15</v>
      </c>
    </row>
    <row r="8" spans="2:26" ht="18" customHeight="1" x14ac:dyDescent="0.25">
      <c r="B8" s="82">
        <v>1</v>
      </c>
      <c r="C8" s="104" t="s">
        <v>64</v>
      </c>
      <c r="D8" s="133">
        <v>1</v>
      </c>
      <c r="E8" s="39">
        <f>IF(D8&lt;&gt;"",D8,"")</f>
        <v>1</v>
      </c>
      <c r="F8" s="39" t="str">
        <f>IF(D8&lt;&gt;"",IF(C8="","",C8),"")</f>
        <v>FERNANDA/JULIA/VITORIA/YHASMIN</v>
      </c>
      <c r="G8" s="112">
        <f>IF(E8&lt;&gt;"",IF(E10&lt;&gt;"",SMALL(E8:F10,1),""),"")</f>
        <v>0</v>
      </c>
      <c r="H8" s="39"/>
      <c r="I8" s="39"/>
      <c r="J8" s="39"/>
      <c r="K8" s="112"/>
      <c r="L8" s="39"/>
      <c r="M8" s="58"/>
      <c r="N8" s="58"/>
      <c r="O8" s="119"/>
      <c r="P8" s="74"/>
      <c r="S8" s="7">
        <f>IF(U8&lt;&gt;"",1,"")</f>
        <v>1</v>
      </c>
      <c r="T8" s="8" t="str">
        <f t="shared" ref="T8:T23" si="0">IF(S8&lt;&gt;"","LUGAR","")</f>
        <v>LUGAR</v>
      </c>
      <c r="U8" s="129" t="str">
        <f>IF(P35&lt;&gt;"",IF(P37&lt;&gt;"",IF(P35=P37,"",IF(P35&gt;P37,O35,O37)),""),"")</f>
        <v>FERNANDA/JULIA/VITORIA/YHASMIN</v>
      </c>
      <c r="V8" s="129" t="str">
        <f>IF(U8="","",VLOOKUP(U8,LISTAS!$F$5:$G$204,2,0))</f>
        <v>ARBOS SCS</v>
      </c>
      <c r="W8" s="9">
        <f t="shared" ref="W8:W67" si="1">IF(S8="","",IF(S8=1,400,IF(S8=2,340,IF(S8=3,300,IF(S8=4,280,IF(S8=5,270,IF(S8=6,260,IF(S8=7,250,IF(S8=8,240,IF(S8=9,200,IF(S8=10,200,IF(S8=11,200,IF(S8=12,200,IF(S8=13,200,IF(S8=14,200,IF(S8=15,200,IF(S8=16,200,IF(S8&gt;16,"",""))))))))))))))))))</f>
        <v>400</v>
      </c>
      <c r="X8" s="9">
        <v>200</v>
      </c>
    </row>
    <row r="9" spans="2:26" ht="18" customHeight="1" thickBot="1" x14ac:dyDescent="0.3">
      <c r="B9" s="82"/>
      <c r="C9" s="105" t="str">
        <f>IF(C8="","",VLOOKUP(C8,LISTAS!$F$5:$G$204,2,0))</f>
        <v>ARBOS SCS</v>
      </c>
      <c r="D9" s="134"/>
      <c r="E9" s="39"/>
      <c r="F9" s="39"/>
      <c r="G9" s="112"/>
      <c r="H9" s="39"/>
      <c r="I9" s="39"/>
      <c r="J9" s="39"/>
      <c r="K9" s="112"/>
      <c r="L9" s="39"/>
      <c r="M9" s="58"/>
      <c r="N9" s="58"/>
      <c r="O9" s="119"/>
      <c r="P9" s="74"/>
      <c r="S9" s="7" t="str">
        <f>IF(U9&lt;&gt;"",1+COUNTIF(S8,"1"),"")</f>
        <v/>
      </c>
      <c r="T9" s="8" t="str">
        <f t="shared" si="0"/>
        <v/>
      </c>
      <c r="U9" s="129" t="str">
        <f>IF(P35&lt;&gt;"",IF(P37&lt;&gt;"",IF(P35=P37,"",IF(P35&lt;P37,O35,O37)),""),"")</f>
        <v/>
      </c>
      <c r="V9" s="129" t="str">
        <f>IF(U9="","",VLOOKUP(U9,LISTAS!$F$5:$G$204,2,0))</f>
        <v/>
      </c>
      <c r="W9" s="9" t="str">
        <f t="shared" si="1"/>
        <v/>
      </c>
      <c r="X9" s="9" t="str">
        <f t="shared" ref="X9:X23" si="2">IF(S9="","",IF($V$5="NÃO","",IF(S9=1,400,IF(S9=2,340,IF(S9=3,300,IF(S9=4,280,IF(S9=5,270,IF(S9=6,260,IF(S9=7,250,IF(S9=8,240,IF(S9=9,200,IF(S9=10,200,IF(S9=11,200,IF(S9=12,200,IF(S9=13,200,IF(S9=14,200,IF(S9=15,200,IF(S9=16,200,IF(S9&gt;16,"","")))))))))))))))))))</f>
        <v/>
      </c>
    </row>
    <row r="10" spans="2:26" ht="18" customHeight="1" x14ac:dyDescent="0.25">
      <c r="B10" s="83">
        <v>16</v>
      </c>
      <c r="C10" s="104"/>
      <c r="D10" s="133">
        <v>0</v>
      </c>
      <c r="E10" s="40">
        <f>IF(D10&lt;&gt;"",D10,"")</f>
        <v>0</v>
      </c>
      <c r="F10" s="39" t="str">
        <f>IF(D10&lt;&gt;"",IF(C10="","",C10),"")</f>
        <v/>
      </c>
      <c r="G10" s="112" t="str">
        <f>VLOOKUP(G8,E8:F10,2,0)</f>
        <v/>
      </c>
      <c r="H10" s="39"/>
      <c r="I10" s="39"/>
      <c r="J10" s="39"/>
      <c r="K10" s="112"/>
      <c r="L10" s="39"/>
      <c r="M10" s="58"/>
      <c r="N10" s="58"/>
      <c r="O10" s="119"/>
      <c r="P10" s="74"/>
      <c r="S10" s="7" t="str">
        <f>IF(U10&lt;&gt;"",1+COUNTIF(S8:S9,"1")+COUNTIF(S8:S9,"2"),"")</f>
        <v/>
      </c>
      <c r="T10" s="8" t="str">
        <f t="shared" si="0"/>
        <v/>
      </c>
      <c r="U10" s="130" t="str">
        <f>IF(U8&lt;&gt;"",IF(K20=U8,K22,IF(K22=U8,K20,IF(K51=U8,K53,IF(K53=U8,K51)))),"")</f>
        <v/>
      </c>
      <c r="V10" s="129" t="str">
        <f>IF(U10="","",VLOOKUP(U10,LISTAS!$F$5:$G$204,2,0))</f>
        <v/>
      </c>
      <c r="W10" s="9" t="str">
        <f t="shared" si="1"/>
        <v/>
      </c>
      <c r="X10" s="9" t="str">
        <f t="shared" si="2"/>
        <v/>
      </c>
    </row>
    <row r="11" spans="2:26" ht="18" customHeight="1" thickBot="1" x14ac:dyDescent="0.3">
      <c r="B11" s="83"/>
      <c r="C11" s="105" t="str">
        <f>IF(C10="","",VLOOKUP(C10,LISTAS!$F$5:$G$204,2,0))</f>
        <v/>
      </c>
      <c r="D11" s="145"/>
      <c r="E11" s="6"/>
      <c r="F11" s="79"/>
      <c r="G11" s="106"/>
      <c r="H11" s="6"/>
      <c r="I11" s="39"/>
      <c r="J11" s="39"/>
      <c r="K11" s="112"/>
      <c r="L11" s="39"/>
      <c r="M11" s="73"/>
      <c r="N11" s="73"/>
      <c r="O11" s="120"/>
      <c r="P11" s="74"/>
      <c r="S11" s="7" t="str">
        <f>IF(U11&lt;&gt;"",1+COUNTIF(S8:S10,"1")+COUNTIF(S8:S10,"2")+COUNTIF(S8:S10,"3"),"")</f>
        <v/>
      </c>
      <c r="T11" s="8" t="str">
        <f t="shared" si="0"/>
        <v/>
      </c>
      <c r="U11" s="130" t="str">
        <f>IF(U9&lt;&gt;"",IF(K20=U9,K22,IF(K22=U9,K20,IF(K51=U9,K53,IF(K53=U9,K51)))),"")</f>
        <v/>
      </c>
      <c r="V11" s="129" t="str">
        <f>IF(U11="","",VLOOKUP(U11,LISTAS!$F$5:$G$204,2,0))</f>
        <v/>
      </c>
      <c r="W11" s="9" t="str">
        <f t="shared" si="1"/>
        <v/>
      </c>
      <c r="X11" s="9" t="str">
        <f>IF(S11="","",IF($V$5="NÃO","",IF(S11=1,400,IF(S11=2,340,IF(S11=3,300,IF(S11=4,280,IF(S11=5,270,IF(S11=6,260,IF(S11=7,250,IF(S11=8,240,IF(S11=9,200,IF(S11=10,200,IF(S11=11,200,IF(S11=12,200,IF(S11=13,200,IF(S11=14,200,IF(S11=15,200,IF(S11=16,200,IF(S11&gt;16,"","")))))))))))))))))))</f>
        <v/>
      </c>
    </row>
    <row r="12" spans="2:26" ht="18" customHeight="1" x14ac:dyDescent="0.25">
      <c r="B12" s="83"/>
      <c r="C12" s="106"/>
      <c r="D12" s="6"/>
      <c r="E12" s="6"/>
      <c r="F12" s="75"/>
      <c r="G12" s="104" t="str">
        <f>IF(D8&lt;&gt;"",IF(D10&lt;&gt;"",IF(D8=D10,"",IF(D8&gt;D10,C8,C10)),""),"")</f>
        <v>FERNANDA/JULIA/VITORIA/YHASMIN</v>
      </c>
      <c r="H12" s="133">
        <v>1</v>
      </c>
      <c r="I12" s="39">
        <f>IF(H12&lt;&gt;"",H12,"")</f>
        <v>1</v>
      </c>
      <c r="J12" s="39" t="str">
        <f>IF(H12&lt;&gt;"",IF(G12="","",G12),"")</f>
        <v>FERNANDA/JULIA/VITORIA/YHASMIN</v>
      </c>
      <c r="K12" s="112">
        <f>IF(I12&lt;&gt;"",IF(I14&lt;&gt;"",SMALL(I12:J14,1),""),"")</f>
        <v>0</v>
      </c>
      <c r="L12" s="39"/>
      <c r="M12" s="6"/>
      <c r="N12" s="6"/>
      <c r="O12" s="106"/>
      <c r="P12" s="10"/>
      <c r="S12" s="7" t="str">
        <f>IF(U12&lt;&gt;"",1+COUNTIF(S8:S11,"1")+COUNTIF(S8:S11,"2")+COUNTIF(S8:S11,"3")+COUNTIF(S8:S11,"4"),"")</f>
        <v/>
      </c>
      <c r="T12" s="8" t="str">
        <f t="shared" si="0"/>
        <v/>
      </c>
      <c r="U12" s="130" t="str">
        <f>IF(U8&lt;&gt;"",IF(G12=U8,G14,IF(G14=U8,G12,IF(G27=U8,G29,IF(G29=U8,G27,IF(G43=U8,G45,IF(G45=U8,G43,IF(G59=U8,G61,IF(G61=U8,G59)))))))),"")</f>
        <v/>
      </c>
      <c r="V12" s="129" t="str">
        <f>IF(U12="","",VLOOKUP(U12,LISTAS!$F$5:$G$204,2,0))</f>
        <v/>
      </c>
      <c r="W12" s="9" t="str">
        <f t="shared" si="1"/>
        <v/>
      </c>
      <c r="X12" s="9" t="str">
        <f t="shared" si="2"/>
        <v/>
      </c>
    </row>
    <row r="13" spans="2:26" ht="18" customHeight="1" thickBot="1" x14ac:dyDescent="0.3">
      <c r="B13" s="83"/>
      <c r="C13" s="106"/>
      <c r="D13" s="6"/>
      <c r="E13" s="6"/>
      <c r="F13" s="75"/>
      <c r="G13" s="105" t="str">
        <f>IF(G12="","",VLOOKUP(G12,LISTAS!$F$5:$G$204,2,0))</f>
        <v>ARBOS SCS</v>
      </c>
      <c r="H13" s="134"/>
      <c r="I13" s="39"/>
      <c r="J13" s="39"/>
      <c r="K13" s="112"/>
      <c r="L13" s="39"/>
      <c r="M13" s="6"/>
      <c r="N13" s="6"/>
      <c r="O13" s="106"/>
      <c r="P13" s="10"/>
      <c r="S13" s="7" t="str">
        <f>IF(U13&lt;&gt;"",1+COUNTIF(S8:S12,"1")+COUNTIF(S8:S12,"2")+COUNTIF(S8:S12,"3")+COUNTIF(S8:S12,"4")+COUNTIF(S8:S12,"5"),"")</f>
        <v/>
      </c>
      <c r="T13" s="8" t="str">
        <f t="shared" si="0"/>
        <v/>
      </c>
      <c r="U13" s="130" t="str">
        <f>IF(U9&lt;&gt;"",IF(G12=U9,G14,IF(G14=U9,G12,IF(G27=U9,G29,IF(G29=U9,G27,IF(G43=U9,G45,IF(G45=U9,G43,IF(G59=U9,G61,IF(G61=U9,G59)))))))),"")</f>
        <v/>
      </c>
      <c r="V13" s="129" t="str">
        <f>IF(U13="","",VLOOKUP(U13,LISTAS!$F$5:$G$204,2,0))</f>
        <v/>
      </c>
      <c r="W13" s="9" t="str">
        <f t="shared" si="1"/>
        <v/>
      </c>
      <c r="X13" s="9" t="str">
        <f t="shared" si="2"/>
        <v/>
      </c>
    </row>
    <row r="14" spans="2:26" ht="18" customHeight="1" x14ac:dyDescent="0.25">
      <c r="B14" s="83"/>
      <c r="C14" s="106"/>
      <c r="D14" s="6"/>
      <c r="E14" s="76"/>
      <c r="F14" s="77"/>
      <c r="G14" s="104" t="str">
        <f>IF(D16&lt;&gt;"",IF(D18&lt;&gt;"",IF(D16=D18,"",IF(D16&gt;D18,C16,C18)),""),"")</f>
        <v/>
      </c>
      <c r="H14" s="133">
        <v>0</v>
      </c>
      <c r="I14" s="40">
        <f>IF(H14&lt;&gt;"",H14,"")</f>
        <v>0</v>
      </c>
      <c r="J14" s="39" t="str">
        <f>IF(H14&lt;&gt;"",IF(G14="","",G14),"")</f>
        <v/>
      </c>
      <c r="K14" s="112" t="str">
        <f>VLOOKUP(K12,I12:J14,2,0)</f>
        <v/>
      </c>
      <c r="L14" s="39"/>
      <c r="M14" s="6"/>
      <c r="N14" s="6"/>
      <c r="O14" s="106"/>
      <c r="P14" s="10"/>
      <c r="S14" s="7" t="str">
        <f>IF(U14&lt;&gt;"",1+COUNTIF(S8:S13,"1")+COUNTIF(S8:S13,"2")+COUNTIF(S8:S13,"3")+COUNTIF(S8:S13,"4")+COUNTIF(S8:S13,"5")+COUNTIF(S8:S13,"6"),"")</f>
        <v/>
      </c>
      <c r="T14" s="8" t="str">
        <f t="shared" si="0"/>
        <v/>
      </c>
      <c r="U14" s="130" t="str">
        <f>IF(U10&lt;&gt;"",IF(G12=U10,G14,IF(G14=U10,G12,IF(G27=U10,G29,IF(G29=U10,G27,IF(G43=U10,G45,IF(G45=U10,G43,IF(G59=U10,G61,IF(G61=U10,G59)))))))),"")</f>
        <v/>
      </c>
      <c r="V14" s="129" t="str">
        <f>IF(U14="","",VLOOKUP(U14,LISTAS!$F$5:$G$204,2,0))</f>
        <v/>
      </c>
      <c r="W14" s="9" t="str">
        <f t="shared" si="1"/>
        <v/>
      </c>
      <c r="X14" s="9" t="str">
        <f t="shared" si="2"/>
        <v/>
      </c>
    </row>
    <row r="15" spans="2:26" ht="18" customHeight="1" thickBot="1" x14ac:dyDescent="0.3">
      <c r="B15" s="83"/>
      <c r="C15" s="106"/>
      <c r="D15" s="6"/>
      <c r="E15" s="76"/>
      <c r="F15" s="6"/>
      <c r="G15" s="105" t="str">
        <f>IF(G14="","",VLOOKUP(G14,LISTAS!$F$5:$G$204,2,0))</f>
        <v/>
      </c>
      <c r="H15" s="134"/>
      <c r="I15" s="42"/>
      <c r="J15" s="39"/>
      <c r="K15" s="112"/>
      <c r="L15" s="39"/>
      <c r="M15" s="6"/>
      <c r="N15" s="6"/>
      <c r="O15" s="106"/>
      <c r="P15" s="10"/>
      <c r="S15" s="7" t="str">
        <f>IF(U15&lt;&gt;"",1+COUNTIF(S8:S14,"1")+COUNTIF(S8:S14,"2")+COUNTIF(S8:S14,"3")+COUNTIF(S8:S14,"4")+COUNTIF(S8:S14,"5")+COUNTIF(S8:S14,"6")+COUNTIF(S8:S14,"7"),"")</f>
        <v/>
      </c>
      <c r="T15" s="8" t="str">
        <f t="shared" si="0"/>
        <v/>
      </c>
      <c r="U15" s="130" t="str">
        <f>IF(U11&lt;&gt;"",IF(G12=U11,G14,IF(G14=U11,G12,IF(G27=U11,G29,IF(G29=U11,G27,IF(G43=U11,G45,IF(G45=U11,G43,IF(G59=U11,G61,IF(G61=U11,G59)))))))),"")</f>
        <v/>
      </c>
      <c r="V15" s="129" t="str">
        <f>IF(U15="","",VLOOKUP(U15,LISTAS!$F$5:$G$204,2,0))</f>
        <v/>
      </c>
      <c r="W15" s="9" t="str">
        <f t="shared" si="1"/>
        <v/>
      </c>
      <c r="X15" s="9" t="str">
        <f t="shared" si="2"/>
        <v/>
      </c>
    </row>
    <row r="16" spans="2:26" ht="18" customHeight="1" x14ac:dyDescent="0.25">
      <c r="B16" s="83">
        <v>7</v>
      </c>
      <c r="C16" s="104"/>
      <c r="D16" s="133">
        <v>0</v>
      </c>
      <c r="E16" s="44">
        <f>IF(D16&lt;&gt;"",D16,"")</f>
        <v>0</v>
      </c>
      <c r="F16" s="39" t="str">
        <f>IF(D16&lt;&gt;"",IF(C16="","",C16),"")</f>
        <v/>
      </c>
      <c r="G16" s="112">
        <f>IF(E16&lt;&gt;"",IF(E18&lt;&gt;"",SMALL(E16:F18,1),""),"")</f>
        <v>0</v>
      </c>
      <c r="H16" s="6"/>
      <c r="I16" s="76"/>
      <c r="J16" s="6"/>
      <c r="K16" s="106"/>
      <c r="L16" s="6"/>
      <c r="M16" s="6"/>
      <c r="N16" s="6"/>
      <c r="O16" s="106"/>
      <c r="P16" s="10"/>
      <c r="S16" s="7" t="str">
        <f>IF(U16&lt;&gt;"",1+COUNTIF(S8:S15,"1")+COUNTIF(S8:S15,"2")+COUNTIF(S8:S15,"3")+COUNTIF(S8:S15,"4")+COUNTIF(S8:S15,"5")+COUNTIF(S8:S15,"6")+COUNTIF(S8:S15,"7")+COUNTIF(S8:S15,"8"),"")</f>
        <v/>
      </c>
      <c r="T16" s="8" t="str">
        <f t="shared" si="0"/>
        <v/>
      </c>
      <c r="U16" s="130" t="str">
        <f>IF(U8&lt;&gt;"",IF(C8=U8,G10,IF(C10=U8,G10,IF(C16=U8,G18,IF(C18=U8,G18,IF(C23=U8,G25,IF(C25=U8,G25,IF(C31=U8,G33,IF(C33=U8,G33,IF(C39=U8,G41,IF(C41=U8,G41,IF(C47=U8,G49,IF(C49=U8,G49,IF(C55=U8,G57,IF(C57=U8,G57,IF(C63=U8,G65,IF(C65=U8,G65)))))))))))))))),"")</f>
        <v/>
      </c>
      <c r="V16" s="129" t="str">
        <f>IF(U16="","",VLOOKUP(U16,LISTAS!$F$5:$G$204,2,0))</f>
        <v/>
      </c>
      <c r="W16" s="9" t="str">
        <f t="shared" si="1"/>
        <v/>
      </c>
      <c r="X16" s="9" t="str">
        <f t="shared" si="2"/>
        <v/>
      </c>
    </row>
    <row r="17" spans="2:24" ht="18" customHeight="1" thickBot="1" x14ac:dyDescent="0.3">
      <c r="B17" s="83"/>
      <c r="C17" s="105" t="str">
        <f>IF(C16="","",VLOOKUP(C16,LISTAS!$F$5:$G$204,2,0))</f>
        <v/>
      </c>
      <c r="D17" s="134"/>
      <c r="E17" s="45"/>
      <c r="F17" s="39"/>
      <c r="G17" s="112"/>
      <c r="H17" s="6"/>
      <c r="I17" s="76"/>
      <c r="J17" s="6"/>
      <c r="K17" s="106"/>
      <c r="L17" s="6"/>
      <c r="M17" s="6"/>
      <c r="N17" s="6"/>
      <c r="O17" s="106"/>
      <c r="P17" s="10"/>
      <c r="S17" s="7" t="str">
        <f>IF(U17&lt;&gt;"",1+COUNTIF(S8:S16,"1")+COUNTIF(S8:S16,"2")+COUNTIF(S8:S16,"3")+COUNTIF(S8:S16,"4")+COUNTIF(S8:S16,"5")+COUNTIF(S8:S16,"6")+COUNTIF(S8:S16,"7")+COUNTIF(S8:S16,"8")+COUNTIF(S8:S16,"9"),"")</f>
        <v/>
      </c>
      <c r="T17" s="8" t="str">
        <f t="shared" si="0"/>
        <v/>
      </c>
      <c r="U17" s="130" t="str">
        <f>IF(U9&lt;&gt;"",IF(C8=U9,G10,IF(C10=U9,G10,IF(C16=U9,G18,IF(C18=U9,G18,IF(C23=U9,G25,IF(C25=U9,G25,IF(C31=U9,G33,IF(C33=U9,G33,IF(C39=U9,G41,IF(C41=U9,G41,IF(C47=U9,G49,IF(C49=U9,G49,IF(C55=U9,G57,IF(C57=U9,G57,IF(C63=U9,G65,IF(C65=U9,G65)))))))))))))))),"")</f>
        <v/>
      </c>
      <c r="V17" s="129" t="str">
        <f>IF(U17="","",VLOOKUP(U17,LISTAS!$F$5:$G$204,2,0))</f>
        <v/>
      </c>
      <c r="W17" s="9" t="str">
        <f t="shared" si="1"/>
        <v/>
      </c>
      <c r="X17" s="9" t="str">
        <f t="shared" si="2"/>
        <v/>
      </c>
    </row>
    <row r="18" spans="2:24" ht="18" customHeight="1" x14ac:dyDescent="0.25">
      <c r="B18" s="83">
        <v>9</v>
      </c>
      <c r="C18" s="104"/>
      <c r="D18" s="133">
        <v>0</v>
      </c>
      <c r="E18" s="45">
        <f>IF(D18&lt;&gt;"",D18,"")</f>
        <v>0</v>
      </c>
      <c r="F18" s="39" t="str">
        <f>IF(D18&lt;&gt;"",IF(C18="","",C18),"")</f>
        <v/>
      </c>
      <c r="G18" s="112" t="str">
        <f>VLOOKUP(G16,E16:F18,2,0)</f>
        <v/>
      </c>
      <c r="H18" s="6"/>
      <c r="I18" s="76"/>
      <c r="J18" s="6"/>
      <c r="K18" s="106"/>
      <c r="L18" s="6"/>
      <c r="M18" s="6"/>
      <c r="N18" s="6"/>
      <c r="O18" s="106"/>
      <c r="P18" s="10"/>
      <c r="S18" s="7" t="str">
        <f>IF(U18&lt;&gt;"",1+COUNTIF(S8:S17,"1")+COUNTIF(S8:S17,"2")+COUNTIF(S8:S17,"3")+COUNTIF(S8:S17,"4")+COUNTIF(S8:S17,"5")+COUNTIF(S8:S17,"6")+COUNTIF(S8:S17,"7")+COUNTIF(S8:S17,"8")+COUNTIF(S8:S17,"9")+COUNTIF(S8:S17,"10"),"")</f>
        <v/>
      </c>
      <c r="T18" s="8" t="str">
        <f t="shared" si="0"/>
        <v/>
      </c>
      <c r="U18" s="130" t="str">
        <f>IF(U10&lt;&gt;"",IF(C8=U10,G10,IF(C10=U10,G10,IF(C16=U10,G18,IF(C18=U10,G18,IF(C23=U10,G25,IF(C25=U10,G25,IF(C31=U10,G33,IF(C33=U10,G33,IF(C39=U10,G41,IF(C41=U10,G41,IF(C47=U10,G49,IF(C49=U10,G49,IF(C55=U10,G57,IF(C57=U10,G57,IF(C63=U10,G65,IF(C65=U10,G65)))))))))))))))),"")</f>
        <v/>
      </c>
      <c r="V18" s="129" t="str">
        <f>IF(U18="","",VLOOKUP(U18,LISTAS!$F$5:$G$204,2,0))</f>
        <v/>
      </c>
      <c r="W18" s="9" t="str">
        <f t="shared" si="1"/>
        <v/>
      </c>
      <c r="X18" s="9" t="str">
        <f t="shared" si="2"/>
        <v/>
      </c>
    </row>
    <row r="19" spans="2:24" ht="18" customHeight="1" thickBot="1" x14ac:dyDescent="0.3">
      <c r="B19" s="83"/>
      <c r="C19" s="105" t="str">
        <f>IF(C18="","",VLOOKUP(C18,LISTAS!$F$5:$G$204,2,0))</f>
        <v/>
      </c>
      <c r="D19" s="134"/>
      <c r="E19" s="39"/>
      <c r="F19" s="39"/>
      <c r="G19" s="112"/>
      <c r="H19" s="6"/>
      <c r="I19" s="76"/>
      <c r="J19" s="6"/>
      <c r="K19" s="106"/>
      <c r="L19" s="6"/>
      <c r="M19" s="6"/>
      <c r="N19" s="6"/>
      <c r="O19" s="106"/>
      <c r="P19" s="10"/>
      <c r="S19" s="7" t="str">
        <f>IF(U19&lt;&gt;"",1+COUNTIF(S8:S18,"1")+COUNTIF(S8:S18,"2")+COUNTIF(S8:S18,"3")+COUNTIF(S8:S18,"4")+COUNTIF(S8:S18,"5")+COUNTIF(S8:S18,"6")+COUNTIF(S8:S18,"7")+COUNTIF(S8:S18,"8")+COUNTIF(S8:S18,"9")+COUNTIF(S8:S18,"10")+COUNTIF(S8:S18,"11"),"")</f>
        <v/>
      </c>
      <c r="T19" s="8" t="str">
        <f t="shared" si="0"/>
        <v/>
      </c>
      <c r="U19" s="130" t="str">
        <f>IF(U11&lt;&gt;"",IF(C8=U11,G10,IF(C10=U11,G10,IF(C16=U11,G18,IF(C18=U11,G18,IF(C23=U11,G25,IF(C25=U11,G25,IF(C31=U11,G33,IF(C33=U11,G33,IF(C39=U11,G41,IF(C41=U11,G41,IF(C47=U11,G49,IF(C49=U11,G49,IF(C55=U11,G57,IF(C57=U11,G57,IF(C63=U11,G65,IF(C65=U11,G65)))))))))))))))),"")</f>
        <v/>
      </c>
      <c r="V19" s="129" t="str">
        <f>IF(U19="","",VLOOKUP(U19,LISTAS!$F$5:$G$204,2,0))</f>
        <v/>
      </c>
      <c r="W19" s="9" t="str">
        <f t="shared" si="1"/>
        <v/>
      </c>
      <c r="X19" s="9" t="str">
        <f t="shared" si="2"/>
        <v/>
      </c>
    </row>
    <row r="20" spans="2:24" ht="18" customHeight="1" x14ac:dyDescent="0.25">
      <c r="B20" s="83"/>
      <c r="C20" s="106"/>
      <c r="D20" s="6"/>
      <c r="E20" s="6"/>
      <c r="F20" s="6"/>
      <c r="G20" s="106"/>
      <c r="H20" s="6"/>
      <c r="I20" s="76"/>
      <c r="J20" s="6"/>
      <c r="K20" s="104" t="str">
        <f>IF(H12&lt;&gt;"",IF(H14&lt;&gt;"",IF(H12=H14,"",IF(H12&gt;H14,G12,G14)),""),"")</f>
        <v>FERNANDA/JULIA/VITORIA/YHASMIN</v>
      </c>
      <c r="L20" s="133">
        <v>1</v>
      </c>
      <c r="M20" s="39">
        <f>IF(L20&lt;&gt;"",L20,"")</f>
        <v>1</v>
      </c>
      <c r="N20" s="39" t="str">
        <f>IF(L20&lt;&gt;"",IF(K20="","",K20),"")</f>
        <v>FERNANDA/JULIA/VITORIA/YHASMIN</v>
      </c>
      <c r="O20" s="112">
        <f>IF(M20&lt;&gt;"",IF(M22&lt;&gt;"",SMALL(M20:N22,1),""),"")</f>
        <v>0</v>
      </c>
      <c r="P20" s="55"/>
      <c r="S20" s="7" t="str">
        <f>IF(U20&lt;&gt;"",1+COUNTIF(S8:S19,"1")+COUNTIF(S8:S19,"2")+COUNTIF(S8:S19,"3")+COUNTIF(S8:S19,"4")+COUNTIF(S8:S19,"5")+COUNTIF(S8:S19,"6")+COUNTIF(S8:S19,"7")+COUNTIF(S8:S19,"8")+COUNTIF(S8:S19,"9")+COUNTIF(S8:S19,"10")+COUNTIF(S8:S19,"11")+COUNTIF(S8:S19,"12"),"")</f>
        <v/>
      </c>
      <c r="T20" s="8" t="str">
        <f t="shared" si="0"/>
        <v/>
      </c>
      <c r="U20" s="130" t="str">
        <f>IF(U12&lt;&gt;"",IF(C8=U12,G10,IF(C10=U12,G10,IF(C16=U12,G18,IF(C18=U12,G18,IF(C23=U12,G25,IF(C25=U12,G25,IF(C31=U12,G33,IF(C33=U12,G33,IF(C39=U12,G41,IF(C41=U12,G41,IF(C47=U12,G49,IF(C49=U12,G49,IF(C55=U12,G57,IF(C57=U12,G57,IF(C63=U12,G65,IF(C65=U12,G65)))))))))))))))),"")</f>
        <v/>
      </c>
      <c r="V20" s="129" t="str">
        <f>IF(U20="","",VLOOKUP(U20,LISTAS!$F$5:$G$204,2,0))</f>
        <v/>
      </c>
      <c r="W20" s="9" t="str">
        <f t="shared" si="1"/>
        <v/>
      </c>
      <c r="X20" s="9" t="str">
        <f t="shared" si="2"/>
        <v/>
      </c>
    </row>
    <row r="21" spans="2:24" ht="18" customHeight="1" thickBot="1" x14ac:dyDescent="0.3">
      <c r="B21" s="83"/>
      <c r="C21" s="106"/>
      <c r="D21" s="6"/>
      <c r="E21" s="6"/>
      <c r="F21" s="6"/>
      <c r="G21" s="106"/>
      <c r="H21" s="6"/>
      <c r="I21" s="76"/>
      <c r="J21" s="6"/>
      <c r="K21" s="105" t="str">
        <f>IF(K20="","",VLOOKUP(K20,LISTAS!$F$5:$G$204,2,0))</f>
        <v>ARBOS SCS</v>
      </c>
      <c r="L21" s="134"/>
      <c r="M21" s="39"/>
      <c r="N21" s="39"/>
      <c r="O21" s="112"/>
      <c r="P21" s="55"/>
      <c r="S21" s="7" t="str">
        <f>IF(U21&lt;&gt;"",1+COUNTIF(S8:S20,"1")+COUNTIF(S8:S20,"2")+COUNTIF(S8:S20,"3")+COUNTIF(S8:S20,"4")+COUNTIF(S8:S20,"5")+COUNTIF(S8:S20,"6")+COUNTIF(S8:S20,"7")+COUNTIF(S8:S20,"8")+COUNTIF(S8:S20,"9")+COUNTIF(S8:S20,"10")+COUNTIF(S8:S20,"11")+COUNTIF(S8:S20,"12")+COUNTIF(S8:S20,"13"),"")</f>
        <v/>
      </c>
      <c r="T21" s="8" t="str">
        <f t="shared" si="0"/>
        <v/>
      </c>
      <c r="U21" s="130" t="str">
        <f>IF(U13&lt;&gt;"",IF(C8=U13,G10,IF(C10=U13,G10,IF(C16=U13,G18,IF(C18=U13,G18,IF(C23=U13,G25,IF(C25=U13,G25,IF(C31=U13,G33,IF(C33=U13,G33,IF(C39=U13,G41,IF(C41=U13,G41,IF(C47=U13,G49,IF(C49=U13,G49,IF(C55=U13,G57,IF(C57=U13,G57,IF(C63=U13,G65,IF(C65=U13,G65)))))))))))))))),"")</f>
        <v/>
      </c>
      <c r="V21" s="129" t="str">
        <f>IF(U21="","",VLOOKUP(U21,LISTAS!$F$5:$G$204,2,0))</f>
        <v/>
      </c>
      <c r="W21" s="9" t="str">
        <f t="shared" si="1"/>
        <v/>
      </c>
      <c r="X21" s="9" t="str">
        <f t="shared" si="2"/>
        <v/>
      </c>
    </row>
    <row r="22" spans="2:24" ht="18" customHeight="1" thickBot="1" x14ac:dyDescent="0.3">
      <c r="B22" s="83"/>
      <c r="C22" s="106"/>
      <c r="D22" s="6"/>
      <c r="E22" s="6"/>
      <c r="F22" s="6"/>
      <c r="G22" s="106"/>
      <c r="H22" s="6"/>
      <c r="I22" s="76"/>
      <c r="J22" s="77"/>
      <c r="K22" s="104" t="str">
        <f>IF(H27&lt;&gt;"",IF(H29&lt;&gt;"",IF(H27=H29,"",IF(H27&gt;H29,G27,G29)),""),"")</f>
        <v/>
      </c>
      <c r="L22" s="133">
        <v>0</v>
      </c>
      <c r="M22" s="40">
        <f>IF(L22&lt;&gt;"",L22,"")</f>
        <v>0</v>
      </c>
      <c r="N22" s="39" t="str">
        <f>IF(L22&lt;&gt;"",IF(K22="","",K22),"")</f>
        <v/>
      </c>
      <c r="O22" s="112" t="str">
        <f>VLOOKUP(O20,M20:N22,2,0)</f>
        <v/>
      </c>
      <c r="P22" s="55"/>
      <c r="S22" s="7" t="str">
        <f>IF(U22&lt;&gt;"",1+COUNTIF(S8:S21,"1")+COUNTIF(S8:S21,"2")+COUNTIF(S8:S21,"3")+COUNTIF(S8:S21,"4")+COUNTIF(S8:S21,"5")+COUNTIF(S8:S21,"6")+COUNTIF(S8:S21,"7")+COUNTIF(S8:S21,"8")+COUNTIF(S8:S21,"9")+COUNTIF(S8:S21,"10")+COUNTIF(S8:S21,"11")+COUNTIF(S8:S21,"12")+COUNTIF(S8:S21,"13")+COUNTIF(S8:S21,"14"),"")</f>
        <v/>
      </c>
      <c r="T22" s="8" t="str">
        <f t="shared" si="0"/>
        <v/>
      </c>
      <c r="U22" s="130" t="str">
        <f>IF(U14&lt;&gt;"",IF(C8=U14,G10,IF(C10=U14,G10,IF(C16=U14,G18,IF(C18=U14,G18,IF(C23=U14,G25,IF(C25=U14,G25,IF(C31=U14,G33,IF(C33=U14,G33,IF(C39=U14,G41,IF(C41=U14,G41,IF(C47=U14,G49,IF(C49=U14,G49,IF(C55=U14,G57,IF(C57=U14,G57,IF(C63=U14,G65,IF(C65=U14,G65)))))))))))))))),"")</f>
        <v/>
      </c>
      <c r="V22" s="129" t="str">
        <f>IF(U22="","",VLOOKUP(U22,LISTAS!$F$5:$G$204,2,0))</f>
        <v/>
      </c>
      <c r="W22" s="9" t="str">
        <f t="shared" si="1"/>
        <v/>
      </c>
      <c r="X22" s="9" t="str">
        <f t="shared" si="2"/>
        <v/>
      </c>
    </row>
    <row r="23" spans="2:24" ht="18" customHeight="1" thickBot="1" x14ac:dyDescent="0.3">
      <c r="B23" s="83">
        <v>6</v>
      </c>
      <c r="C23" s="104"/>
      <c r="D23" s="133">
        <v>0</v>
      </c>
      <c r="E23" s="39">
        <f>IF(D23&lt;&gt;"",D23,"")</f>
        <v>0</v>
      </c>
      <c r="F23" s="39" t="str">
        <f>IF(D23&lt;&gt;"",IF(C23="","",C23),"")</f>
        <v/>
      </c>
      <c r="G23" s="112">
        <f>IF(E23&lt;&gt;"",IF(E25&lt;&gt;"",SMALL(E23:F25,1),""),"")</f>
        <v>0</v>
      </c>
      <c r="H23" s="6"/>
      <c r="I23" s="76"/>
      <c r="J23" s="6"/>
      <c r="K23" s="105" t="str">
        <f>IF(K22="","",VLOOKUP(K22,LISTAS!$F$5:$G$204,2,0))</f>
        <v/>
      </c>
      <c r="L23" s="134"/>
      <c r="M23" s="42"/>
      <c r="N23" s="39"/>
      <c r="O23" s="112"/>
      <c r="P23" s="55"/>
      <c r="S23" s="7" t="str">
        <f>IF(U23&lt;&gt;"",1+COUNTIF(S8:S22,"1")+COUNTIF(S8:S22,"2")+COUNTIF(S8:S22,"3")+COUNTIF(S8:S22,"4")+COUNTIF(S8:S22,"5")+COUNTIF(S8:S22,"6")+COUNTIF(S8:S22,"7")+COUNTIF(S8:S22,"8")+COUNTIF(S8:S22,"9")+COUNTIF(S8:S22,"10")+COUNTIF(S8:S22,"11")+COUNTIF(S8:S22,"12")+COUNTIF(S8:S22,"13")+COUNTIF(S8:S22,"14")+COUNTIF(S8:S22,"15"),"")</f>
        <v/>
      </c>
      <c r="T23" s="8" t="str">
        <f t="shared" si="0"/>
        <v/>
      </c>
      <c r="U23" s="130" t="str">
        <f>IF(U15&lt;&gt;"",IF(C8=U15,G10,IF(C10=U15,G10,IF(C16=U15,G18,IF(C18=U15,G18,IF(C23=U15,G25,IF(C25=U15,G25,IF(C31=U15,G33,IF(C33=U15,G33,IF(C39=U15,G41,IF(C41=U15,G41,IF(C47=U15,G49,IF(C49=U15,G49,IF(C55=U15,G57,IF(C57=U15,G57,IF(C63=U15,G65,IF(C65=U15,G65)))))))))))))))),"")</f>
        <v/>
      </c>
      <c r="V23" s="129" t="str">
        <f>IF(U23="","",VLOOKUP(U23,LISTAS!$F$5:$G$204,2,0))</f>
        <v/>
      </c>
      <c r="W23" s="9" t="str">
        <f t="shared" si="1"/>
        <v/>
      </c>
      <c r="X23" s="9" t="str">
        <f t="shared" si="2"/>
        <v/>
      </c>
    </row>
    <row r="24" spans="2:24" ht="18" customHeight="1" thickBot="1" x14ac:dyDescent="0.3">
      <c r="B24" s="83"/>
      <c r="C24" s="105" t="str">
        <f>IF(C23="","",VLOOKUP(C23,LISTAS!$F$5:$G$204,2,0))</f>
        <v/>
      </c>
      <c r="D24" s="134"/>
      <c r="E24" s="39"/>
      <c r="F24" s="39"/>
      <c r="G24" s="112"/>
      <c r="H24" s="6"/>
      <c r="I24" s="76"/>
      <c r="J24" s="6"/>
      <c r="K24" s="106"/>
      <c r="L24" s="6"/>
      <c r="M24" s="42"/>
      <c r="N24" s="39"/>
      <c r="O24" s="112"/>
      <c r="P24" s="55"/>
      <c r="S24" s="7"/>
      <c r="T24" s="8"/>
      <c r="U24" s="130"/>
      <c r="V24" s="129"/>
      <c r="W24" s="9"/>
      <c r="X24" s="9"/>
    </row>
    <row r="25" spans="2:24" ht="18" customHeight="1" x14ac:dyDescent="0.25">
      <c r="B25" s="83">
        <v>11</v>
      </c>
      <c r="C25" s="104"/>
      <c r="D25" s="133">
        <v>0</v>
      </c>
      <c r="E25" s="40">
        <f>IF(D25&lt;&gt;"",D25,"")</f>
        <v>0</v>
      </c>
      <c r="F25" s="39" t="str">
        <f>IF(D25&lt;&gt;"",IF(C25="","",C25),"")</f>
        <v/>
      </c>
      <c r="G25" s="112" t="str">
        <f>VLOOKUP(G23,E23:F25,2,0)</f>
        <v/>
      </c>
      <c r="H25" s="6"/>
      <c r="I25" s="76"/>
      <c r="J25" s="6"/>
      <c r="K25" s="106"/>
      <c r="L25" s="6"/>
      <c r="M25" s="76"/>
      <c r="N25" s="6"/>
      <c r="O25" s="106"/>
      <c r="P25" s="10"/>
      <c r="S25" s="7"/>
      <c r="T25" s="8"/>
      <c r="U25" s="130"/>
      <c r="V25" s="129"/>
      <c r="W25" s="9"/>
      <c r="X25" s="9"/>
    </row>
    <row r="26" spans="2:24" ht="18" customHeight="1" thickBot="1" x14ac:dyDescent="0.3">
      <c r="B26" s="83"/>
      <c r="C26" s="105" t="str">
        <f>IF(C25="","",VLOOKUP(C25,LISTAS!$F$5:$G$204,2,0))</f>
        <v/>
      </c>
      <c r="D26" s="134"/>
      <c r="E26" s="6"/>
      <c r="F26" s="79"/>
      <c r="G26" s="106"/>
      <c r="H26" s="6"/>
      <c r="I26" s="76"/>
      <c r="J26" s="6"/>
      <c r="K26" s="106"/>
      <c r="L26" s="6"/>
      <c r="M26" s="76"/>
      <c r="N26" s="6"/>
      <c r="O26" s="106"/>
      <c r="P26" s="10"/>
      <c r="S26" s="7"/>
      <c r="T26" s="8"/>
      <c r="U26" s="130"/>
      <c r="V26" s="129"/>
      <c r="W26" s="9"/>
      <c r="X26" s="9"/>
    </row>
    <row r="27" spans="2:24" ht="18" customHeight="1" x14ac:dyDescent="0.25">
      <c r="B27" s="83"/>
      <c r="C27" s="106"/>
      <c r="D27" s="6"/>
      <c r="E27" s="6"/>
      <c r="F27" s="75"/>
      <c r="G27" s="104" t="str">
        <f>IF(D23&lt;&gt;"",IF(D25&lt;&gt;"",IF(D23=D25,"",IF(D23&gt;D25,C23,C25)),""),"")</f>
        <v/>
      </c>
      <c r="H27" s="133">
        <v>0</v>
      </c>
      <c r="I27" s="44">
        <f>IF(H27&lt;&gt;"",H27,"")</f>
        <v>0</v>
      </c>
      <c r="J27" s="39" t="str">
        <f>IF(H27&lt;&gt;"",IF(G27="","",G27),"")</f>
        <v/>
      </c>
      <c r="K27" s="112">
        <f>IF(I27&lt;&gt;"",IF(I29&lt;&gt;"",SMALL(I27:J29,1),""),"")</f>
        <v>0</v>
      </c>
      <c r="L27" s="6"/>
      <c r="M27" s="76"/>
      <c r="N27" s="6"/>
      <c r="O27" s="106"/>
      <c r="P27" s="10"/>
      <c r="S27" s="7"/>
      <c r="T27" s="8"/>
      <c r="U27" s="130"/>
      <c r="V27" s="129"/>
      <c r="W27" s="9"/>
      <c r="X27" s="9"/>
    </row>
    <row r="28" spans="2:24" ht="18" customHeight="1" thickBot="1" x14ac:dyDescent="0.3">
      <c r="B28" s="83"/>
      <c r="C28" s="106"/>
      <c r="D28" s="6"/>
      <c r="E28" s="6"/>
      <c r="F28" s="75"/>
      <c r="G28" s="105" t="str">
        <f>IF(G27="","",VLOOKUP(G27,LISTAS!$F$5:$G$204,2,0))</f>
        <v/>
      </c>
      <c r="H28" s="134"/>
      <c r="I28" s="45"/>
      <c r="J28" s="39"/>
      <c r="K28" s="112"/>
      <c r="L28" s="6"/>
      <c r="M28" s="76"/>
      <c r="N28" s="6"/>
      <c r="O28" s="106"/>
      <c r="P28" s="10"/>
      <c r="S28" s="7"/>
      <c r="T28" s="8"/>
      <c r="U28" s="130"/>
      <c r="V28" s="129"/>
      <c r="W28" s="9"/>
      <c r="X28" s="9"/>
    </row>
    <row r="29" spans="2:24" ht="18" customHeight="1" x14ac:dyDescent="0.25">
      <c r="B29" s="83"/>
      <c r="C29" s="106"/>
      <c r="D29" s="6"/>
      <c r="E29" s="76"/>
      <c r="F29" s="77"/>
      <c r="G29" s="104" t="str">
        <f>IF(D31&lt;&gt;"",IF(D33&lt;&gt;"",IF(D31=D33,"",IF(D31&gt;D33,C31,C33)),""),"")</f>
        <v/>
      </c>
      <c r="H29" s="133">
        <v>0</v>
      </c>
      <c r="I29" s="45">
        <f>IF(H29&lt;&gt;"",H29,"")</f>
        <v>0</v>
      </c>
      <c r="J29" s="39" t="str">
        <f>IF(H29&lt;&gt;"",IF(G29="","",G29),"")</f>
        <v/>
      </c>
      <c r="K29" s="112" t="str">
        <f>VLOOKUP(K27,I27:J29,2,0)</f>
        <v/>
      </c>
      <c r="L29" s="6"/>
      <c r="M29" s="76"/>
      <c r="N29" s="6"/>
      <c r="O29" s="106"/>
      <c r="P29" s="10"/>
      <c r="S29" s="7"/>
      <c r="T29" s="8"/>
      <c r="U29" s="130"/>
      <c r="V29" s="129"/>
      <c r="W29" s="9"/>
      <c r="X29" s="9"/>
    </row>
    <row r="30" spans="2:24" ht="18" customHeight="1" thickBot="1" x14ac:dyDescent="0.3">
      <c r="B30" s="83"/>
      <c r="C30" s="106"/>
      <c r="D30" s="6"/>
      <c r="E30" s="76"/>
      <c r="F30" s="6"/>
      <c r="G30" s="105" t="str">
        <f>IF(G29="","",VLOOKUP(G29,LISTAS!$F$5:$G$204,2,0))</f>
        <v/>
      </c>
      <c r="H30" s="134"/>
      <c r="I30" s="39"/>
      <c r="J30" s="39"/>
      <c r="K30" s="112"/>
      <c r="L30" s="6"/>
      <c r="M30" s="76"/>
      <c r="N30" s="6"/>
      <c r="O30" s="106"/>
      <c r="P30" s="10"/>
      <c r="S30" s="7"/>
      <c r="T30" s="8"/>
      <c r="U30" s="130"/>
      <c r="V30" s="129"/>
      <c r="W30" s="9"/>
      <c r="X30" s="9"/>
    </row>
    <row r="31" spans="2:24" ht="18" customHeight="1" x14ac:dyDescent="0.25">
      <c r="B31" s="83">
        <v>4</v>
      </c>
      <c r="C31" s="104"/>
      <c r="D31" s="133">
        <v>0</v>
      </c>
      <c r="E31" s="44">
        <f>IF(D31&lt;&gt;"",D31,"")</f>
        <v>0</v>
      </c>
      <c r="F31" s="39" t="str">
        <f>IF(D31&lt;&gt;"",IF(C31="","",C31),"")</f>
        <v/>
      </c>
      <c r="G31" s="112">
        <f>IF(E31&lt;&gt;"",IF(E33&lt;&gt;"",SMALL(E31:F33,1),""),"")</f>
        <v>0</v>
      </c>
      <c r="H31" s="6"/>
      <c r="I31" s="39"/>
      <c r="J31" s="39"/>
      <c r="K31" s="112"/>
      <c r="L31" s="6"/>
      <c r="M31" s="76"/>
      <c r="N31" s="6"/>
      <c r="O31" s="106"/>
      <c r="P31" s="10"/>
      <c r="R31" s="14"/>
      <c r="S31" s="7"/>
      <c r="T31" s="8"/>
      <c r="U31" s="130"/>
      <c r="V31" s="129"/>
      <c r="W31" s="9"/>
      <c r="X31" s="9"/>
    </row>
    <row r="32" spans="2:24" ht="18" customHeight="1" thickBot="1" x14ac:dyDescent="0.3">
      <c r="B32" s="83"/>
      <c r="C32" s="105" t="str">
        <f>IF(C31="","",VLOOKUP(C31,LISTAS!$F$5:$G$204,2,0))</f>
        <v/>
      </c>
      <c r="D32" s="134"/>
      <c r="E32" s="45"/>
      <c r="F32" s="39"/>
      <c r="G32" s="112"/>
      <c r="H32" s="6"/>
      <c r="I32" s="6"/>
      <c r="J32" s="6"/>
      <c r="K32" s="106"/>
      <c r="L32" s="6"/>
      <c r="M32" s="76"/>
      <c r="N32" s="6"/>
      <c r="O32" s="106"/>
      <c r="P32" s="10"/>
      <c r="R32" s="14"/>
      <c r="S32" s="7"/>
      <c r="T32" s="8"/>
      <c r="U32" s="130"/>
      <c r="V32" s="129"/>
      <c r="W32" s="9"/>
      <c r="X32" s="9"/>
    </row>
    <row r="33" spans="2:24" ht="18" customHeight="1" x14ac:dyDescent="0.25">
      <c r="B33" s="83">
        <v>13</v>
      </c>
      <c r="C33" s="104"/>
      <c r="D33" s="133">
        <v>0</v>
      </c>
      <c r="E33" s="45">
        <f>IF(D33&lt;&gt;"",D33,"")</f>
        <v>0</v>
      </c>
      <c r="F33" s="39" t="str">
        <f>IF(D33&lt;&gt;"",IF(C33="","",C33),"")</f>
        <v/>
      </c>
      <c r="G33" s="112" t="str">
        <f>VLOOKUP(G31,E31:F33,2,0)</f>
        <v/>
      </c>
      <c r="H33" s="6"/>
      <c r="I33" s="6"/>
      <c r="J33" s="6"/>
      <c r="K33" s="106"/>
      <c r="L33" s="6"/>
      <c r="M33" s="76"/>
      <c r="N33" s="6"/>
      <c r="O33" s="106"/>
      <c r="P33" s="10"/>
      <c r="R33" s="14"/>
      <c r="S33" s="7"/>
      <c r="T33" s="8"/>
      <c r="U33" s="130"/>
      <c r="V33" s="129"/>
      <c r="W33" s="9"/>
      <c r="X33" s="9"/>
    </row>
    <row r="34" spans="2:24" ht="18" customHeight="1" thickBot="1" x14ac:dyDescent="0.3">
      <c r="B34" s="83"/>
      <c r="C34" s="105" t="str">
        <f>IF(C33="","",VLOOKUP(C33,LISTAS!$F$5:$G$204,2,0))</f>
        <v/>
      </c>
      <c r="D34" s="134"/>
      <c r="E34" s="39"/>
      <c r="F34" s="39"/>
      <c r="G34" s="112"/>
      <c r="H34" s="6"/>
      <c r="I34" s="6"/>
      <c r="J34" s="6"/>
      <c r="K34" s="106"/>
      <c r="L34" s="6"/>
      <c r="M34" s="76"/>
      <c r="N34" s="6"/>
      <c r="O34" s="106"/>
      <c r="P34" s="6"/>
      <c r="R34" s="14"/>
      <c r="S34" s="7"/>
      <c r="T34" s="8"/>
      <c r="U34" s="130"/>
      <c r="V34" s="129"/>
      <c r="W34" s="9"/>
      <c r="X34" s="9"/>
    </row>
    <row r="35" spans="2:24" ht="18" customHeight="1" x14ac:dyDescent="0.25">
      <c r="B35" s="83"/>
      <c r="C35" s="106"/>
      <c r="D35" s="6"/>
      <c r="E35" s="39"/>
      <c r="F35" s="39"/>
      <c r="G35" s="112"/>
      <c r="H35" s="6"/>
      <c r="I35" s="6"/>
      <c r="J35" s="6"/>
      <c r="K35" s="106"/>
      <c r="L35" s="6"/>
      <c r="M35" s="76"/>
      <c r="N35" s="6"/>
      <c r="O35" s="104" t="str">
        <f>IF(L20&lt;&gt;"",IF(L22&lt;&gt;"",IF(L20=L22,"",IF(L20&gt;L22,K20,K22)),""),"")</f>
        <v>FERNANDA/JULIA/VITORIA/YHASMIN</v>
      </c>
      <c r="P35" s="133">
        <v>10</v>
      </c>
      <c r="Q35" s="11"/>
      <c r="S35" s="7"/>
      <c r="T35" s="8"/>
      <c r="U35" s="129"/>
      <c r="V35" s="129" t="str">
        <f>IF(U35="","",VLOOKUP(U35,LISTAS!$F$5:$G$204,2,0))</f>
        <v/>
      </c>
      <c r="W35" s="9" t="str">
        <f t="shared" ref="W35:W37" si="3">IF(S35="","",IF(S35=1,400,IF(S35=2,340,IF(S35=3,300,IF(S35=4,280,IF(S35=5,270,IF(S35=6,260,IF(S35=7,250,IF(S35=8,240,IF(S35=9,200,IF(S35=10,200,IF(S35=11,200,IF(S35=12,200,IF(S35=13,200,IF(S35=14,200,IF(S35=15,200,IF(S35=16,200,IF(S35&gt;16,"",""))))))))))))))))))</f>
        <v/>
      </c>
      <c r="X35" s="9" t="str">
        <f t="shared" ref="X35:X37" si="4">IF(S35="","",IF($V$5="NÃO","",IF(S35=1,400,IF(S35=2,340,IF(S35=3,300,IF(S35=4,280,IF(S35=5,270,IF(S35=6,260,IF(S35=7,250,IF(S35=8,240,IF(S35=9,200,IF(S35=10,200,IF(S35=11,200,IF(S35=12,200,IF(S35=13,200,IF(S35=14,200,IF(S35=15,200,IF(S35=16,200,IF(S35&gt;16,"","")))))))))))))))))))</f>
        <v/>
      </c>
    </row>
    <row r="36" spans="2:24" ht="18" customHeight="1" thickBot="1" x14ac:dyDescent="0.3">
      <c r="B36" s="83"/>
      <c r="C36" s="106"/>
      <c r="D36" s="6"/>
      <c r="E36" s="39"/>
      <c r="F36" s="39"/>
      <c r="G36" s="112"/>
      <c r="H36" s="6"/>
      <c r="I36" s="6"/>
      <c r="J36" s="6"/>
      <c r="K36" s="106"/>
      <c r="L36" s="6"/>
      <c r="M36" s="76"/>
      <c r="N36" s="6"/>
      <c r="O36" s="105" t="str">
        <f>IF(O35="","",VLOOKUP(O35,LISTAS!$F$5:$G$204,2,0))</f>
        <v>ARBOS SCS</v>
      </c>
      <c r="P36" s="134"/>
      <c r="Q36" s="11"/>
      <c r="S36" s="7"/>
      <c r="T36" s="8"/>
      <c r="U36" s="129"/>
      <c r="V36" s="129"/>
      <c r="W36" s="9"/>
      <c r="X36" s="9"/>
    </row>
    <row r="37" spans="2:24" ht="18" customHeight="1" x14ac:dyDescent="0.25">
      <c r="B37" s="83"/>
      <c r="C37" s="106"/>
      <c r="D37" s="6"/>
      <c r="E37" s="39"/>
      <c r="F37" s="39"/>
      <c r="G37" s="112"/>
      <c r="H37" s="6"/>
      <c r="I37" s="6"/>
      <c r="J37" s="6"/>
      <c r="K37" s="106"/>
      <c r="L37" s="6"/>
      <c r="M37" s="76"/>
      <c r="N37" s="77"/>
      <c r="O37" s="104" t="str">
        <f>IF(L51&lt;&gt;"",IF(L53&lt;&gt;"",IF(L51=L53,"",IF(L51&gt;L53,K51,K53)),""),"")</f>
        <v/>
      </c>
      <c r="P37" s="133">
        <v>0</v>
      </c>
      <c r="Q37" s="11"/>
      <c r="S37" s="7"/>
      <c r="T37" s="8"/>
      <c r="U37" s="129"/>
      <c r="V37" s="129" t="str">
        <f>IF(U37="","",VLOOKUP(U37,LISTAS!$F$5:$G$204,2,0))</f>
        <v/>
      </c>
      <c r="W37" s="9" t="str">
        <f t="shared" si="3"/>
        <v/>
      </c>
      <c r="X37" s="9" t="str">
        <f t="shared" si="4"/>
        <v/>
      </c>
    </row>
    <row r="38" spans="2:24" ht="18" customHeight="1" thickBot="1" x14ac:dyDescent="0.3">
      <c r="B38" s="83"/>
      <c r="C38" s="106"/>
      <c r="D38" s="6"/>
      <c r="E38" s="39"/>
      <c r="F38" s="39"/>
      <c r="G38" s="112"/>
      <c r="H38" s="6"/>
      <c r="I38" s="6"/>
      <c r="J38" s="6"/>
      <c r="K38" s="106"/>
      <c r="L38" s="6"/>
      <c r="M38" s="76"/>
      <c r="N38" s="6"/>
      <c r="O38" s="105" t="str">
        <f>IF(O37="","",VLOOKUP(O37,LISTAS!$F$5:$G$204,2,0))</f>
        <v/>
      </c>
      <c r="P38" s="134"/>
      <c r="Q38" s="11"/>
      <c r="S38" s="7"/>
      <c r="T38" s="8"/>
      <c r="U38" s="129"/>
      <c r="V38" s="129"/>
      <c r="W38" s="9"/>
      <c r="X38" s="9"/>
    </row>
    <row r="39" spans="2:24" ht="18" customHeight="1" x14ac:dyDescent="0.25">
      <c r="B39" s="83">
        <v>3</v>
      </c>
      <c r="C39" s="104"/>
      <c r="D39" s="133">
        <v>0</v>
      </c>
      <c r="E39" s="39">
        <f>IF(D39&lt;&gt;"",D39,"")</f>
        <v>0</v>
      </c>
      <c r="F39" s="39" t="str">
        <f>IF(D39&lt;&gt;"",IF(C39="","",C39),"")</f>
        <v/>
      </c>
      <c r="G39" s="112">
        <f>IF(E39&lt;&gt;"",IF(E41&lt;&gt;"",SMALL(E39:F41,1),""),"")</f>
        <v>0</v>
      </c>
      <c r="H39" s="39"/>
      <c r="I39" s="39"/>
      <c r="J39" s="39"/>
      <c r="K39" s="112"/>
      <c r="L39" s="6"/>
      <c r="M39" s="76"/>
      <c r="N39" s="6"/>
      <c r="O39" s="106"/>
      <c r="P39" s="10"/>
      <c r="Q39" s="11"/>
      <c r="S39" s="7"/>
      <c r="T39" s="8"/>
      <c r="U39" s="129"/>
      <c r="V39" s="129" t="str">
        <f>IF(U39="","",VLOOKUP(U39,LISTAS!$F$5:$G$204,2,0))</f>
        <v/>
      </c>
      <c r="W39" s="9" t="str">
        <f t="shared" si="1"/>
        <v/>
      </c>
      <c r="X39" s="9" t="str">
        <f t="shared" ref="X39:X67" si="5">IF(S39="","",IF($V$5="NÃO","",IF(S39=1,400,IF(S39=2,340,IF(S39=3,300,IF(S39=4,280,IF(S39=5,270,IF(S39=6,260,IF(S39=7,250,IF(S39=8,240,IF(S39=9,200,IF(S39=10,200,IF(S39=11,200,IF(S39=12,200,IF(S39=13,200,IF(S39=14,200,IF(S39=15,200,IF(S39=16,200,IF(S39&gt;16,"","")))))))))))))))))))</f>
        <v/>
      </c>
    </row>
    <row r="40" spans="2:24" ht="18" customHeight="1" thickBot="1" x14ac:dyDescent="0.3">
      <c r="B40" s="83"/>
      <c r="C40" s="105" t="str">
        <f>IF(C39="","",VLOOKUP(C39,LISTAS!$F$5:$G$204,2,0))</f>
        <v/>
      </c>
      <c r="D40" s="134"/>
      <c r="E40" s="39"/>
      <c r="F40" s="39"/>
      <c r="G40" s="112"/>
      <c r="H40" s="39"/>
      <c r="I40" s="39"/>
      <c r="J40" s="39"/>
      <c r="K40" s="112"/>
      <c r="L40" s="6"/>
      <c r="M40" s="76"/>
      <c r="N40" s="6"/>
      <c r="O40" s="106"/>
      <c r="P40" s="10"/>
      <c r="Q40" s="11"/>
      <c r="S40" s="7"/>
      <c r="T40" s="8"/>
      <c r="U40" s="129"/>
      <c r="V40" s="129"/>
      <c r="W40" s="9"/>
      <c r="X40" s="9"/>
    </row>
    <row r="41" spans="2:24" ht="18" customHeight="1" x14ac:dyDescent="0.25">
      <c r="B41" s="83">
        <v>14</v>
      </c>
      <c r="C41" s="104"/>
      <c r="D41" s="133">
        <v>0</v>
      </c>
      <c r="E41" s="40">
        <f>IF(D41&lt;&gt;"",D41,"")</f>
        <v>0</v>
      </c>
      <c r="F41" s="39" t="str">
        <f>IF(D41&lt;&gt;"",IF(C41="","",C41),"")</f>
        <v/>
      </c>
      <c r="G41" s="112" t="str">
        <f>VLOOKUP(G39,E39:F41,2,0)</f>
        <v/>
      </c>
      <c r="H41" s="39"/>
      <c r="I41" s="39"/>
      <c r="J41" s="39"/>
      <c r="K41" s="112"/>
      <c r="L41" s="6"/>
      <c r="M41" s="76"/>
      <c r="N41" s="6"/>
      <c r="O41" s="106"/>
      <c r="P41" s="10"/>
      <c r="Q41" s="11"/>
      <c r="S41" s="7"/>
      <c r="T41" s="8"/>
      <c r="U41" s="129"/>
      <c r="V41" s="129" t="str">
        <f>IF(U41="","",VLOOKUP(U41,LISTAS!$F$5:$G$204,2,0))</f>
        <v/>
      </c>
      <c r="W41" s="9" t="str">
        <f t="shared" si="1"/>
        <v/>
      </c>
      <c r="X41" s="9" t="str">
        <f t="shared" si="5"/>
        <v/>
      </c>
    </row>
    <row r="42" spans="2:24" ht="18" customHeight="1" thickBot="1" x14ac:dyDescent="0.3">
      <c r="B42" s="83"/>
      <c r="C42" s="105" t="str">
        <f>IF(C41="","",VLOOKUP(C41,LISTAS!$F$5:$G$204,2,0))</f>
        <v/>
      </c>
      <c r="D42" s="134"/>
      <c r="E42" s="39"/>
      <c r="F42" s="80"/>
      <c r="G42" s="112"/>
      <c r="H42" s="39"/>
      <c r="I42" s="39"/>
      <c r="J42" s="39"/>
      <c r="K42" s="112"/>
      <c r="L42" s="6"/>
      <c r="M42" s="76"/>
      <c r="N42" s="6"/>
      <c r="O42" s="106"/>
      <c r="P42" s="10"/>
      <c r="Q42" s="11"/>
      <c r="S42" s="7"/>
      <c r="T42" s="8"/>
      <c r="U42" s="129"/>
      <c r="V42" s="129"/>
      <c r="W42" s="9"/>
      <c r="X42" s="9"/>
    </row>
    <row r="43" spans="2:24" ht="18" customHeight="1" x14ac:dyDescent="0.25">
      <c r="B43" s="83"/>
      <c r="C43" s="106"/>
      <c r="D43" s="6"/>
      <c r="E43" s="6"/>
      <c r="F43" s="75"/>
      <c r="G43" s="104" t="str">
        <f>IF(D39&lt;&gt;"",IF(D41&lt;&gt;"",IF(D39=D41,"",IF(D39&gt;D41,C39,C41)),""),"")</f>
        <v/>
      </c>
      <c r="H43" s="133">
        <v>0</v>
      </c>
      <c r="I43" s="39">
        <f>IF(H43&lt;&gt;"",H43,"")</f>
        <v>0</v>
      </c>
      <c r="J43" s="39" t="str">
        <f>IF(H43&lt;&gt;"",IF(G43="","",G43),"")</f>
        <v/>
      </c>
      <c r="K43" s="112">
        <f>IF(I43&lt;&gt;"",IF(I45&lt;&gt;"",SMALL(I43:J45,1),""),"")</f>
        <v>0</v>
      </c>
      <c r="L43" s="39"/>
      <c r="M43" s="76"/>
      <c r="N43" s="6"/>
      <c r="O43" s="106"/>
      <c r="P43" s="10"/>
      <c r="R43" s="14"/>
      <c r="S43" s="7"/>
      <c r="T43" s="8"/>
      <c r="U43" s="129"/>
      <c r="V43" s="129" t="str">
        <f>IF(U43="","",VLOOKUP(U43,LISTAS!$F$5:$G$204,2,0))</f>
        <v/>
      </c>
      <c r="W43" s="9" t="str">
        <f t="shared" si="1"/>
        <v/>
      </c>
      <c r="X43" s="9" t="str">
        <f t="shared" si="5"/>
        <v/>
      </c>
    </row>
    <row r="44" spans="2:24" ht="18" customHeight="1" thickBot="1" x14ac:dyDescent="0.3">
      <c r="B44" s="83"/>
      <c r="C44" s="106"/>
      <c r="D44" s="6"/>
      <c r="E44" s="6"/>
      <c r="F44" s="75"/>
      <c r="G44" s="105" t="str">
        <f>IF(G43="","",VLOOKUP(G43,LISTAS!$F$5:$G$204,2,0))</f>
        <v/>
      </c>
      <c r="H44" s="134"/>
      <c r="I44" s="39"/>
      <c r="J44" s="39"/>
      <c r="K44" s="112"/>
      <c r="L44" s="39"/>
      <c r="M44" s="76"/>
      <c r="N44" s="6"/>
      <c r="O44" s="106"/>
      <c r="P44" s="10"/>
      <c r="R44" s="14"/>
      <c r="S44" s="7"/>
      <c r="T44" s="8"/>
      <c r="U44" s="129"/>
      <c r="V44" s="129"/>
      <c r="W44" s="9"/>
      <c r="X44" s="9"/>
    </row>
    <row r="45" spans="2:24" ht="18" customHeight="1" x14ac:dyDescent="0.25">
      <c r="B45" s="83"/>
      <c r="C45" s="106"/>
      <c r="D45" s="6"/>
      <c r="E45" s="76"/>
      <c r="F45" s="77"/>
      <c r="G45" s="104" t="str">
        <f>IF(D47&lt;&gt;"",IF(D49&lt;&gt;"",IF(D47=D49,"",IF(D47&gt;D49,C47,C49)),""),"")</f>
        <v/>
      </c>
      <c r="H45" s="133">
        <v>0</v>
      </c>
      <c r="I45" s="40">
        <f>IF(H45&lt;&gt;"",H45,"")</f>
        <v>0</v>
      </c>
      <c r="J45" s="39" t="str">
        <f>IF(H45&lt;&gt;"",IF(G45="","",G45),"")</f>
        <v/>
      </c>
      <c r="K45" s="112" t="str">
        <f>VLOOKUP(K43,I43:J45,2,0)</f>
        <v/>
      </c>
      <c r="L45" s="39"/>
      <c r="M45" s="76"/>
      <c r="N45" s="6"/>
      <c r="O45" s="106"/>
      <c r="P45" s="10"/>
      <c r="S45" s="7"/>
      <c r="T45" s="8"/>
      <c r="U45" s="129"/>
      <c r="V45" s="129" t="str">
        <f>IF(U45="","",VLOOKUP(U45,LISTAS!$F$5:$G$204,2,0))</f>
        <v/>
      </c>
      <c r="W45" s="9" t="str">
        <f t="shared" si="1"/>
        <v/>
      </c>
      <c r="X45" s="9" t="str">
        <f t="shared" si="5"/>
        <v/>
      </c>
    </row>
    <row r="46" spans="2:24" ht="18" customHeight="1" thickBot="1" x14ac:dyDescent="0.3">
      <c r="B46" s="83"/>
      <c r="C46" s="106"/>
      <c r="D46" s="6"/>
      <c r="E46" s="76"/>
      <c r="F46" s="6"/>
      <c r="G46" s="105" t="str">
        <f>IF(G45="","",VLOOKUP(G45,LISTAS!$F$5:$G$204,2,0))</f>
        <v/>
      </c>
      <c r="H46" s="134"/>
      <c r="I46" s="42"/>
      <c r="J46" s="39"/>
      <c r="K46" s="112"/>
      <c r="L46" s="39"/>
      <c r="M46" s="76"/>
      <c r="N46" s="6"/>
      <c r="O46" s="106"/>
      <c r="P46" s="10"/>
      <c r="S46" s="7"/>
      <c r="T46" s="8"/>
      <c r="U46" s="129"/>
      <c r="V46" s="129"/>
      <c r="W46" s="9"/>
      <c r="X46" s="9"/>
    </row>
    <row r="47" spans="2:24" ht="18" customHeight="1" x14ac:dyDescent="0.25">
      <c r="B47" s="83">
        <v>5</v>
      </c>
      <c r="C47" s="104"/>
      <c r="D47" s="133">
        <v>0</v>
      </c>
      <c r="E47" s="44">
        <f>IF(D47&lt;&gt;"",D47,"")</f>
        <v>0</v>
      </c>
      <c r="F47" s="39" t="str">
        <f>IF(D47&lt;&gt;"",IF(C47="","",C47),"")</f>
        <v/>
      </c>
      <c r="G47" s="112">
        <f>IF(E47&lt;&gt;"",IF(E49&lt;&gt;"",SMALL(E47:F49,1),""),"")</f>
        <v>0</v>
      </c>
      <c r="H47" s="6"/>
      <c r="I47" s="76"/>
      <c r="J47" s="6"/>
      <c r="K47" s="106"/>
      <c r="L47" s="6"/>
      <c r="M47" s="76"/>
      <c r="N47" s="6"/>
      <c r="O47" s="106"/>
      <c r="P47" s="10"/>
      <c r="S47" s="7"/>
      <c r="T47" s="8"/>
      <c r="U47" s="129"/>
      <c r="V47" s="129" t="str">
        <f>IF(U47="","",VLOOKUP(U47,LISTAS!$F$5:$G$204,2,0))</f>
        <v/>
      </c>
      <c r="W47" s="9" t="str">
        <f t="shared" si="1"/>
        <v/>
      </c>
      <c r="X47" s="9" t="str">
        <f t="shared" si="5"/>
        <v/>
      </c>
    </row>
    <row r="48" spans="2:24" ht="18" customHeight="1" thickBot="1" x14ac:dyDescent="0.3">
      <c r="B48" s="83"/>
      <c r="C48" s="105" t="str">
        <f>IF(C47="","",VLOOKUP(C47,LISTAS!$F$5:$G$204,2,0))</f>
        <v/>
      </c>
      <c r="D48" s="134"/>
      <c r="E48" s="45"/>
      <c r="F48" s="39"/>
      <c r="G48" s="112"/>
      <c r="H48" s="6"/>
      <c r="I48" s="76"/>
      <c r="J48" s="6"/>
      <c r="K48" s="106"/>
      <c r="L48" s="6"/>
      <c r="M48" s="76"/>
      <c r="N48" s="6"/>
      <c r="O48" s="106"/>
      <c r="P48" s="10"/>
      <c r="S48" s="7"/>
      <c r="T48" s="8"/>
      <c r="U48" s="129"/>
      <c r="V48" s="129"/>
      <c r="W48" s="9"/>
      <c r="X48" s="9"/>
    </row>
    <row r="49" spans="2:24" ht="18" customHeight="1" x14ac:dyDescent="0.25">
      <c r="B49" s="83">
        <v>12</v>
      </c>
      <c r="C49" s="104"/>
      <c r="D49" s="133">
        <v>0</v>
      </c>
      <c r="E49" s="45">
        <f>IF(D49&lt;&gt;"",D49,"")</f>
        <v>0</v>
      </c>
      <c r="F49" s="39" t="str">
        <f>IF(D49&lt;&gt;"",IF(C49="","",C49),"")</f>
        <v/>
      </c>
      <c r="G49" s="112" t="str">
        <f>VLOOKUP(G47,E47:F49,2,0)</f>
        <v/>
      </c>
      <c r="H49" s="6"/>
      <c r="I49" s="76"/>
      <c r="J49" s="6"/>
      <c r="K49" s="106"/>
      <c r="L49" s="6"/>
      <c r="M49" s="76"/>
      <c r="N49" s="6"/>
      <c r="O49" s="106"/>
      <c r="P49" s="10"/>
      <c r="S49" s="7"/>
      <c r="T49" s="8"/>
      <c r="U49" s="129"/>
      <c r="V49" s="129" t="str">
        <f>IF(U49="","",VLOOKUP(U49,LISTAS!$F$5:$G$204,2,0))</f>
        <v/>
      </c>
      <c r="W49" s="9" t="str">
        <f t="shared" si="1"/>
        <v/>
      </c>
      <c r="X49" s="9" t="str">
        <f t="shared" si="5"/>
        <v/>
      </c>
    </row>
    <row r="50" spans="2:24" ht="18" customHeight="1" thickBot="1" x14ac:dyDescent="0.3">
      <c r="B50" s="83"/>
      <c r="C50" s="105" t="str">
        <f>IF(C49="","",VLOOKUP(C49,LISTAS!$F$5:$G$204,2,0))</f>
        <v/>
      </c>
      <c r="D50" s="134"/>
      <c r="E50" s="39"/>
      <c r="F50" s="39"/>
      <c r="G50" s="112"/>
      <c r="H50" s="6"/>
      <c r="I50" s="76"/>
      <c r="J50" s="6"/>
      <c r="K50" s="106"/>
      <c r="L50" s="6"/>
      <c r="M50" s="76"/>
      <c r="N50" s="6"/>
      <c r="O50" s="106"/>
      <c r="P50" s="10"/>
      <c r="S50" s="7"/>
      <c r="T50" s="8"/>
      <c r="U50" s="129"/>
      <c r="V50" s="129"/>
      <c r="W50" s="9"/>
      <c r="X50" s="9"/>
    </row>
    <row r="51" spans="2:24" ht="18" customHeight="1" x14ac:dyDescent="0.25">
      <c r="B51" s="83"/>
      <c r="C51" s="106"/>
      <c r="D51" s="6"/>
      <c r="E51" s="6"/>
      <c r="F51" s="6"/>
      <c r="G51" s="106"/>
      <c r="H51" s="6"/>
      <c r="I51" s="76"/>
      <c r="J51" s="6"/>
      <c r="K51" s="104" t="str">
        <f>IF(H43&lt;&gt;"",IF(H45&lt;&gt;"",IF(H43=H45,"",IF(H43&gt;H45,G43,G45)),""),"")</f>
        <v/>
      </c>
      <c r="L51" s="133">
        <v>0</v>
      </c>
      <c r="M51" s="44">
        <f>IF(L51&lt;&gt;"",L51,"")</f>
        <v>0</v>
      </c>
      <c r="N51" s="39" t="str">
        <f>IF(L51&lt;&gt;"",IF(K51="","",K51),"")</f>
        <v/>
      </c>
      <c r="O51" s="112">
        <f>IF(M51&lt;&gt;"",IF(M53&lt;&gt;"",SMALL(M51:N53,1),""),"")</f>
        <v>0</v>
      </c>
      <c r="P51" s="10"/>
      <c r="S51" s="7"/>
      <c r="T51" s="8"/>
      <c r="U51" s="129"/>
      <c r="V51" s="129" t="str">
        <f>IF(U51="","",VLOOKUP(U51,LISTAS!$F$5:$G$204,2,0))</f>
        <v/>
      </c>
      <c r="W51" s="9" t="str">
        <f t="shared" si="1"/>
        <v/>
      </c>
      <c r="X51" s="9" t="str">
        <f t="shared" si="5"/>
        <v/>
      </c>
    </row>
    <row r="52" spans="2:24" ht="18" customHeight="1" thickBot="1" x14ac:dyDescent="0.3">
      <c r="B52" s="83"/>
      <c r="C52" s="106"/>
      <c r="D52" s="6"/>
      <c r="E52" s="6"/>
      <c r="F52" s="6"/>
      <c r="G52" s="106"/>
      <c r="H52" s="6"/>
      <c r="I52" s="76"/>
      <c r="J52" s="6"/>
      <c r="K52" s="105" t="str">
        <f>IF(K51="","",VLOOKUP(K51,LISTAS!$F$5:$G$204,2,0))</f>
        <v/>
      </c>
      <c r="L52" s="134"/>
      <c r="M52" s="45"/>
      <c r="N52" s="39"/>
      <c r="O52" s="112"/>
      <c r="P52" s="10"/>
      <c r="S52" s="7"/>
      <c r="T52" s="8"/>
      <c r="U52" s="129"/>
      <c r="V52" s="129"/>
      <c r="W52" s="9"/>
      <c r="X52" s="9"/>
    </row>
    <row r="53" spans="2:24" ht="18" customHeight="1" x14ac:dyDescent="0.25">
      <c r="B53" s="83"/>
      <c r="C53" s="106"/>
      <c r="D53" s="6"/>
      <c r="E53" s="6"/>
      <c r="F53" s="6"/>
      <c r="G53" s="106"/>
      <c r="H53" s="6"/>
      <c r="I53" s="76"/>
      <c r="J53" s="77"/>
      <c r="K53" s="104" t="str">
        <f>IF(H59&lt;&gt;"",IF(H61&lt;&gt;"",IF(H59=H61,"",IF(H59&gt;H61,G59,G61)),""),"")</f>
        <v/>
      </c>
      <c r="L53" s="133">
        <v>0</v>
      </c>
      <c r="M53" s="45">
        <f>IF(L53&lt;&gt;"",L53,"")</f>
        <v>0</v>
      </c>
      <c r="N53" s="39" t="str">
        <f>IF(L53&lt;&gt;"",IF(K53="","",K53),"")</f>
        <v/>
      </c>
      <c r="O53" s="112" t="str">
        <f>VLOOKUP(O51,M51:N53,2,0)</f>
        <v/>
      </c>
      <c r="P53" s="10"/>
      <c r="S53" s="7"/>
      <c r="T53" s="8"/>
      <c r="U53" s="129"/>
      <c r="V53" s="129" t="str">
        <f>IF(U53="","",VLOOKUP(U53,LISTAS!$F$5:$G$204,2,0))</f>
        <v/>
      </c>
      <c r="W53" s="9" t="str">
        <f t="shared" si="1"/>
        <v/>
      </c>
      <c r="X53" s="9" t="str">
        <f t="shared" si="5"/>
        <v/>
      </c>
    </row>
    <row r="54" spans="2:24" ht="18" customHeight="1" thickBot="1" x14ac:dyDescent="0.3">
      <c r="B54" s="83"/>
      <c r="C54" s="106"/>
      <c r="D54" s="6"/>
      <c r="E54" s="6"/>
      <c r="F54" s="6"/>
      <c r="G54" s="106"/>
      <c r="H54" s="6"/>
      <c r="I54" s="76"/>
      <c r="J54" s="6"/>
      <c r="K54" s="105" t="str">
        <f>IF(K53="","",VLOOKUP(K53,LISTAS!$F$5:$G$204,2,0))</f>
        <v/>
      </c>
      <c r="L54" s="134"/>
      <c r="M54" s="39"/>
      <c r="N54" s="39"/>
      <c r="O54" s="112"/>
      <c r="P54" s="10"/>
      <c r="S54" s="7"/>
      <c r="T54" s="8"/>
      <c r="U54" s="129"/>
      <c r="V54" s="129"/>
      <c r="W54" s="9"/>
      <c r="X54" s="9"/>
    </row>
    <row r="55" spans="2:24" ht="18" customHeight="1" x14ac:dyDescent="0.25">
      <c r="B55" s="83">
        <v>8</v>
      </c>
      <c r="C55" s="104"/>
      <c r="D55" s="133">
        <v>0</v>
      </c>
      <c r="E55" s="39" t="s">
        <v>25</v>
      </c>
      <c r="F55" s="39" t="str">
        <f>IF(D55&lt;&gt;"",IF(C55="","",C55),"")</f>
        <v/>
      </c>
      <c r="G55" s="112">
        <f>IF(E55&lt;&gt;"",IF(E57&lt;&gt;"",SMALL(E55:F57,1),""),"")</f>
        <v>0</v>
      </c>
      <c r="H55" s="39"/>
      <c r="I55" s="42"/>
      <c r="J55" s="39"/>
      <c r="K55" s="112"/>
      <c r="L55" s="6"/>
      <c r="M55" s="39"/>
      <c r="N55" s="39"/>
      <c r="O55" s="112"/>
      <c r="P55" s="10"/>
      <c r="S55" s="7"/>
      <c r="T55" s="8"/>
      <c r="U55" s="129"/>
      <c r="V55" s="129" t="str">
        <f>IF(U55="","",VLOOKUP(U55,LISTAS!$F$5:$G$204,2,0))</f>
        <v/>
      </c>
      <c r="W55" s="9" t="str">
        <f t="shared" si="1"/>
        <v/>
      </c>
      <c r="X55" s="9" t="str">
        <f t="shared" si="5"/>
        <v/>
      </c>
    </row>
    <row r="56" spans="2:24" ht="18" customHeight="1" thickBot="1" x14ac:dyDescent="0.3">
      <c r="B56" s="83"/>
      <c r="C56" s="105" t="str">
        <f>IF(C55="","",VLOOKUP(C55,LISTAS!$F$5:$G$204,2,0))</f>
        <v/>
      </c>
      <c r="D56" s="134"/>
      <c r="E56" s="39"/>
      <c r="F56" s="39"/>
      <c r="G56" s="112"/>
      <c r="H56" s="39"/>
      <c r="I56" s="42"/>
      <c r="J56" s="39"/>
      <c r="K56" s="112"/>
      <c r="L56" s="6"/>
      <c r="M56" s="6"/>
      <c r="N56" s="6"/>
      <c r="O56" s="106"/>
      <c r="P56" s="10"/>
      <c r="S56" s="7"/>
      <c r="T56" s="8"/>
      <c r="U56" s="129"/>
      <c r="V56" s="129"/>
      <c r="W56" s="9"/>
      <c r="X56" s="9"/>
    </row>
    <row r="57" spans="2:24" ht="18" customHeight="1" x14ac:dyDescent="0.25">
      <c r="B57" s="83">
        <v>10</v>
      </c>
      <c r="C57" s="104"/>
      <c r="D57" s="133">
        <v>0</v>
      </c>
      <c r="E57" s="40">
        <f>IF(D57&lt;&gt;"",D57,"")</f>
        <v>0</v>
      </c>
      <c r="F57" s="39" t="str">
        <f>IF(D57&lt;&gt;"",IF(C57="","",C57),"")</f>
        <v/>
      </c>
      <c r="G57" s="112" t="str">
        <f>VLOOKUP(G55,E55:F57,2,0)</f>
        <v/>
      </c>
      <c r="H57" s="39"/>
      <c r="I57" s="42"/>
      <c r="J57" s="39"/>
      <c r="K57" s="112"/>
      <c r="L57" s="6"/>
      <c r="M57" s="6"/>
      <c r="N57" s="6"/>
      <c r="O57" s="106"/>
      <c r="P57" s="10"/>
      <c r="S57" s="7"/>
      <c r="T57" s="8"/>
      <c r="U57" s="129"/>
      <c r="V57" s="129" t="str">
        <f>IF(U57="","",VLOOKUP(U57,LISTAS!$F$5:$G$204,2,0))</f>
        <v/>
      </c>
      <c r="W57" s="9" t="str">
        <f t="shared" si="1"/>
        <v/>
      </c>
      <c r="X57" s="9" t="str">
        <f t="shared" si="5"/>
        <v/>
      </c>
    </row>
    <row r="58" spans="2:24" ht="18" customHeight="1" thickBot="1" x14ac:dyDescent="0.3">
      <c r="B58" s="83"/>
      <c r="C58" s="105" t="str">
        <f>IF(C57="","",VLOOKUP(C57,LISTAS!$F$5:$G$204,2,0))</f>
        <v/>
      </c>
      <c r="D58" s="134"/>
      <c r="E58" s="6"/>
      <c r="F58" s="79"/>
      <c r="G58" s="106"/>
      <c r="H58" s="6"/>
      <c r="I58" s="76"/>
      <c r="J58" s="6"/>
      <c r="K58" s="106"/>
      <c r="L58" s="6"/>
      <c r="M58" s="6"/>
      <c r="N58" s="6"/>
      <c r="O58" s="106"/>
      <c r="P58" s="10"/>
      <c r="S58" s="7"/>
      <c r="T58" s="8"/>
      <c r="U58" s="129"/>
      <c r="V58" s="129"/>
      <c r="W58" s="9"/>
      <c r="X58" s="9"/>
    </row>
    <row r="59" spans="2:24" ht="18" customHeight="1" x14ac:dyDescent="0.25">
      <c r="B59" s="83"/>
      <c r="C59" s="106"/>
      <c r="D59" s="6"/>
      <c r="E59" s="6"/>
      <c r="F59" s="75"/>
      <c r="G59" s="104" t="str">
        <f>IF(D55&lt;&gt;"",IF(D57&lt;&gt;"",IF(D55=D57,"",IF(D55&gt;D57,C55,C57)),""),"")</f>
        <v/>
      </c>
      <c r="H59" s="133">
        <v>0</v>
      </c>
      <c r="I59" s="44">
        <f>IF(H59&lt;&gt;"",H59,"")</f>
        <v>0</v>
      </c>
      <c r="J59" s="39" t="str">
        <f>IF(H59&lt;&gt;"",IF(G59="","",G59),"")</f>
        <v/>
      </c>
      <c r="K59" s="112">
        <f>IF(I59&lt;&gt;"",IF(I61&lt;&gt;"",SMALL(I59:J61,1),""),"")</f>
        <v>0</v>
      </c>
      <c r="L59" s="6"/>
      <c r="M59" s="6"/>
      <c r="N59" s="6"/>
      <c r="O59" s="106"/>
      <c r="P59" s="10"/>
      <c r="S59" s="7"/>
      <c r="T59" s="8"/>
      <c r="U59" s="129"/>
      <c r="V59" s="129" t="str">
        <f>IF(U59="","",VLOOKUP(U59,LISTAS!$F$5:$G$204,2,0))</f>
        <v/>
      </c>
      <c r="W59" s="9" t="str">
        <f t="shared" si="1"/>
        <v/>
      </c>
      <c r="X59" s="9" t="str">
        <f t="shared" si="5"/>
        <v/>
      </c>
    </row>
    <row r="60" spans="2:24" ht="18" customHeight="1" thickBot="1" x14ac:dyDescent="0.3">
      <c r="B60" s="83"/>
      <c r="C60" s="106"/>
      <c r="D60" s="6"/>
      <c r="E60" s="6"/>
      <c r="F60" s="75"/>
      <c r="G60" s="105" t="str">
        <f>IF(G59="","",VLOOKUP(G59,LISTAS!$F$5:$G$204,2,0))</f>
        <v/>
      </c>
      <c r="H60" s="134"/>
      <c r="I60" s="45"/>
      <c r="J60" s="39"/>
      <c r="K60" s="112"/>
      <c r="L60" s="6"/>
      <c r="M60" s="6"/>
      <c r="N60" s="6"/>
      <c r="O60" s="106"/>
      <c r="P60" s="10"/>
      <c r="S60" s="7"/>
      <c r="T60" s="8"/>
      <c r="U60" s="129"/>
      <c r="V60" s="129"/>
      <c r="W60" s="9"/>
      <c r="X60" s="9"/>
    </row>
    <row r="61" spans="2:24" ht="18" customHeight="1" x14ac:dyDescent="0.25">
      <c r="B61" s="83"/>
      <c r="C61" s="106"/>
      <c r="D61" s="6"/>
      <c r="E61" s="76"/>
      <c r="F61" s="77"/>
      <c r="G61" s="104" t="str">
        <f>IF(D63&lt;&gt;"",IF(D65&lt;&gt;"",IF(D63=D65,"",IF(D63&gt;D65,C63,C65)),""),"")</f>
        <v/>
      </c>
      <c r="H61" s="133">
        <v>0</v>
      </c>
      <c r="I61" s="45">
        <f>IF(H61&lt;&gt;"",H61,"")</f>
        <v>0</v>
      </c>
      <c r="J61" s="39" t="str">
        <f>IF(H61&lt;&gt;"",IF(G61="","",G61),"")</f>
        <v/>
      </c>
      <c r="K61" s="112" t="str">
        <f>VLOOKUP(K59,I59:J61,2,0)</f>
        <v/>
      </c>
      <c r="L61" s="6"/>
      <c r="M61" s="6"/>
      <c r="N61" s="6"/>
      <c r="O61" s="106"/>
      <c r="P61" s="10"/>
      <c r="S61" s="7"/>
      <c r="T61" s="8"/>
      <c r="U61" s="129"/>
      <c r="V61" s="129" t="str">
        <f>IF(U61="","",VLOOKUP(U61,LISTAS!$F$5:$G$204,2,0))</f>
        <v/>
      </c>
      <c r="W61" s="9" t="str">
        <f t="shared" si="1"/>
        <v/>
      </c>
      <c r="X61" s="9" t="str">
        <f t="shared" si="5"/>
        <v/>
      </c>
    </row>
    <row r="62" spans="2:24" ht="18" customHeight="1" thickBot="1" x14ac:dyDescent="0.3">
      <c r="B62" s="83"/>
      <c r="C62" s="106"/>
      <c r="D62" s="6"/>
      <c r="E62" s="76"/>
      <c r="F62" s="6"/>
      <c r="G62" s="105" t="str">
        <f>IF(G61="","",VLOOKUP(G61,LISTAS!$F$5:$G$204,2,0))</f>
        <v/>
      </c>
      <c r="H62" s="134"/>
      <c r="I62" s="39"/>
      <c r="J62" s="39"/>
      <c r="K62" s="112"/>
      <c r="L62" s="6"/>
      <c r="M62" s="6"/>
      <c r="N62" s="6"/>
      <c r="O62" s="106"/>
      <c r="P62" s="10"/>
      <c r="S62" s="7"/>
      <c r="T62" s="8"/>
      <c r="U62" s="129"/>
      <c r="V62" s="129"/>
      <c r="W62" s="9"/>
      <c r="X62" s="9"/>
    </row>
    <row r="63" spans="2:24" ht="18" customHeight="1" x14ac:dyDescent="0.25">
      <c r="B63" s="83">
        <v>2</v>
      </c>
      <c r="C63" s="104"/>
      <c r="D63" s="133">
        <v>0</v>
      </c>
      <c r="E63" s="44">
        <f>IF(D63&lt;&gt;"",D63,"")</f>
        <v>0</v>
      </c>
      <c r="F63" s="39" t="str">
        <f>IF(D63&lt;&gt;"",IF(C63="","",C63),"")</f>
        <v/>
      </c>
      <c r="G63" s="112">
        <f>IF(E63&lt;&gt;"",IF(E65&lt;&gt;"",SMALL(E63:F65,1),""),"")</f>
        <v>0</v>
      </c>
      <c r="H63" s="39"/>
      <c r="I63" s="39"/>
      <c r="J63" s="39"/>
      <c r="K63" s="112"/>
      <c r="L63" s="6"/>
      <c r="M63" s="6"/>
      <c r="N63" s="6"/>
      <c r="O63" s="106"/>
      <c r="P63" s="10"/>
      <c r="S63" s="7"/>
      <c r="T63" s="8"/>
      <c r="U63" s="129"/>
      <c r="V63" s="129" t="str">
        <f>IF(U63="","",VLOOKUP(U63,LISTAS!$F$5:$G$204,2,0))</f>
        <v/>
      </c>
      <c r="W63" s="9" t="str">
        <f t="shared" si="1"/>
        <v/>
      </c>
      <c r="X63" s="9" t="str">
        <f t="shared" si="5"/>
        <v/>
      </c>
    </row>
    <row r="64" spans="2:24" ht="18" customHeight="1" thickBot="1" x14ac:dyDescent="0.3">
      <c r="B64" s="83"/>
      <c r="C64" s="105" t="str">
        <f>IF(C63="","",VLOOKUP(C63,LISTAS!$F$5:$G$204,2,0))</f>
        <v/>
      </c>
      <c r="D64" s="134"/>
      <c r="E64" s="45"/>
      <c r="F64" s="39"/>
      <c r="G64" s="112"/>
      <c r="H64" s="39"/>
      <c r="I64" s="39"/>
      <c r="J64" s="39"/>
      <c r="K64" s="112"/>
      <c r="L64" s="6"/>
      <c r="M64" s="6"/>
      <c r="N64" s="6"/>
      <c r="O64" s="106"/>
      <c r="P64" s="10"/>
      <c r="S64" s="7"/>
      <c r="T64" s="8"/>
      <c r="U64" s="129"/>
      <c r="V64" s="129"/>
      <c r="W64" s="9"/>
      <c r="X64" s="9"/>
    </row>
    <row r="65" spans="2:24" ht="18" customHeight="1" x14ac:dyDescent="0.25">
      <c r="B65" s="83">
        <v>15</v>
      </c>
      <c r="C65" s="104"/>
      <c r="D65" s="133">
        <v>0</v>
      </c>
      <c r="E65" s="45">
        <f>IF(D65&lt;&gt;"",D65,"")</f>
        <v>0</v>
      </c>
      <c r="F65" s="39" t="str">
        <f>IF(D65&lt;&gt;"",IF(C65="","",C65),"")</f>
        <v/>
      </c>
      <c r="G65" s="112" t="str">
        <f>VLOOKUP(G63,E63:F65,2,0)</f>
        <v/>
      </c>
      <c r="H65" s="39"/>
      <c r="I65" s="39"/>
      <c r="J65" s="39"/>
      <c r="K65" s="106"/>
      <c r="L65" s="6"/>
      <c r="M65" s="6"/>
      <c r="N65" s="6"/>
      <c r="O65" s="106"/>
      <c r="P65" s="10"/>
      <c r="S65" s="7"/>
      <c r="T65" s="8"/>
      <c r="U65" s="129"/>
      <c r="V65" s="129" t="str">
        <f>IF(U65="","",VLOOKUP(U65,LISTAS!$F$5:$G$204,2,0))</f>
        <v/>
      </c>
      <c r="W65" s="9" t="str">
        <f t="shared" si="1"/>
        <v/>
      </c>
      <c r="X65" s="9" t="str">
        <f t="shared" si="5"/>
        <v/>
      </c>
    </row>
    <row r="66" spans="2:24" ht="18" customHeight="1" thickBot="1" x14ac:dyDescent="0.3">
      <c r="B66" s="83"/>
      <c r="C66" s="105" t="str">
        <f>IF(C65="","",VLOOKUP(C65,LISTAS!$F$5:$G$204,2,0))</f>
        <v/>
      </c>
      <c r="D66" s="134"/>
      <c r="E66" s="39"/>
      <c r="F66" s="39"/>
      <c r="G66" s="112"/>
      <c r="H66" s="39"/>
      <c r="I66" s="39"/>
      <c r="J66" s="39"/>
      <c r="K66" s="106"/>
      <c r="L66" s="6"/>
      <c r="M66" s="6"/>
      <c r="N66" s="6"/>
      <c r="O66" s="106"/>
      <c r="P66" s="10"/>
      <c r="S66" s="7"/>
      <c r="T66" s="8"/>
      <c r="U66" s="129"/>
      <c r="V66" s="129"/>
      <c r="W66" s="9"/>
      <c r="X66" s="9"/>
    </row>
    <row r="67" spans="2:24" ht="18" customHeight="1" x14ac:dyDescent="0.25">
      <c r="B67" s="84"/>
      <c r="C67" s="107"/>
      <c r="D67" s="12"/>
      <c r="E67" s="54"/>
      <c r="F67" s="54"/>
      <c r="G67" s="115"/>
      <c r="H67" s="54"/>
      <c r="I67" s="54"/>
      <c r="J67" s="54"/>
      <c r="K67" s="107"/>
      <c r="L67" s="12"/>
      <c r="M67" s="12"/>
      <c r="N67" s="12"/>
      <c r="O67" s="107"/>
      <c r="P67" s="78"/>
      <c r="S67" s="7"/>
      <c r="T67" s="8"/>
      <c r="U67" s="129"/>
      <c r="V67" s="129" t="str">
        <f>IF(U67="","",VLOOKUP(U67,LISTAS!$F$5:$G$204,2,0))</f>
        <v/>
      </c>
      <c r="W67" s="9" t="str">
        <f t="shared" si="1"/>
        <v/>
      </c>
      <c r="X67" s="9" t="str">
        <f t="shared" si="5"/>
        <v/>
      </c>
    </row>
    <row r="68" spans="2:24" ht="18" customHeight="1" x14ac:dyDescent="0.25">
      <c r="B68" s="85"/>
      <c r="C68" s="108"/>
      <c r="D68" s="13"/>
      <c r="E68" s="13"/>
      <c r="F68" s="13"/>
      <c r="G68" s="108"/>
      <c r="H68" s="13"/>
      <c r="I68" s="13"/>
      <c r="J68" s="13"/>
      <c r="K68" s="108"/>
      <c r="L68" s="13"/>
      <c r="M68" s="13"/>
      <c r="N68" s="13"/>
      <c r="O68" s="108"/>
      <c r="P68" s="13"/>
    </row>
    <row r="69" spans="2:24" ht="18" customHeight="1" x14ac:dyDescent="0.25">
      <c r="B69" s="85"/>
      <c r="C69" s="108"/>
      <c r="D69" s="13"/>
      <c r="E69" s="13"/>
      <c r="F69" s="13"/>
      <c r="G69" s="108"/>
      <c r="H69" s="13"/>
      <c r="I69" s="13"/>
      <c r="J69" s="13"/>
      <c r="K69" s="108"/>
      <c r="L69" s="13"/>
      <c r="M69" s="13"/>
      <c r="N69" s="13"/>
      <c r="O69" s="108"/>
      <c r="P69" s="13"/>
    </row>
    <row r="70" spans="2:24" ht="30" customHeight="1" x14ac:dyDescent="0.25">
      <c r="B70" s="144" t="s">
        <v>16</v>
      </c>
      <c r="C70" s="144"/>
      <c r="D70" s="144"/>
      <c r="E70" s="144"/>
      <c r="F70" s="144"/>
      <c r="G70" s="144"/>
      <c r="H70" s="144"/>
      <c r="I70" s="144"/>
      <c r="J70" s="144"/>
      <c r="K70" s="144"/>
      <c r="L70" s="144"/>
      <c r="M70" s="144"/>
      <c r="N70" s="144"/>
      <c r="O70" s="144"/>
      <c r="P70" s="144"/>
      <c r="S70" s="144" t="s">
        <v>4</v>
      </c>
      <c r="T70" s="144"/>
      <c r="U70" s="144"/>
      <c r="V70" s="144"/>
      <c r="W70" s="144"/>
      <c r="X70" s="144"/>
    </row>
    <row r="71" spans="2:24" ht="28.5" customHeight="1" thickBot="1" x14ac:dyDescent="0.3">
      <c r="B71" s="81"/>
      <c r="C71" s="109"/>
      <c r="D71" s="53"/>
      <c r="E71" s="53"/>
      <c r="F71" s="53"/>
      <c r="G71" s="112"/>
      <c r="H71" s="53"/>
      <c r="I71" s="53"/>
      <c r="J71" s="53"/>
      <c r="K71" s="118"/>
      <c r="L71" s="53"/>
      <c r="M71" s="53"/>
      <c r="N71" s="53"/>
      <c r="O71" s="118"/>
      <c r="P71" s="57"/>
      <c r="S71" s="135" t="s">
        <v>3</v>
      </c>
      <c r="T71" s="136"/>
      <c r="U71" s="127" t="s">
        <v>13</v>
      </c>
      <c r="V71" s="127" t="s">
        <v>0</v>
      </c>
      <c r="W71" s="38" t="s">
        <v>14</v>
      </c>
      <c r="X71" s="38" t="s">
        <v>15</v>
      </c>
    </row>
    <row r="72" spans="2:24" ht="18" customHeight="1" x14ac:dyDescent="0.25">
      <c r="B72" s="82">
        <v>1</v>
      </c>
      <c r="C72" s="110"/>
      <c r="D72" s="133">
        <v>0</v>
      </c>
      <c r="E72" s="39">
        <f>IF(D72&lt;&gt;"",D72,"")</f>
        <v>0</v>
      </c>
      <c r="F72" s="39" t="str">
        <f>IF(D72&lt;&gt;"",IF(C72="","",C72),"")</f>
        <v/>
      </c>
      <c r="G72" s="112">
        <f>IF(E72&lt;&gt;"",IF(E74&lt;&gt;"",SMALL(E72:F74,1),""),"")</f>
        <v>0</v>
      </c>
      <c r="H72" s="39"/>
      <c r="I72" s="39"/>
      <c r="J72" s="39"/>
      <c r="K72" s="112"/>
      <c r="L72" s="39"/>
      <c r="M72" s="58"/>
      <c r="N72" s="58"/>
      <c r="O72" s="119"/>
      <c r="P72" s="59"/>
      <c r="S72" s="7" t="str">
        <f>IF(U72&lt;&gt;"",1,"")</f>
        <v/>
      </c>
      <c r="T72" s="8" t="str">
        <f t="shared" ref="T72:T87" si="6">IF(S72&lt;&gt;"","LUGAR","")</f>
        <v/>
      </c>
      <c r="U72" s="129" t="str">
        <f>IF(P100&lt;&gt;"",IF(P102&lt;&gt;"",IF(P100=P102,"",IF(P100&gt;P102,O100,O102)),""),"")</f>
        <v/>
      </c>
      <c r="V72" s="129" t="str">
        <f>IF(U72="","",VLOOKUP(U72,LISTAS!$F$5:$G$204,2,0))</f>
        <v/>
      </c>
      <c r="W72" s="9" t="str">
        <f t="shared" ref="W72:W87" si="7">IF(S72="","",IF(S72=1,180,IF(S72=2,170,IF(S72=3,150,IF(S72=4,140,IF(S72=5,135,IF(S72=6,130,IF(S72=7,120,IF(S72=8,110,IF(S72=9,105,IF(S72=10,105,IF(S72=11,105,IF(S72=12,105,IF(S72=13,105,IF(S72=14,105,IF(S72=15,105,IF(S72=16,105,IF(S72&gt;16,"",""))))))))))))))))))</f>
        <v/>
      </c>
      <c r="X72" s="9" t="str">
        <f t="shared" ref="X72:X87" si="8">IF(S72="","",IF($V$5="NÃO","",IF(S72=1,180,IF(S72=2,170,IF(S72=3,150,IF(S72=4,140,IF(S72=5,135,IF(S72=6,130,IF(S72=7,120,IF(S72=8,110,IF(S72=9,105,IF(S72=10,105,IF(S72=11,105,IF(S72=12,105,IF(S72=13,105,IF(S72=14,105,IF(S72=15,105,IF(S72=16,105,IF(S72&gt;16,"","")))))))))))))))))))</f>
        <v/>
      </c>
    </row>
    <row r="73" spans="2:24" ht="18" customHeight="1" thickBot="1" x14ac:dyDescent="0.3">
      <c r="B73" s="82"/>
      <c r="C73" s="111" t="str">
        <f>IF(C72="","",VLOOKUP(C72,LISTAS!$F$5:$G$204,2,0))</f>
        <v/>
      </c>
      <c r="D73" s="134"/>
      <c r="E73" s="39"/>
      <c r="F73" s="39"/>
      <c r="G73" s="112"/>
      <c r="H73" s="39"/>
      <c r="I73" s="39"/>
      <c r="J73" s="39"/>
      <c r="K73" s="112"/>
      <c r="L73" s="39"/>
      <c r="M73" s="58"/>
      <c r="N73" s="58"/>
      <c r="O73" s="119"/>
      <c r="P73" s="59"/>
      <c r="S73" s="7" t="str">
        <f>IF(U73&lt;&gt;"",1+COUNTIF(S72,"1"),"")</f>
        <v/>
      </c>
      <c r="T73" s="8" t="str">
        <f t="shared" si="6"/>
        <v/>
      </c>
      <c r="U73" s="129" t="str">
        <f>IF(P100&lt;&gt;"",IF(P102&lt;&gt;"",IF(P100=P102,"",IF(P100&lt;P102,O100,O102)),""),"")</f>
        <v/>
      </c>
      <c r="V73" s="129" t="str">
        <f>IF(U73="","",VLOOKUP(U73,LISTAS!$F$5:$G$204,2,0))</f>
        <v/>
      </c>
      <c r="W73" s="9" t="str">
        <f t="shared" si="7"/>
        <v/>
      </c>
      <c r="X73" s="9" t="str">
        <f t="shared" si="8"/>
        <v/>
      </c>
    </row>
    <row r="74" spans="2:24" ht="18" customHeight="1" x14ac:dyDescent="0.25">
      <c r="B74" s="83">
        <v>16</v>
      </c>
      <c r="C74" s="110"/>
      <c r="D74" s="133">
        <v>0</v>
      </c>
      <c r="E74" s="40">
        <f>IF(D74&lt;&gt;"",D74,"")</f>
        <v>0</v>
      </c>
      <c r="F74" s="39" t="str">
        <f>IF(D74&lt;&gt;"",IF(C74="","",C74),"")</f>
        <v/>
      </c>
      <c r="G74" s="112" t="str">
        <f>VLOOKUP(G72,E72:F74,2,0)</f>
        <v/>
      </c>
      <c r="H74" s="39"/>
      <c r="I74" s="39"/>
      <c r="J74" s="39"/>
      <c r="K74" s="112"/>
      <c r="L74" s="39"/>
      <c r="M74" s="58"/>
      <c r="N74" s="58"/>
      <c r="O74" s="119"/>
      <c r="P74" s="59"/>
      <c r="S74" s="7" t="str">
        <f>IF(U74&lt;&gt;"",1+COUNTIF(S72:S73,"1")+COUNTIF(S72:S73,"2"),"")</f>
        <v/>
      </c>
      <c r="T74" s="8" t="str">
        <f t="shared" si="6"/>
        <v/>
      </c>
      <c r="U74" s="130" t="str">
        <f>IF(U72&lt;&gt;"",IF(K84=U72,K86,IF(K86=U72,K84,IF(K116=U72,K118,IF(K118=U72,K116)))),"")</f>
        <v/>
      </c>
      <c r="V74" s="129" t="str">
        <f>IF(U74="","",VLOOKUP(U74,LISTAS!$F$5:$G$204,2,0))</f>
        <v/>
      </c>
      <c r="W74" s="9" t="str">
        <f t="shared" si="7"/>
        <v/>
      </c>
      <c r="X74" s="9" t="str">
        <f t="shared" si="8"/>
        <v/>
      </c>
    </row>
    <row r="75" spans="2:24" ht="18" customHeight="1" thickBot="1" x14ac:dyDescent="0.3">
      <c r="B75" s="83"/>
      <c r="C75" s="111" t="str">
        <f>IF(C74="","",VLOOKUP(C74,LISTAS!$F$5:$G$204,2,0))</f>
        <v/>
      </c>
      <c r="D75" s="134"/>
      <c r="E75" s="39"/>
      <c r="F75" s="80"/>
      <c r="G75" s="112"/>
      <c r="H75" s="39"/>
      <c r="I75" s="39"/>
      <c r="J75" s="39"/>
      <c r="K75" s="112"/>
      <c r="L75" s="39"/>
      <c r="M75" s="58"/>
      <c r="N75" s="58"/>
      <c r="O75" s="119"/>
      <c r="P75" s="59"/>
      <c r="S75" s="7" t="str">
        <f>IF(U75&lt;&gt;"",1+COUNTIF(S72:S74,"1")+COUNTIF(S72:S74,"2")+COUNTIF(S72:S74,"3"),"")</f>
        <v/>
      </c>
      <c r="T75" s="8" t="str">
        <f t="shared" si="6"/>
        <v/>
      </c>
      <c r="U75" s="130" t="str">
        <f>IF(U73&lt;&gt;"",IF(K84=U73,K86,IF(K86=U73,K84,IF(K116=U73,K118,IF(K118=U73,K116)))),"")</f>
        <v/>
      </c>
      <c r="V75" s="129" t="str">
        <f>IF(U75="","",VLOOKUP(U75,LISTAS!$F$5:$G$204,2,0))</f>
        <v/>
      </c>
      <c r="W75" s="9" t="str">
        <f t="shared" si="7"/>
        <v/>
      </c>
      <c r="X75" s="9" t="str">
        <f t="shared" si="8"/>
        <v/>
      </c>
    </row>
    <row r="76" spans="2:24" ht="18" customHeight="1" x14ac:dyDescent="0.25">
      <c r="B76" s="83"/>
      <c r="C76" s="112"/>
      <c r="D76" s="39"/>
      <c r="E76" s="39"/>
      <c r="F76" s="41"/>
      <c r="G76" s="110" t="str">
        <f>IF(D72&lt;&gt;"",IF(D74&lt;&gt;"",IF(D72=D74,"",IF(D72&gt;D74,C72,C74)),""),"")</f>
        <v/>
      </c>
      <c r="H76" s="133">
        <v>0</v>
      </c>
      <c r="I76" s="39">
        <f>IF(H76&lt;&gt;"",H76,"")</f>
        <v>0</v>
      </c>
      <c r="J76" s="39" t="str">
        <f>IF(H76&lt;&gt;"",IF(G76="","",G76),"")</f>
        <v/>
      </c>
      <c r="K76" s="112">
        <f>IF(I76&lt;&gt;"",IF(I78&lt;&gt;"",SMALL(I76:J78,1),""),"")</f>
        <v>0</v>
      </c>
      <c r="L76" s="6"/>
      <c r="M76" s="6"/>
      <c r="N76" s="6"/>
      <c r="O76" s="106"/>
      <c r="P76" s="10"/>
      <c r="S76" s="7" t="str">
        <f>IF(U76&lt;&gt;"",1+COUNTIF(S72:S75,"1")+COUNTIF(S72:S75,"2")+COUNTIF(S72:S75,"3")+COUNTIF(S72:S75,"4"),"")</f>
        <v/>
      </c>
      <c r="T76" s="8" t="str">
        <f t="shared" si="6"/>
        <v/>
      </c>
      <c r="U76" s="130" t="str">
        <f>IF(U72&lt;&gt;"",IF(G76=U72,G78,IF(G78=U72,G76,IF(G92=U72,G94,IF(G94=U72,G92,IF(G108=U72,G110,IF(G110=U72,G108,IF(G124=U72,G126,IF(G126=U72,G124)))))))),"")</f>
        <v/>
      </c>
      <c r="V76" s="129" t="str">
        <f>IF(U76="","",VLOOKUP(U76,LISTAS!$F$5:$G$204,2,0))</f>
        <v/>
      </c>
      <c r="W76" s="9" t="str">
        <f t="shared" si="7"/>
        <v/>
      </c>
      <c r="X76" s="9" t="str">
        <f t="shared" si="8"/>
        <v/>
      </c>
    </row>
    <row r="77" spans="2:24" ht="18" customHeight="1" thickBot="1" x14ac:dyDescent="0.3">
      <c r="B77" s="83"/>
      <c r="C77" s="112"/>
      <c r="D77" s="39"/>
      <c r="E77" s="39"/>
      <c r="F77" s="41"/>
      <c r="G77" s="111" t="str">
        <f>IF(G76="","",VLOOKUP(G76,LISTAS!$F$5:$G$204,2,0))</f>
        <v/>
      </c>
      <c r="H77" s="134"/>
      <c r="I77" s="39"/>
      <c r="J77" s="39"/>
      <c r="K77" s="112"/>
      <c r="L77" s="6"/>
      <c r="M77" s="6"/>
      <c r="N77" s="6"/>
      <c r="O77" s="106"/>
      <c r="P77" s="10"/>
      <c r="S77" s="7" t="str">
        <f>IF(U77&lt;&gt;"",1+COUNTIF(S72:S76,"1")+COUNTIF(S72:S76,"2")+COUNTIF(S72:S76,"3")+COUNTIF(S72:S76,"4")+COUNTIF(S72:S76,"5"),"")</f>
        <v/>
      </c>
      <c r="T77" s="8" t="str">
        <f t="shared" si="6"/>
        <v/>
      </c>
      <c r="U77" s="130" t="str">
        <f>IF(U73&lt;&gt;"",IF(G76=U73,G78,IF(G78=U73,G76,IF(G92=U73,G94,IF(G94=U73,G92,IF(G108=U73,G110,IF(G110=U73,G108,IF(G124=U73,G126,IF(G126=U73,G124)))))))),"")</f>
        <v/>
      </c>
      <c r="V77" s="129" t="str">
        <f>IF(U77="","",VLOOKUP(U77,LISTAS!$F$5:$G$204,2,0))</f>
        <v/>
      </c>
      <c r="W77" s="9" t="str">
        <f t="shared" si="7"/>
        <v/>
      </c>
      <c r="X77" s="9" t="str">
        <f t="shared" si="8"/>
        <v/>
      </c>
    </row>
    <row r="78" spans="2:24" ht="18" customHeight="1" x14ac:dyDescent="0.25">
      <c r="B78" s="83"/>
      <c r="C78" s="112"/>
      <c r="D78" s="39"/>
      <c r="E78" s="42"/>
      <c r="F78" s="43"/>
      <c r="G78" s="110" t="str">
        <f>IF(D80&lt;&gt;"",IF(D82&lt;&gt;"",IF(D80=D82,"",IF(D80&gt;D82,C80,C82)),""),"")</f>
        <v/>
      </c>
      <c r="H78" s="133">
        <v>0</v>
      </c>
      <c r="I78" s="40">
        <f>IF(H78&lt;&gt;"",H78,"")</f>
        <v>0</v>
      </c>
      <c r="J78" s="39" t="str">
        <f>IF(H78&lt;&gt;"",IF(G78="","",G78),"")</f>
        <v/>
      </c>
      <c r="K78" s="112" t="str">
        <f>VLOOKUP(K76,I76:J78,2,0)</f>
        <v/>
      </c>
      <c r="L78" s="6"/>
      <c r="M78" s="6"/>
      <c r="N78" s="6"/>
      <c r="O78" s="106"/>
      <c r="P78" s="10"/>
      <c r="S78" s="7" t="str">
        <f>IF(U78&lt;&gt;"",1+COUNTIF(S72:S77,"1")+COUNTIF(S72:S77,"2")+COUNTIF(S72:S77,"3")+COUNTIF(S72:S77,"4")+COUNTIF(S72:S77,"5")+COUNTIF(S72:S77,"6"),"")</f>
        <v/>
      </c>
      <c r="T78" s="8" t="str">
        <f t="shared" si="6"/>
        <v/>
      </c>
      <c r="U78" s="130" t="str">
        <f>IF(U74&lt;&gt;"",IF(G76=U74,G78,IF(G78=U74,G76,IF(G92=U74,G94,IF(G94=U74,G92,IF(G108=U74,G110,IF(G110=U74,G108,IF(G124=U74,G126,IF(G126=U74,G124)))))))),"")</f>
        <v/>
      </c>
      <c r="V78" s="129" t="str">
        <f>IF(U78="","",VLOOKUP(U78,LISTAS!$F$5:$G$204,2,0))</f>
        <v/>
      </c>
      <c r="W78" s="9" t="str">
        <f t="shared" si="7"/>
        <v/>
      </c>
      <c r="X78" s="9" t="str">
        <f t="shared" si="8"/>
        <v/>
      </c>
    </row>
    <row r="79" spans="2:24" ht="18" customHeight="1" thickBot="1" x14ac:dyDescent="0.3">
      <c r="B79" s="83"/>
      <c r="C79" s="112"/>
      <c r="D79" s="39"/>
      <c r="E79" s="42"/>
      <c r="F79" s="39"/>
      <c r="G79" s="111" t="str">
        <f>IF(G78="","",VLOOKUP(G78,LISTAS!$F$5:$G$204,2,0))</f>
        <v/>
      </c>
      <c r="H79" s="134"/>
      <c r="I79" s="42"/>
      <c r="J79" s="39"/>
      <c r="K79" s="112"/>
      <c r="L79" s="6"/>
      <c r="M79" s="6"/>
      <c r="N79" s="6"/>
      <c r="O79" s="106"/>
      <c r="P79" s="10"/>
      <c r="S79" s="7" t="str">
        <f>IF(U79&lt;&gt;"",1+COUNTIF(S72:S78,"1")+COUNTIF(S72:S78,"2")+COUNTIF(S72:S78,"3")+COUNTIF(S72:S78,"4")+COUNTIF(S72:S78,"5")+COUNTIF(S72:S78,"6")+COUNTIF(S72:S78,"7"),"")</f>
        <v/>
      </c>
      <c r="T79" s="8" t="str">
        <f t="shared" si="6"/>
        <v/>
      </c>
      <c r="U79" s="130" t="str">
        <f>IF(U75&lt;&gt;"",IF(G76=U75,G78,IF(G78=U75,G76,IF(G92=U75,G94,IF(G94=U75,G92,IF(G108=U75,G110,IF(G110=U75,G108,IF(G124=U75,G126,IF(G126=U75,G124)))))))),"")</f>
        <v/>
      </c>
      <c r="V79" s="129" t="str">
        <f>IF(U79="","",VLOOKUP(U79,LISTAS!$F$5:$G$204,2,0))</f>
        <v/>
      </c>
      <c r="W79" s="9" t="str">
        <f t="shared" si="7"/>
        <v/>
      </c>
      <c r="X79" s="9" t="str">
        <f t="shared" si="8"/>
        <v/>
      </c>
    </row>
    <row r="80" spans="2:24" ht="18" customHeight="1" x14ac:dyDescent="0.25">
      <c r="B80" s="83">
        <v>7</v>
      </c>
      <c r="C80" s="110"/>
      <c r="D80" s="133">
        <v>0</v>
      </c>
      <c r="E80" s="44">
        <f>IF(D80&lt;&gt;"",D80,"")</f>
        <v>0</v>
      </c>
      <c r="F80" s="39" t="str">
        <f>IF(D80&lt;&gt;"",IF(C80="","",C80),"")</f>
        <v/>
      </c>
      <c r="G80" s="112">
        <f>IF(E80&lt;&gt;"",IF(E82&lt;&gt;"",SMALL(E80:F82,1),""),"")</f>
        <v>0</v>
      </c>
      <c r="H80" s="39"/>
      <c r="I80" s="42"/>
      <c r="J80" s="39"/>
      <c r="K80" s="112"/>
      <c r="L80" s="39"/>
      <c r="M80" s="39"/>
      <c r="N80" s="39"/>
      <c r="O80" s="112"/>
      <c r="P80" s="55"/>
      <c r="S80" s="7" t="str">
        <f>IF(U80&lt;&gt;"",1+COUNTIF(S72:S79,"1")+COUNTIF(S72:S79,"2")+COUNTIF(S72:S79,"3")+COUNTIF(S72:S79,"4")+COUNTIF(S72:S79,"5")+COUNTIF(S72:S79,"6")+COUNTIF(S72:S79,"7")+COUNTIF(S72:S79,"8"),"")</f>
        <v/>
      </c>
      <c r="T80" s="8" t="str">
        <f t="shared" si="6"/>
        <v/>
      </c>
      <c r="U80" s="130" t="str">
        <f>IF(U72&lt;&gt;"",IF(C72=U72,G74,IF(C74=U72,G74,IF(C80=U72,G82,IF(C82=U72,G82,IF(C88=U72,G90,IF(C90=U72,G90,IF(C96=U72,G98,IF(C98=U72,G98,IF(C104=U72,G106,IF(C106=U72,G106,IF(C112=U72,G114,IF(C114=U72,G114,IF(C120=U72,G122,IF(C122=U72,G122,IF(C128=U72,G130,IF(C130=U72,G130)))))))))))))))),"")</f>
        <v/>
      </c>
      <c r="V80" s="129" t="str">
        <f>IF(U80="","",VLOOKUP(U80,LISTAS!$F$5:$G$204,2,0))</f>
        <v/>
      </c>
      <c r="W80" s="9" t="str">
        <f t="shared" si="7"/>
        <v/>
      </c>
      <c r="X80" s="9" t="str">
        <f t="shared" si="8"/>
        <v/>
      </c>
    </row>
    <row r="81" spans="2:24" ht="18" customHeight="1" thickBot="1" x14ac:dyDescent="0.3">
      <c r="B81" s="83"/>
      <c r="C81" s="111" t="str">
        <f>IF(C80="","",VLOOKUP(C80,LISTAS!$F$5:$G$204,2,0))</f>
        <v/>
      </c>
      <c r="D81" s="134"/>
      <c r="E81" s="45"/>
      <c r="F81" s="39"/>
      <c r="G81" s="112"/>
      <c r="H81" s="39"/>
      <c r="I81" s="42"/>
      <c r="J81" s="39"/>
      <c r="K81" s="112"/>
      <c r="L81" s="39"/>
      <c r="M81" s="39"/>
      <c r="N81" s="39"/>
      <c r="O81" s="112"/>
      <c r="P81" s="55"/>
      <c r="S81" s="7" t="str">
        <f>IF(U81&lt;&gt;"",1+COUNTIF(S72:S80,"1")+COUNTIF(S72:S80,"2")+COUNTIF(S72:S80,"3")+COUNTIF(S72:S80,"4")+COUNTIF(S72:S80,"5")+COUNTIF(S72:S80,"6")+COUNTIF(S72:S80,"7")+COUNTIF(S72:S80,"8")+COUNTIF(S72:S80,"9"),"")</f>
        <v/>
      </c>
      <c r="T81" s="8" t="str">
        <f t="shared" si="6"/>
        <v/>
      </c>
      <c r="U81" s="130" t="str">
        <f>IF(U73&lt;&gt;"",IF(C72=U73,G74,IF(C74=U73,G74,IF(C80=U73,G82,IF(C82=U73,G82,IF(C88=U73,G90,IF(C90=U73,G90,IF(C96=U73,G98,IF(C98=U73,G98,IF(C104=U73,G106,IF(C106=U73,G106,IF(C112=U73,G114,IF(C114=U73,G114,IF(C120=U73,G122,IF(C122=U73,G122,IF(C128=U73,G130,IF(C130=U73,G130)))))))))))))))),"")</f>
        <v/>
      </c>
      <c r="V81" s="129" t="str">
        <f>IF(U81="","",VLOOKUP(U81,LISTAS!$F$5:$G$204,2,0))</f>
        <v/>
      </c>
      <c r="W81" s="9" t="str">
        <f t="shared" si="7"/>
        <v/>
      </c>
      <c r="X81" s="9" t="str">
        <f t="shared" si="8"/>
        <v/>
      </c>
    </row>
    <row r="82" spans="2:24" ht="18" customHeight="1" x14ac:dyDescent="0.25">
      <c r="B82" s="83">
        <v>9</v>
      </c>
      <c r="C82" s="110"/>
      <c r="D82" s="133">
        <v>0</v>
      </c>
      <c r="E82" s="45">
        <f>IF(D82&lt;&gt;"",D82,"")</f>
        <v>0</v>
      </c>
      <c r="F82" s="39" t="str">
        <f>IF(D82&lt;&gt;"",IF(C82="","",C82),"")</f>
        <v/>
      </c>
      <c r="G82" s="112" t="str">
        <f>VLOOKUP(G80,E80:F82,2,0)</f>
        <v/>
      </c>
      <c r="H82" s="39"/>
      <c r="I82" s="42"/>
      <c r="J82" s="39"/>
      <c r="K82" s="112"/>
      <c r="L82" s="39"/>
      <c r="M82" s="39"/>
      <c r="N82" s="39"/>
      <c r="O82" s="112"/>
      <c r="P82" s="55"/>
      <c r="S82" s="7" t="str">
        <f>IF(U82&lt;&gt;"",1+COUNTIF(S72:S81,"1")+COUNTIF(S72:S81,"2")+COUNTIF(S72:S81,"3")+COUNTIF(S72:S81,"4")+COUNTIF(S72:S81,"5")+COUNTIF(S72:S81,"6")+COUNTIF(S72:S81,"7")+COUNTIF(S72:S81,"8")+COUNTIF(S72:S81,"9")+COUNTIF(S72:S81,"10"),"")</f>
        <v/>
      </c>
      <c r="T82" s="8" t="str">
        <f t="shared" si="6"/>
        <v/>
      </c>
      <c r="U82" s="130" t="str">
        <f>IF(U74&lt;&gt;"",IF(C72=U74,G74,IF(C74=U74,G74,IF(C80=U74,G82,IF(C82=U74,G82,IF(C88=U74,G90,IF(C90=U74,G90,IF(C96=U74,G98,IF(C98=U74,G98,IF(C104=U74,G106,IF(C106=U74,G106,IF(C112=U74,G114,IF(C114=U74,G114,IF(C120=U74,G122,IF(C122=U74,G122,IF(C128=U74,G130,IF(C130=U74,G130)))))))))))))))),"")</f>
        <v/>
      </c>
      <c r="V82" s="129" t="str">
        <f>IF(U82="","",VLOOKUP(U82,LISTAS!$F$5:$G$204,2,0))</f>
        <v/>
      </c>
      <c r="W82" s="9" t="str">
        <f t="shared" si="7"/>
        <v/>
      </c>
      <c r="X82" s="9" t="str">
        <f t="shared" si="8"/>
        <v/>
      </c>
    </row>
    <row r="83" spans="2:24" ht="18" customHeight="1" thickBot="1" x14ac:dyDescent="0.3">
      <c r="B83" s="83"/>
      <c r="C83" s="111" t="str">
        <f>IF(C82="","",VLOOKUP(C82,LISTAS!$F$5:$G$204,2,0))</f>
        <v/>
      </c>
      <c r="D83" s="134"/>
      <c r="E83" s="39"/>
      <c r="F83" s="39"/>
      <c r="G83" s="112"/>
      <c r="H83" s="39"/>
      <c r="I83" s="42"/>
      <c r="J83" s="39"/>
      <c r="K83" s="112"/>
      <c r="L83" s="39"/>
      <c r="M83" s="39"/>
      <c r="N83" s="39"/>
      <c r="O83" s="112"/>
      <c r="P83" s="55"/>
      <c r="S83" s="7" t="str">
        <f>IF(U83&lt;&gt;"",1+COUNTIF(S72:S82,"1")+COUNTIF(S72:S82,"2")+COUNTIF(S72:S82,"3")+COUNTIF(S72:S82,"4")+COUNTIF(S72:S82,"5")+COUNTIF(S72:S82,"6")+COUNTIF(S72:S82,"7")+COUNTIF(S72:S82,"8")+COUNTIF(S72:S82,"9")+COUNTIF(S72:S82,"10")+COUNTIF(S72:S82,"11"),"")</f>
        <v/>
      </c>
      <c r="T83" s="8" t="str">
        <f t="shared" si="6"/>
        <v/>
      </c>
      <c r="U83" s="130" t="str">
        <f>IF(U75&lt;&gt;"",IF(C72=U75,G74,IF(C74=U75,G74,IF(C80=U75,G82,IF(C82=U75,G82,IF(C88=U75,G90,IF(C90=U75,G90,IF(C96=U75,G98,IF(C98=U75,G98,IF(C104=U75,G106,IF(C106=U75,G106,IF(C112=U75,G114,IF(C114=U75,G114,IF(C120=U75,G122,IF(C122=U75,G122,IF(C128=U75,G130,IF(C130=U75,G130)))))))))))))))),"")</f>
        <v/>
      </c>
      <c r="V83" s="129" t="str">
        <f>IF(U83="","",VLOOKUP(U83,LISTAS!$F$5:$G$204,2,0))</f>
        <v/>
      </c>
      <c r="W83" s="9" t="str">
        <f t="shared" si="7"/>
        <v/>
      </c>
      <c r="X83" s="9" t="str">
        <f t="shared" si="8"/>
        <v/>
      </c>
    </row>
    <row r="84" spans="2:24" ht="18" customHeight="1" x14ac:dyDescent="0.25">
      <c r="B84" s="83"/>
      <c r="C84" s="112"/>
      <c r="D84" s="39"/>
      <c r="E84" s="39"/>
      <c r="F84" s="39"/>
      <c r="G84" s="112"/>
      <c r="H84" s="39"/>
      <c r="I84" s="42"/>
      <c r="J84" s="39"/>
      <c r="K84" s="110" t="str">
        <f>IF(H76&lt;&gt;"",IF(H78&lt;&gt;"",IF(H76=H78,"",IF(H76&gt;H78,G76,G78)),""),"")</f>
        <v/>
      </c>
      <c r="L84" s="133">
        <v>0</v>
      </c>
      <c r="M84" s="39">
        <f>IF(L84&lt;&gt;"",L84,"")</f>
        <v>0</v>
      </c>
      <c r="N84" s="39" t="str">
        <f>IF(L84&lt;&gt;"",IF(K84="","",K84),"")</f>
        <v/>
      </c>
      <c r="O84" s="112">
        <f>IF(M84&lt;&gt;"",IF(M86&lt;&gt;"",SMALL(M84:N86,1),""),"")</f>
        <v>0</v>
      </c>
      <c r="P84" s="55"/>
      <c r="S84" s="7" t="str">
        <f>IF(U84&lt;&gt;"",1+COUNTIF(S72:S83,"1")+COUNTIF(S72:S83,"2")+COUNTIF(S72:S83,"3")+COUNTIF(S72:S83,"4")+COUNTIF(S72:S83,"5")+COUNTIF(S72:S83,"6")+COUNTIF(S72:S83,"7")+COUNTIF(S72:S83,"8")+COUNTIF(S72:S83,"9")+COUNTIF(S72:S83,"10")+COUNTIF(S72:S83,"11")+COUNTIF(S72:S83,"12"),"")</f>
        <v/>
      </c>
      <c r="T84" s="8" t="str">
        <f t="shared" si="6"/>
        <v/>
      </c>
      <c r="U84" s="130" t="str">
        <f>IF(U76&lt;&gt;"",IF(C72=U76,G74,IF(C74=U76,G74,IF(C80=U76,G82,IF(C82=U76,G82,IF(C88=U76,G90,IF(C90=U76,G90,IF(C96=U76,G98,IF(C98=U76,G98,IF(C104=U76,G106,IF(C106=U76,G106,IF(C112=U76,G114,IF(C114=U76,G114,IF(C120=U76,G122,IF(C122=U76,G122,IF(C128=U76,G130,IF(C130=U76,G130)))))))))))))))),"")</f>
        <v/>
      </c>
      <c r="V84" s="129" t="str">
        <f>IF(U84="","",VLOOKUP(U84,LISTAS!$F$5:$G$204,2,0))</f>
        <v/>
      </c>
      <c r="W84" s="9" t="str">
        <f t="shared" si="7"/>
        <v/>
      </c>
      <c r="X84" s="9" t="str">
        <f t="shared" si="8"/>
        <v/>
      </c>
    </row>
    <row r="85" spans="2:24" ht="18" customHeight="1" thickBot="1" x14ac:dyDescent="0.3">
      <c r="B85" s="83"/>
      <c r="C85" s="112"/>
      <c r="D85" s="39"/>
      <c r="E85" s="39"/>
      <c r="F85" s="39"/>
      <c r="G85" s="112"/>
      <c r="H85" s="39"/>
      <c r="I85" s="42"/>
      <c r="J85" s="39"/>
      <c r="K85" s="111" t="str">
        <f>IF(K84="","",VLOOKUP(K84,LISTAS!$F$5:$G$204,2,0))</f>
        <v/>
      </c>
      <c r="L85" s="134"/>
      <c r="M85" s="39"/>
      <c r="N85" s="39"/>
      <c r="O85" s="112"/>
      <c r="P85" s="55"/>
      <c r="S85" s="7" t="str">
        <f>IF(U85&lt;&gt;"",1+COUNTIF(S72:S84,"1")+COUNTIF(S72:S84,"2")+COUNTIF(S72:S84,"3")+COUNTIF(S72:S84,"4")+COUNTIF(S72:S84,"5")+COUNTIF(S72:S84,"6")+COUNTIF(S72:S84,"7")+COUNTIF(S72:S84,"8")+COUNTIF(S72:S84,"9")+COUNTIF(S72:S84,"10")+COUNTIF(S72:S84,"11")+COUNTIF(S72:S84,"12")+COUNTIF(S72:S84,"13"),"")</f>
        <v/>
      </c>
      <c r="T85" s="8" t="str">
        <f t="shared" si="6"/>
        <v/>
      </c>
      <c r="U85" s="130" t="str">
        <f>IF(U77&lt;&gt;"",IF(C72=U77,G74,IF(C74=U77,G74,IF(C80=U77,G82,IF(C82=U77,G82,IF(C88=U77,G90,IF(C90=U77,G90,IF(C96=U77,G98,IF(C98=U77,G98,IF(C104=U77,G106,IF(C106=U77,G106,IF(C112=U77,G114,IF(C114=U77,G114,IF(C120=U77,G122,IF(C122=U77,G122,IF(C128=U77,G130,IF(C130=U77,G130)))))))))))))))),"")</f>
        <v/>
      </c>
      <c r="V85" s="129" t="str">
        <f>IF(U85="","",VLOOKUP(U85,LISTAS!$F$5:$G$204,2,0))</f>
        <v/>
      </c>
      <c r="W85" s="9" t="str">
        <f t="shared" si="7"/>
        <v/>
      </c>
      <c r="X85" s="9" t="str">
        <f t="shared" si="8"/>
        <v/>
      </c>
    </row>
    <row r="86" spans="2:24" ht="18" customHeight="1" x14ac:dyDescent="0.25">
      <c r="B86" s="83"/>
      <c r="C86" s="112"/>
      <c r="D86" s="39"/>
      <c r="E86" s="39"/>
      <c r="F86" s="39"/>
      <c r="G86" s="112"/>
      <c r="H86" s="39"/>
      <c r="I86" s="42"/>
      <c r="J86" s="43"/>
      <c r="K86" s="110" t="str">
        <f>IF(H92&lt;&gt;"",IF(H94&lt;&gt;"",IF(H92=H94,"",IF(H92&gt;H94,G92,G94)),""),"")</f>
        <v/>
      </c>
      <c r="L86" s="133">
        <v>0</v>
      </c>
      <c r="M86" s="40">
        <f>IF(L86&lt;&gt;"",L86,"")</f>
        <v>0</v>
      </c>
      <c r="N86" s="39" t="str">
        <f>IF(L86&lt;&gt;"",IF(K86="","",K86),"")</f>
        <v/>
      </c>
      <c r="O86" s="112" t="str">
        <f>VLOOKUP(O84,M84:N86,2,0)</f>
        <v/>
      </c>
      <c r="P86" s="55"/>
      <c r="S86" s="7" t="str">
        <f>IF(U86&lt;&gt;"",1+COUNTIF(S72:S85,"1")+COUNTIF(S72:S85,"2")+COUNTIF(S72:S85,"3")+COUNTIF(S72:S85,"4")+COUNTIF(S72:S85,"5")+COUNTIF(S72:S85,"6")+COUNTIF(S72:S85,"7")+COUNTIF(S72:S85,"8")+COUNTIF(S72:S85,"9")+COUNTIF(S72:S85,"10")+COUNTIF(S72:S85,"11")+COUNTIF(S72:S85,"12")+COUNTIF(S72:S85,"13")+COUNTIF(S72:S85,"14"),"")</f>
        <v/>
      </c>
      <c r="T86" s="8" t="str">
        <f t="shared" si="6"/>
        <v/>
      </c>
      <c r="U86" s="130" t="str">
        <f>IF(U78&lt;&gt;"",IF(C72=U78,G74,IF(C74=U78,G74,IF(C80=U78,G82,IF(C82=U78,G82,IF(C88=U78,G90,IF(C90=U78,G90,IF(C96=U78,G98,IF(C98=U78,G98,IF(C104=U78,G106,IF(C106=U78,G106,IF(C112=U78,G114,IF(C114=U78,G114,IF(C120=U78,G122,IF(C122=U78,G122,IF(C128=U78,G130,IF(C130=U78,G130)))))))))))))))),"")</f>
        <v/>
      </c>
      <c r="V86" s="129" t="str">
        <f>IF(U86="","",VLOOKUP(U86,LISTAS!$F$5:$G$204,2,0))</f>
        <v/>
      </c>
      <c r="W86" s="9" t="str">
        <f t="shared" si="7"/>
        <v/>
      </c>
      <c r="X86" s="9" t="str">
        <f t="shared" si="8"/>
        <v/>
      </c>
    </row>
    <row r="87" spans="2:24" ht="18" customHeight="1" thickBot="1" x14ac:dyDescent="0.3">
      <c r="B87" s="83"/>
      <c r="C87" s="112"/>
      <c r="D87" s="39"/>
      <c r="E87" s="39"/>
      <c r="F87" s="39"/>
      <c r="G87" s="112"/>
      <c r="H87" s="39"/>
      <c r="I87" s="42"/>
      <c r="J87" s="39"/>
      <c r="K87" s="111" t="str">
        <f>IF(K86="","",VLOOKUP(K86,LISTAS!$F$5:$G$204,2,0))</f>
        <v/>
      </c>
      <c r="L87" s="134"/>
      <c r="M87" s="42"/>
      <c r="N87" s="39"/>
      <c r="O87" s="112"/>
      <c r="P87" s="55"/>
      <c r="S87" s="7" t="str">
        <f>IF(U87&lt;&gt;"",1+COUNTIF(S72:S86,"1")+COUNTIF(S72:S86,"2")+COUNTIF(S72:S86,"3")+COUNTIF(S72:S86,"4")+COUNTIF(S72:S86,"5")+COUNTIF(S72:S86,"6")+COUNTIF(S72:S86,"7")+COUNTIF(S72:S86,"8")+COUNTIF(S72:S86,"9")+COUNTIF(S72:S86,"10")+COUNTIF(S72:S86,"11")+COUNTIF(S72:S86,"12")+COUNTIF(S72:S86,"13")+COUNTIF(S72:S86,"14")+COUNTIF(S72:S86,"15"),"")</f>
        <v/>
      </c>
      <c r="T87" s="8" t="str">
        <f t="shared" si="6"/>
        <v/>
      </c>
      <c r="U87" s="130" t="str">
        <f>IF(U79&lt;&gt;"",IF(C72=U79,G74,IF(C74=U79,G74,IF(C80=U79,G82,IF(C82=U79,G82,IF(C88=U79,G90,IF(C90=U79,G90,IF(C96=U79,G98,IF(C98=U79,G98,IF(C104=U79,G106,IF(C106=U79,G106,IF(C112=U79,G114,IF(C114=U79,G114,IF(C120=U79,G122,IF(C122=U79,G122,IF(C128=U79,G130,IF(C130=U79,G130)))))))))))))))),"")</f>
        <v/>
      </c>
      <c r="V87" s="129" t="str">
        <f>IF(U87="","",VLOOKUP(U87,LISTAS!$F$5:$G$204,2,0))</f>
        <v/>
      </c>
      <c r="W87" s="9" t="str">
        <f t="shared" si="7"/>
        <v/>
      </c>
      <c r="X87" s="9" t="str">
        <f t="shared" si="8"/>
        <v/>
      </c>
    </row>
    <row r="88" spans="2:24" ht="18" customHeight="1" x14ac:dyDescent="0.25">
      <c r="B88" s="83">
        <v>6</v>
      </c>
      <c r="C88" s="110"/>
      <c r="D88" s="133">
        <v>0</v>
      </c>
      <c r="E88" s="39">
        <f>IF(D88&lt;&gt;"",D88,"")</f>
        <v>0</v>
      </c>
      <c r="F88" s="39" t="str">
        <f>IF(D88&lt;&gt;"",IF(C88="","",C88),"")</f>
        <v/>
      </c>
      <c r="G88" s="112">
        <f>IF(E88&lt;&gt;"",IF(E90&lt;&gt;"",SMALL(E88:F90,1),""),"")</f>
        <v>0</v>
      </c>
      <c r="H88" s="39"/>
      <c r="I88" s="42"/>
      <c r="J88" s="39"/>
      <c r="K88" s="112"/>
      <c r="L88" s="39"/>
      <c r="M88" s="42"/>
      <c r="N88" s="39"/>
      <c r="O88" s="112"/>
      <c r="P88" s="55"/>
      <c r="S88" s="7"/>
      <c r="T88" s="8"/>
      <c r="U88" s="130"/>
      <c r="V88" s="129"/>
      <c r="W88" s="9"/>
      <c r="X88" s="9"/>
    </row>
    <row r="89" spans="2:24" ht="18" customHeight="1" thickBot="1" x14ac:dyDescent="0.3">
      <c r="B89" s="83"/>
      <c r="C89" s="111" t="str">
        <f>IF(C88="","",VLOOKUP(C88,LISTAS!$F$5:$G$204,2,0))</f>
        <v/>
      </c>
      <c r="D89" s="134"/>
      <c r="E89" s="39"/>
      <c r="F89" s="39"/>
      <c r="G89" s="112"/>
      <c r="H89" s="39"/>
      <c r="I89" s="42"/>
      <c r="J89" s="39"/>
      <c r="K89" s="112"/>
      <c r="L89" s="39"/>
      <c r="M89" s="42"/>
      <c r="N89" s="39"/>
      <c r="O89" s="112"/>
      <c r="P89" s="55"/>
      <c r="S89" s="7"/>
      <c r="T89" s="8"/>
      <c r="U89" s="129"/>
      <c r="V89" s="129" t="str">
        <f>IF(U89="","",VLOOKUP(U89,LISTAS!$F$5:$G$204,2,0))</f>
        <v/>
      </c>
      <c r="W89" s="9" t="str">
        <f t="shared" ref="W89" si="9">IF(S89="","",IF(S89=1,180,IF(S89=2,170,IF(S89=3,150,IF(S89=4,140,IF(S89=5,135,IF(S89=6,130,IF(S89=7,120,IF(S89=8,110,IF(S89=9,105,IF(S89=10,105,IF(S89=11,105,IF(S89=12,105,IF(S89=13,105,IF(S89=14,105,IF(S89=15,105,IF(S89=16,105,IF(S89&gt;16,"",""))))))))))))))))))</f>
        <v/>
      </c>
      <c r="X89" s="9" t="str">
        <f t="shared" ref="X89" si="10">IF(S89="","",IF($V$5="NÃO","",IF(S89=1,180,IF(S89=2,170,IF(S89=3,150,IF(S89=4,140,IF(S89=5,135,IF(S89=6,130,IF(S89=7,120,IF(S89=8,110,IF(S89=9,105,IF(S89=10,105,IF(S89=11,105,IF(S89=12,105,IF(S89=13,105,IF(S89=14,105,IF(S89=15,105,IF(S89=16,105,IF(S89&gt;16,"","")))))))))))))))))))</f>
        <v/>
      </c>
    </row>
    <row r="90" spans="2:24" ht="18" customHeight="1" x14ac:dyDescent="0.25">
      <c r="B90" s="83">
        <v>11</v>
      </c>
      <c r="C90" s="110"/>
      <c r="D90" s="133">
        <v>0</v>
      </c>
      <c r="E90" s="40">
        <f>IF(D90&lt;&gt;"",D90,"")</f>
        <v>0</v>
      </c>
      <c r="F90" s="39" t="str">
        <f>IF(D90&lt;&gt;"",IF(C90="","",C90),"")</f>
        <v/>
      </c>
      <c r="G90" s="112" t="str">
        <f>VLOOKUP(G88,E88:F90,2,0)</f>
        <v/>
      </c>
      <c r="H90" s="39"/>
      <c r="I90" s="42"/>
      <c r="J90" s="39"/>
      <c r="K90" s="112"/>
      <c r="L90" s="39"/>
      <c r="M90" s="42"/>
      <c r="N90" s="39"/>
      <c r="O90" s="112"/>
      <c r="P90" s="55"/>
      <c r="S90" s="7"/>
      <c r="T90" s="8"/>
      <c r="U90" s="130"/>
      <c r="V90" s="129"/>
      <c r="W90" s="9"/>
      <c r="X90" s="9"/>
    </row>
    <row r="91" spans="2:24" ht="18" customHeight="1" thickBot="1" x14ac:dyDescent="0.3">
      <c r="B91" s="83"/>
      <c r="C91" s="111" t="str">
        <f>IF(C90="","",VLOOKUP(C90,LISTAS!$F$5:$G$204,2,0))</f>
        <v/>
      </c>
      <c r="D91" s="134"/>
      <c r="E91" s="39"/>
      <c r="F91" s="80"/>
      <c r="G91" s="112"/>
      <c r="H91" s="39"/>
      <c r="I91" s="42"/>
      <c r="J91" s="39"/>
      <c r="K91" s="112"/>
      <c r="L91" s="39"/>
      <c r="M91" s="42"/>
      <c r="N91" s="39"/>
      <c r="O91" s="112"/>
      <c r="P91" s="55"/>
      <c r="S91" s="7"/>
      <c r="T91" s="8"/>
      <c r="U91" s="130"/>
      <c r="V91" s="129"/>
      <c r="W91" s="9"/>
      <c r="X91" s="9"/>
    </row>
    <row r="92" spans="2:24" ht="18" customHeight="1" x14ac:dyDescent="0.25">
      <c r="B92" s="83"/>
      <c r="C92" s="112"/>
      <c r="D92" s="39"/>
      <c r="E92" s="39"/>
      <c r="F92" s="41"/>
      <c r="G92" s="110" t="str">
        <f>IF(D88&lt;&gt;"",IF(D90&lt;&gt;"",IF(D88=D90,"",IF(D88&gt;D90,C88,C90)),""),"")</f>
        <v/>
      </c>
      <c r="H92" s="133">
        <v>0</v>
      </c>
      <c r="I92" s="44">
        <f>IF(H92&lt;&gt;"",H92,"")</f>
        <v>0</v>
      </c>
      <c r="J92" s="39" t="str">
        <f>IF(H92&lt;&gt;"",IF(G92="","",G92),"")</f>
        <v/>
      </c>
      <c r="K92" s="112">
        <f>IF(I92&lt;&gt;"",IF(I94&lt;&gt;"",SMALL(I92:J94,1),""),"")</f>
        <v>0</v>
      </c>
      <c r="L92" s="6"/>
      <c r="M92" s="42"/>
      <c r="N92" s="39"/>
      <c r="O92" s="112"/>
      <c r="P92" s="55"/>
      <c r="S92" s="7"/>
      <c r="T92" s="8"/>
      <c r="U92" s="130"/>
      <c r="V92" s="129"/>
      <c r="W92" s="9"/>
      <c r="X92" s="9"/>
    </row>
    <row r="93" spans="2:24" ht="18" customHeight="1" thickBot="1" x14ac:dyDescent="0.3">
      <c r="B93" s="83"/>
      <c r="C93" s="112"/>
      <c r="D93" s="39"/>
      <c r="E93" s="39"/>
      <c r="F93" s="41"/>
      <c r="G93" s="111" t="str">
        <f>IF(G92="","",VLOOKUP(G92,LISTAS!$F$5:$G$204,2,0))</f>
        <v/>
      </c>
      <c r="H93" s="134"/>
      <c r="I93" s="45"/>
      <c r="J93" s="39"/>
      <c r="K93" s="112"/>
      <c r="L93" s="6"/>
      <c r="M93" s="42"/>
      <c r="N93" s="39"/>
      <c r="O93" s="112"/>
      <c r="P93" s="55"/>
      <c r="S93" s="7"/>
      <c r="T93" s="8"/>
      <c r="U93" s="130"/>
      <c r="V93" s="129"/>
      <c r="W93" s="9"/>
      <c r="X93" s="9"/>
    </row>
    <row r="94" spans="2:24" ht="18" customHeight="1" x14ac:dyDescent="0.25">
      <c r="B94" s="83"/>
      <c r="C94" s="112"/>
      <c r="D94" s="39"/>
      <c r="E94" s="42"/>
      <c r="F94" s="43"/>
      <c r="G94" s="110" t="str">
        <f>IF(D96&lt;&gt;"",IF(D98&lt;&gt;"",IF(D96=D98,"",IF(D96&gt;D98,C96,C98)),""),"")</f>
        <v/>
      </c>
      <c r="H94" s="133">
        <v>0</v>
      </c>
      <c r="I94" s="45">
        <f>IF(H94&lt;&gt;"",H94,"")</f>
        <v>0</v>
      </c>
      <c r="J94" s="39" t="str">
        <f>IF(H94&lt;&gt;"",IF(G94="","",G94),"")</f>
        <v/>
      </c>
      <c r="K94" s="112" t="str">
        <f>VLOOKUP(K92,I92:J94,2,0)</f>
        <v/>
      </c>
      <c r="L94" s="6"/>
      <c r="M94" s="42"/>
      <c r="N94" s="39"/>
      <c r="O94" s="112"/>
      <c r="P94" s="55"/>
      <c r="S94" s="7"/>
      <c r="T94" s="8"/>
      <c r="U94" s="130"/>
      <c r="V94" s="129"/>
      <c r="W94" s="9"/>
      <c r="X94" s="9"/>
    </row>
    <row r="95" spans="2:24" ht="18" customHeight="1" thickBot="1" x14ac:dyDescent="0.3">
      <c r="B95" s="83"/>
      <c r="C95" s="112"/>
      <c r="D95" s="39"/>
      <c r="E95" s="42"/>
      <c r="F95" s="39"/>
      <c r="G95" s="111" t="str">
        <f>IF(G94="","",VLOOKUP(G94,LISTAS!$F$5:$G$204,2,0))</f>
        <v/>
      </c>
      <c r="H95" s="134"/>
      <c r="I95" s="39"/>
      <c r="J95" s="39"/>
      <c r="K95" s="112"/>
      <c r="L95" s="6"/>
      <c r="M95" s="42"/>
      <c r="N95" s="39"/>
      <c r="O95" s="112"/>
      <c r="P95" s="55"/>
      <c r="S95" s="7"/>
      <c r="T95" s="8"/>
      <c r="U95" s="130"/>
      <c r="V95" s="129"/>
      <c r="W95" s="9"/>
      <c r="X95" s="9"/>
    </row>
    <row r="96" spans="2:24" ht="18" customHeight="1" x14ac:dyDescent="0.25">
      <c r="B96" s="83">
        <v>4</v>
      </c>
      <c r="C96" s="110"/>
      <c r="D96" s="133">
        <v>0</v>
      </c>
      <c r="E96" s="44">
        <f>IF(D96&lt;&gt;"",D96,"")</f>
        <v>0</v>
      </c>
      <c r="F96" s="39" t="str">
        <f>IF(D96&lt;&gt;"",IF(C96="","",C96),"")</f>
        <v/>
      </c>
      <c r="G96" s="112">
        <f>IF(E96&lt;&gt;"",IF(E98&lt;&gt;"",SMALL(E96:F98,1),""),"")</f>
        <v>0</v>
      </c>
      <c r="H96" s="39"/>
      <c r="I96" s="39"/>
      <c r="J96" s="39"/>
      <c r="K96" s="112"/>
      <c r="L96" s="39"/>
      <c r="M96" s="42"/>
      <c r="N96" s="39"/>
      <c r="O96" s="112"/>
      <c r="P96" s="55"/>
      <c r="R96" s="14"/>
      <c r="S96" s="7"/>
      <c r="T96" s="8"/>
      <c r="U96" s="130"/>
      <c r="V96" s="129"/>
      <c r="W96" s="9"/>
      <c r="X96" s="9"/>
    </row>
    <row r="97" spans="2:24" ht="18" customHeight="1" thickBot="1" x14ac:dyDescent="0.3">
      <c r="B97" s="83"/>
      <c r="C97" s="111" t="str">
        <f>IF(C96="","",VLOOKUP(C96,LISTAS!$F$5:$G$204,2,0))</f>
        <v/>
      </c>
      <c r="D97" s="134"/>
      <c r="E97" s="45"/>
      <c r="F97" s="39"/>
      <c r="G97" s="112"/>
      <c r="H97" s="39"/>
      <c r="I97" s="39"/>
      <c r="J97" s="39"/>
      <c r="K97" s="112"/>
      <c r="L97" s="39"/>
      <c r="M97" s="42"/>
      <c r="N97" s="39"/>
      <c r="O97" s="112"/>
      <c r="P97" s="55"/>
      <c r="R97" s="14"/>
      <c r="S97" s="7"/>
      <c r="T97" s="8"/>
      <c r="U97" s="130"/>
      <c r="V97" s="129"/>
      <c r="W97" s="9"/>
      <c r="X97" s="9"/>
    </row>
    <row r="98" spans="2:24" ht="18" customHeight="1" x14ac:dyDescent="0.25">
      <c r="B98" s="83">
        <v>13</v>
      </c>
      <c r="C98" s="110"/>
      <c r="D98" s="133">
        <v>0</v>
      </c>
      <c r="E98" s="45">
        <f>IF(D98&lt;&gt;"",D98,"")</f>
        <v>0</v>
      </c>
      <c r="F98" s="39" t="str">
        <f>IF(D98&lt;&gt;"",IF(C98="","",C98),"")</f>
        <v/>
      </c>
      <c r="G98" s="112" t="str">
        <f>VLOOKUP(G96,E96:F98,2,0)</f>
        <v/>
      </c>
      <c r="H98" s="39"/>
      <c r="I98" s="39"/>
      <c r="J98" s="39"/>
      <c r="K98" s="112"/>
      <c r="L98" s="39"/>
      <c r="M98" s="42"/>
      <c r="N98" s="39"/>
      <c r="O98" s="112"/>
      <c r="P98" s="55"/>
      <c r="R98" s="14"/>
      <c r="S98" s="7"/>
      <c r="T98" s="8"/>
      <c r="U98" s="130"/>
      <c r="V98" s="129"/>
      <c r="W98" s="9"/>
      <c r="X98" s="9"/>
    </row>
    <row r="99" spans="2:24" ht="18" customHeight="1" thickBot="1" x14ac:dyDescent="0.3">
      <c r="B99" s="83"/>
      <c r="C99" s="111" t="str">
        <f>IF(C98="","",VLOOKUP(C98,LISTAS!$F$5:$G$204,2,0))</f>
        <v/>
      </c>
      <c r="D99" s="134"/>
      <c r="E99" s="39"/>
      <c r="F99" s="39"/>
      <c r="G99" s="112"/>
      <c r="H99" s="39"/>
      <c r="I99" s="39"/>
      <c r="J99" s="39"/>
      <c r="K99" s="112"/>
      <c r="L99" s="39"/>
      <c r="M99" s="42"/>
      <c r="N99" s="39"/>
      <c r="O99" s="112"/>
      <c r="P99" s="39"/>
      <c r="R99" s="14"/>
      <c r="S99" s="7"/>
      <c r="T99" s="8"/>
      <c r="U99" s="130"/>
      <c r="V99" s="129"/>
      <c r="W99" s="9"/>
      <c r="X99" s="9"/>
    </row>
    <row r="100" spans="2:24" ht="18" customHeight="1" x14ac:dyDescent="0.25">
      <c r="B100" s="83"/>
      <c r="C100" s="106"/>
      <c r="D100" s="6"/>
      <c r="E100" s="39"/>
      <c r="F100" s="39"/>
      <c r="G100" s="112"/>
      <c r="H100" s="39"/>
      <c r="I100" s="39"/>
      <c r="J100" s="39"/>
      <c r="K100" s="112"/>
      <c r="L100" s="39"/>
      <c r="M100" s="42"/>
      <c r="N100" s="39"/>
      <c r="O100" s="110" t="str">
        <f>IF(L84&lt;&gt;"",IF(L86&lt;&gt;"",IF(L84=L86,"",IF(L84&gt;L86,K84,K86)),""),"")</f>
        <v/>
      </c>
      <c r="P100" s="133">
        <v>0</v>
      </c>
      <c r="Q100" s="11"/>
      <c r="S100" s="7"/>
      <c r="T100" s="8"/>
      <c r="U100" s="130"/>
      <c r="V100" s="129"/>
      <c r="W100" s="9"/>
      <c r="X100" s="9"/>
    </row>
    <row r="101" spans="2:24" ht="18" customHeight="1" thickBot="1" x14ac:dyDescent="0.3">
      <c r="B101" s="83"/>
      <c r="C101" s="106"/>
      <c r="D101" s="6"/>
      <c r="E101" s="39"/>
      <c r="F101" s="39"/>
      <c r="G101" s="112"/>
      <c r="H101" s="39"/>
      <c r="I101" s="39"/>
      <c r="J101" s="39"/>
      <c r="K101" s="112"/>
      <c r="L101" s="39"/>
      <c r="M101" s="42"/>
      <c r="N101" s="39"/>
      <c r="O101" s="111" t="str">
        <f>IF(O100="","",VLOOKUP(O100,LISTAS!$F$5:$G$204,2,0))</f>
        <v/>
      </c>
      <c r="P101" s="134"/>
      <c r="Q101" s="11"/>
      <c r="S101" s="7"/>
      <c r="T101" s="8"/>
      <c r="U101" s="130"/>
      <c r="V101" s="129"/>
      <c r="W101" s="9"/>
      <c r="X101" s="9"/>
    </row>
    <row r="102" spans="2:24" ht="18" customHeight="1" x14ac:dyDescent="0.25">
      <c r="B102" s="83"/>
      <c r="C102" s="106"/>
      <c r="D102" s="6"/>
      <c r="E102" s="39"/>
      <c r="F102" s="39"/>
      <c r="G102" s="112"/>
      <c r="H102" s="39"/>
      <c r="I102" s="39"/>
      <c r="J102" s="39"/>
      <c r="K102" s="112"/>
      <c r="L102" s="39"/>
      <c r="M102" s="42"/>
      <c r="N102" s="43"/>
      <c r="O102" s="110" t="str">
        <f>IF(L116&lt;&gt;"",IF(L118&lt;&gt;"",IF(L116=L118,"",IF(L116&gt;L118,K116,K118)),""),"")</f>
        <v/>
      </c>
      <c r="P102" s="133">
        <v>0</v>
      </c>
      <c r="Q102" s="11"/>
      <c r="S102" s="7"/>
      <c r="T102" s="8"/>
      <c r="U102" s="130"/>
      <c r="V102" s="129"/>
      <c r="W102" s="9"/>
      <c r="X102" s="9"/>
    </row>
    <row r="103" spans="2:24" ht="18" customHeight="1" thickBot="1" x14ac:dyDescent="0.3">
      <c r="B103" s="83"/>
      <c r="C103" s="106"/>
      <c r="D103" s="6"/>
      <c r="E103" s="39"/>
      <c r="F103" s="39"/>
      <c r="G103" s="112"/>
      <c r="H103" s="39"/>
      <c r="I103" s="39"/>
      <c r="J103" s="39"/>
      <c r="K103" s="112"/>
      <c r="L103" s="39"/>
      <c r="M103" s="42"/>
      <c r="N103" s="39"/>
      <c r="O103" s="111" t="str">
        <f>IF(O102="","",VLOOKUP(O102,LISTAS!$F$5:$G$204,2,0))</f>
        <v/>
      </c>
      <c r="P103" s="134"/>
      <c r="Q103" s="11"/>
      <c r="S103" s="7"/>
      <c r="T103" s="8"/>
      <c r="U103" s="130"/>
      <c r="V103" s="129"/>
      <c r="W103" s="9"/>
      <c r="X103" s="9"/>
    </row>
    <row r="104" spans="2:24" ht="18" customHeight="1" x14ac:dyDescent="0.25">
      <c r="B104" s="83">
        <v>3</v>
      </c>
      <c r="C104" s="110"/>
      <c r="D104" s="133">
        <v>0</v>
      </c>
      <c r="E104" s="39">
        <f>IF(D104&lt;&gt;"",D104,"")</f>
        <v>0</v>
      </c>
      <c r="F104" s="39" t="str">
        <f>IF(D104&lt;&gt;"",IF(C104="","",C104),"")</f>
        <v/>
      </c>
      <c r="G104" s="112">
        <f>IF(E104&lt;&gt;"",IF(E106&lt;&gt;"",SMALL(E104:F106,1),""),"")</f>
        <v>0</v>
      </c>
      <c r="H104" s="39"/>
      <c r="I104" s="39"/>
      <c r="J104" s="39"/>
      <c r="K104" s="112"/>
      <c r="L104" s="39"/>
      <c r="M104" s="42"/>
      <c r="N104" s="39"/>
      <c r="O104" s="112"/>
      <c r="P104" s="55"/>
      <c r="Q104" s="11"/>
      <c r="S104" s="7"/>
      <c r="T104" s="8"/>
      <c r="U104" s="130"/>
      <c r="V104" s="129"/>
      <c r="W104" s="9"/>
      <c r="X104" s="9"/>
    </row>
    <row r="105" spans="2:24" ht="18" customHeight="1" thickBot="1" x14ac:dyDescent="0.3">
      <c r="B105" s="83"/>
      <c r="C105" s="111" t="str">
        <f>IF(C104="","",VLOOKUP(C104,LISTAS!$F$5:$G$204,2,0))</f>
        <v/>
      </c>
      <c r="D105" s="134"/>
      <c r="E105" s="39"/>
      <c r="F105" s="39"/>
      <c r="G105" s="112"/>
      <c r="H105" s="39"/>
      <c r="I105" s="39"/>
      <c r="J105" s="39"/>
      <c r="K105" s="112"/>
      <c r="L105" s="39"/>
      <c r="M105" s="42"/>
      <c r="N105" s="39"/>
      <c r="O105" s="112"/>
      <c r="P105" s="55"/>
      <c r="Q105" s="11"/>
      <c r="S105" s="7"/>
      <c r="T105" s="8"/>
      <c r="U105" s="129"/>
      <c r="V105" s="129"/>
      <c r="W105" s="9"/>
      <c r="X105" s="9"/>
    </row>
    <row r="106" spans="2:24" ht="18" customHeight="1" x14ac:dyDescent="0.25">
      <c r="B106" s="83">
        <v>14</v>
      </c>
      <c r="C106" s="110"/>
      <c r="D106" s="133">
        <v>0</v>
      </c>
      <c r="E106" s="40">
        <f>IF(D106&lt;&gt;"",D106,"")</f>
        <v>0</v>
      </c>
      <c r="F106" s="39" t="str">
        <f>IF(D106&lt;&gt;"",IF(C106="","",C106),"")</f>
        <v/>
      </c>
      <c r="G106" s="112" t="str">
        <f>VLOOKUP(G104,E104:F106,2,0)</f>
        <v/>
      </c>
      <c r="H106" s="39"/>
      <c r="I106" s="39"/>
      <c r="J106" s="39"/>
      <c r="K106" s="112"/>
      <c r="L106" s="39"/>
      <c r="M106" s="42"/>
      <c r="N106" s="39"/>
      <c r="O106" s="112"/>
      <c r="P106" s="55"/>
      <c r="Q106" s="11"/>
      <c r="S106" s="7"/>
      <c r="T106" s="8"/>
      <c r="U106" s="129"/>
      <c r="V106" s="129" t="str">
        <f>IF(U106="","",VLOOKUP(U106,LISTAS!$F$5:$G$204,2,0))</f>
        <v/>
      </c>
      <c r="W106" s="9" t="str">
        <f t="shared" ref="W106:W132" si="11">IF(S106="","",IF(S106=1,180,IF(S106=2,170,IF(S106=3,150,IF(S106=4,140,IF(S106=5,135,IF(S106=6,130,IF(S106=7,120,IF(S106=8,110,IF(S106=9,105,IF(S106=10,105,IF(S106=11,105,IF(S106=12,105,IF(S106=13,105,IF(S106=14,105,IF(S106=15,105,IF(S106=16,105,IF(S106&gt;16,"",""))))))))))))))))))</f>
        <v/>
      </c>
      <c r="X106" s="9" t="str">
        <f t="shared" ref="X106:X132" si="12">IF(S106="","",IF($V$5="NÃO","",IF(S106=1,180,IF(S106=2,170,IF(S106=3,150,IF(S106=4,140,IF(S106=5,135,IF(S106=6,130,IF(S106=7,120,IF(S106=8,110,IF(S106=9,105,IF(S106=10,105,IF(S106=11,105,IF(S106=12,105,IF(S106=13,105,IF(S106=14,105,IF(S106=15,105,IF(S106=16,105,IF(S106&gt;16,"","")))))))))))))))))))</f>
        <v/>
      </c>
    </row>
    <row r="107" spans="2:24" ht="18" customHeight="1" thickBot="1" x14ac:dyDescent="0.3">
      <c r="B107" s="83"/>
      <c r="C107" s="111" t="str">
        <f>IF(C106="","",VLOOKUP(C106,LISTAS!$F$5:$G$204,2,0))</f>
        <v/>
      </c>
      <c r="D107" s="134"/>
      <c r="E107" s="39"/>
      <c r="F107" s="80"/>
      <c r="G107" s="112"/>
      <c r="H107" s="39"/>
      <c r="I107" s="39"/>
      <c r="J107" s="39"/>
      <c r="K107" s="112"/>
      <c r="L107" s="39"/>
      <c r="M107" s="42"/>
      <c r="N107" s="39"/>
      <c r="O107" s="112"/>
      <c r="P107" s="55"/>
      <c r="Q107" s="11"/>
      <c r="S107" s="7"/>
      <c r="T107" s="8"/>
      <c r="U107" s="129"/>
      <c r="V107" s="129"/>
      <c r="W107" s="9"/>
      <c r="X107" s="9"/>
    </row>
    <row r="108" spans="2:24" ht="18" customHeight="1" x14ac:dyDescent="0.25">
      <c r="B108" s="83"/>
      <c r="C108" s="106"/>
      <c r="D108" s="6"/>
      <c r="E108" s="39"/>
      <c r="F108" s="41"/>
      <c r="G108" s="110" t="str">
        <f>IF(D104&lt;&gt;"",IF(D106&lt;&gt;"",IF(D104=D106,"",IF(D104&gt;D106,C104,C106)),""),"")</f>
        <v/>
      </c>
      <c r="H108" s="133">
        <v>0</v>
      </c>
      <c r="I108" s="39">
        <f>IF(H108&lt;&gt;"",H108,"")</f>
        <v>0</v>
      </c>
      <c r="J108" s="39" t="str">
        <f>IF(H108&lt;&gt;"",IF(G108="","",G108),"")</f>
        <v/>
      </c>
      <c r="K108" s="112">
        <f>IF(I108&lt;&gt;"",IF(I110&lt;&gt;"",SMALL(I108:J110,1),""),"")</f>
        <v>0</v>
      </c>
      <c r="L108" s="39"/>
      <c r="M108" s="42"/>
      <c r="N108" s="39"/>
      <c r="O108" s="112"/>
      <c r="P108" s="55"/>
      <c r="Q108" s="11"/>
      <c r="S108" s="7"/>
      <c r="T108" s="8"/>
      <c r="U108" s="129"/>
      <c r="V108" s="129" t="str">
        <f>IF(U108="","",VLOOKUP(U108,LISTAS!$F$5:$G$204,2,0))</f>
        <v/>
      </c>
      <c r="W108" s="9" t="str">
        <f t="shared" si="11"/>
        <v/>
      </c>
      <c r="X108" s="9" t="str">
        <f t="shared" si="12"/>
        <v/>
      </c>
    </row>
    <row r="109" spans="2:24" ht="18" customHeight="1" thickBot="1" x14ac:dyDescent="0.3">
      <c r="B109" s="83"/>
      <c r="C109" s="106"/>
      <c r="D109" s="6"/>
      <c r="E109" s="39"/>
      <c r="F109" s="41"/>
      <c r="G109" s="111" t="str">
        <f>IF(G108="","",VLOOKUP(G108,LISTAS!$F$5:$G$204,2,0))</f>
        <v/>
      </c>
      <c r="H109" s="134"/>
      <c r="I109" s="39"/>
      <c r="J109" s="39"/>
      <c r="K109" s="112"/>
      <c r="L109" s="39"/>
      <c r="M109" s="42"/>
      <c r="N109" s="39"/>
      <c r="O109" s="112"/>
      <c r="P109" s="55"/>
      <c r="Q109" s="11"/>
      <c r="S109" s="7"/>
      <c r="T109" s="8"/>
      <c r="U109" s="129"/>
      <c r="V109" s="129"/>
      <c r="W109" s="9"/>
      <c r="X109" s="9"/>
    </row>
    <row r="110" spans="2:24" ht="18" customHeight="1" x14ac:dyDescent="0.25">
      <c r="B110" s="83"/>
      <c r="C110" s="106"/>
      <c r="D110" s="6"/>
      <c r="E110" s="42"/>
      <c r="F110" s="43"/>
      <c r="G110" s="110" t="str">
        <f>IF(D112&lt;&gt;"",IF(D114&lt;&gt;"",IF(D112=D114,"",IF(D112&gt;D114,C112,C114)),""),"")</f>
        <v/>
      </c>
      <c r="H110" s="133">
        <v>0</v>
      </c>
      <c r="I110" s="40">
        <f>IF(H110&lt;&gt;"",H110,"")</f>
        <v>0</v>
      </c>
      <c r="J110" s="39" t="str">
        <f>IF(H110&lt;&gt;"",IF(G110="","",G110),"")</f>
        <v/>
      </c>
      <c r="K110" s="112" t="str">
        <f>VLOOKUP(K108,I108:J110,2,0)</f>
        <v/>
      </c>
      <c r="L110" s="39"/>
      <c r="M110" s="42"/>
      <c r="N110" s="39"/>
      <c r="O110" s="112"/>
      <c r="P110" s="55"/>
      <c r="S110" s="7"/>
      <c r="T110" s="8"/>
      <c r="U110" s="129"/>
      <c r="V110" s="129" t="str">
        <f>IF(U110="","",VLOOKUP(U110,LISTAS!$F$5:$G$204,2,0))</f>
        <v/>
      </c>
      <c r="W110" s="9" t="str">
        <f t="shared" si="11"/>
        <v/>
      </c>
      <c r="X110" s="9" t="str">
        <f t="shared" si="12"/>
        <v/>
      </c>
    </row>
    <row r="111" spans="2:24" ht="18" customHeight="1" thickBot="1" x14ac:dyDescent="0.3">
      <c r="B111" s="83"/>
      <c r="C111" s="106"/>
      <c r="D111" s="6"/>
      <c r="E111" s="42"/>
      <c r="F111" s="39"/>
      <c r="G111" s="111" t="str">
        <f>IF(G110="","",VLOOKUP(G110,LISTAS!$F$5:$G$204,2,0))</f>
        <v/>
      </c>
      <c r="H111" s="134"/>
      <c r="I111" s="42"/>
      <c r="J111" s="39"/>
      <c r="K111" s="112"/>
      <c r="L111" s="39"/>
      <c r="M111" s="42"/>
      <c r="N111" s="39"/>
      <c r="O111" s="112"/>
      <c r="P111" s="55"/>
      <c r="S111" s="7"/>
      <c r="T111" s="8"/>
      <c r="U111" s="129"/>
      <c r="V111" s="129"/>
      <c r="W111" s="9"/>
      <c r="X111" s="9"/>
    </row>
    <row r="112" spans="2:24" ht="18" customHeight="1" x14ac:dyDescent="0.25">
      <c r="B112" s="83">
        <v>5</v>
      </c>
      <c r="C112" s="110"/>
      <c r="D112" s="133">
        <v>0</v>
      </c>
      <c r="E112" s="44">
        <f>IF(D112&lt;&gt;"",D112,"")</f>
        <v>0</v>
      </c>
      <c r="F112" s="39" t="str">
        <f>IF(D112&lt;&gt;"",IF(C112="","",C112),"")</f>
        <v/>
      </c>
      <c r="G112" s="112">
        <f>IF(E112&lt;&gt;"",IF(E114&lt;&gt;"",SMALL(E112:F114,1),""),"")</f>
        <v>0</v>
      </c>
      <c r="H112" s="39"/>
      <c r="I112" s="42"/>
      <c r="J112" s="39"/>
      <c r="K112" s="112"/>
      <c r="L112" s="39"/>
      <c r="M112" s="42"/>
      <c r="N112" s="39"/>
      <c r="O112" s="112"/>
      <c r="P112" s="55"/>
      <c r="S112" s="7"/>
      <c r="T112" s="8"/>
      <c r="U112" s="129"/>
      <c r="V112" s="129" t="str">
        <f>IF(U112="","",VLOOKUP(U112,LISTAS!$F$5:$G$204,2,0))</f>
        <v/>
      </c>
      <c r="W112" s="9" t="str">
        <f t="shared" si="11"/>
        <v/>
      </c>
      <c r="X112" s="9" t="str">
        <f t="shared" si="12"/>
        <v/>
      </c>
    </row>
    <row r="113" spans="2:24" ht="18" customHeight="1" thickBot="1" x14ac:dyDescent="0.3">
      <c r="B113" s="83"/>
      <c r="C113" s="111" t="str">
        <f>IF(C112="","",VLOOKUP(C112,LISTAS!$F$5:$G$204,2,0))</f>
        <v/>
      </c>
      <c r="D113" s="134"/>
      <c r="E113" s="45"/>
      <c r="F113" s="39"/>
      <c r="G113" s="112"/>
      <c r="H113" s="39"/>
      <c r="I113" s="42"/>
      <c r="J113" s="39"/>
      <c r="K113" s="112"/>
      <c r="L113" s="39"/>
      <c r="M113" s="42"/>
      <c r="N113" s="39"/>
      <c r="O113" s="112"/>
      <c r="P113" s="55"/>
      <c r="S113" s="7"/>
      <c r="T113" s="8"/>
      <c r="U113" s="129"/>
      <c r="V113" s="129"/>
      <c r="W113" s="9"/>
      <c r="X113" s="9"/>
    </row>
    <row r="114" spans="2:24" ht="18" customHeight="1" x14ac:dyDescent="0.25">
      <c r="B114" s="83">
        <v>12</v>
      </c>
      <c r="C114" s="110"/>
      <c r="D114" s="133">
        <v>0</v>
      </c>
      <c r="E114" s="45">
        <f>IF(D114&lt;&gt;"",D114,"")</f>
        <v>0</v>
      </c>
      <c r="F114" s="39" t="str">
        <f>IF(D114&lt;&gt;"",IF(C114="","",C114),"")</f>
        <v/>
      </c>
      <c r="G114" s="112" t="str">
        <f>VLOOKUP(G112,E112:F114,2,0)</f>
        <v/>
      </c>
      <c r="H114" s="39"/>
      <c r="I114" s="42"/>
      <c r="J114" s="39"/>
      <c r="K114" s="112"/>
      <c r="L114" s="39"/>
      <c r="M114" s="42"/>
      <c r="N114" s="39"/>
      <c r="O114" s="112"/>
      <c r="P114" s="55"/>
      <c r="S114" s="7"/>
      <c r="T114" s="8"/>
      <c r="U114" s="129"/>
      <c r="V114" s="129" t="str">
        <f>IF(U114="","",VLOOKUP(U114,LISTAS!$F$5:$G$204,2,0))</f>
        <v/>
      </c>
      <c r="W114" s="9" t="str">
        <f t="shared" si="11"/>
        <v/>
      </c>
      <c r="X114" s="9" t="str">
        <f t="shared" si="12"/>
        <v/>
      </c>
    </row>
    <row r="115" spans="2:24" ht="18" customHeight="1" thickBot="1" x14ac:dyDescent="0.3">
      <c r="B115" s="83"/>
      <c r="C115" s="111" t="str">
        <f>IF(C114="","",VLOOKUP(C114,LISTAS!$F$5:$G$204,2,0))</f>
        <v/>
      </c>
      <c r="D115" s="134"/>
      <c r="E115" s="39"/>
      <c r="F115" s="39"/>
      <c r="G115" s="112"/>
      <c r="H115" s="39"/>
      <c r="I115" s="42"/>
      <c r="J115" s="39"/>
      <c r="K115" s="112"/>
      <c r="L115" s="39"/>
      <c r="M115" s="42"/>
      <c r="N115" s="39"/>
      <c r="O115" s="112"/>
      <c r="P115" s="55"/>
      <c r="S115" s="7"/>
      <c r="T115" s="8"/>
      <c r="U115" s="129"/>
      <c r="V115" s="129"/>
      <c r="W115" s="9"/>
      <c r="X115" s="9"/>
    </row>
    <row r="116" spans="2:24" ht="18" customHeight="1" x14ac:dyDescent="0.25">
      <c r="B116" s="83"/>
      <c r="C116" s="106"/>
      <c r="D116" s="6"/>
      <c r="E116" s="39"/>
      <c r="F116" s="39"/>
      <c r="G116" s="112"/>
      <c r="H116" s="39"/>
      <c r="I116" s="42"/>
      <c r="J116" s="39"/>
      <c r="K116" s="110" t="str">
        <f>IF(H108&lt;&gt;"",IF(H110&lt;&gt;"",IF(H108=H110,"",IF(H108&gt;H110,G108,G110)),""),"")</f>
        <v/>
      </c>
      <c r="L116" s="133">
        <v>0</v>
      </c>
      <c r="M116" s="44">
        <f>IF(L116&lt;&gt;"",L116,"")</f>
        <v>0</v>
      </c>
      <c r="N116" s="39" t="str">
        <f>IF(L116&lt;&gt;"",IF(K116="","",K116),"")</f>
        <v/>
      </c>
      <c r="O116" s="112">
        <f>IF(M116&lt;&gt;"",IF(M118&lt;&gt;"",SMALL(M116:N118,1),""),"")</f>
        <v>0</v>
      </c>
      <c r="P116" s="55"/>
      <c r="S116" s="7"/>
      <c r="T116" s="8"/>
      <c r="U116" s="129"/>
      <c r="V116" s="129" t="str">
        <f>IF(U116="","",VLOOKUP(U116,LISTAS!$F$5:$G$204,2,0))</f>
        <v/>
      </c>
      <c r="W116" s="9" t="str">
        <f t="shared" si="11"/>
        <v/>
      </c>
      <c r="X116" s="9" t="str">
        <f t="shared" si="12"/>
        <v/>
      </c>
    </row>
    <row r="117" spans="2:24" ht="18" customHeight="1" thickBot="1" x14ac:dyDescent="0.3">
      <c r="B117" s="83"/>
      <c r="C117" s="106"/>
      <c r="D117" s="6"/>
      <c r="E117" s="39"/>
      <c r="F117" s="39"/>
      <c r="G117" s="112"/>
      <c r="H117" s="39"/>
      <c r="I117" s="42"/>
      <c r="J117" s="39"/>
      <c r="K117" s="111" t="str">
        <f>IF(K116="","",VLOOKUP(K116,LISTAS!$F$5:$G$204,2,0))</f>
        <v/>
      </c>
      <c r="L117" s="134"/>
      <c r="M117" s="45"/>
      <c r="N117" s="39"/>
      <c r="O117" s="112"/>
      <c r="P117" s="55"/>
      <c r="S117" s="7"/>
      <c r="T117" s="8"/>
      <c r="U117" s="129"/>
      <c r="V117" s="129"/>
      <c r="W117" s="9"/>
      <c r="X117" s="9"/>
    </row>
    <row r="118" spans="2:24" ht="18" customHeight="1" x14ac:dyDescent="0.25">
      <c r="B118" s="83"/>
      <c r="C118" s="106"/>
      <c r="D118" s="6"/>
      <c r="E118" s="39"/>
      <c r="F118" s="39"/>
      <c r="G118" s="112"/>
      <c r="H118" s="39"/>
      <c r="I118" s="42"/>
      <c r="J118" s="43"/>
      <c r="K118" s="110" t="str">
        <f>IF(H124&lt;&gt;"",IF(H126&lt;&gt;"",IF(H124=H126,"",IF(H124&gt;H126,G124,G126)),""),"")</f>
        <v/>
      </c>
      <c r="L118" s="133">
        <v>0</v>
      </c>
      <c r="M118" s="45">
        <f>IF(L118&lt;&gt;"",L118,"")</f>
        <v>0</v>
      </c>
      <c r="N118" s="39" t="str">
        <f>IF(L118&lt;&gt;"",IF(K118="","",K118),"")</f>
        <v/>
      </c>
      <c r="O118" s="112" t="str">
        <f>VLOOKUP(O116,M116:N118,2,0)</f>
        <v/>
      </c>
      <c r="P118" s="55"/>
      <c r="S118" s="7"/>
      <c r="T118" s="8"/>
      <c r="U118" s="129"/>
      <c r="V118" s="129" t="str">
        <f>IF(U118="","",VLOOKUP(U118,LISTAS!$F$5:$G$204,2,0))</f>
        <v/>
      </c>
      <c r="W118" s="9" t="str">
        <f t="shared" si="11"/>
        <v/>
      </c>
      <c r="X118" s="9" t="str">
        <f t="shared" si="12"/>
        <v/>
      </c>
    </row>
    <row r="119" spans="2:24" ht="18" customHeight="1" thickBot="1" x14ac:dyDescent="0.3">
      <c r="B119" s="83"/>
      <c r="C119" s="106"/>
      <c r="D119" s="6"/>
      <c r="E119" s="39"/>
      <c r="F119" s="39"/>
      <c r="G119" s="112"/>
      <c r="H119" s="39"/>
      <c r="I119" s="42"/>
      <c r="J119" s="39"/>
      <c r="K119" s="111" t="str">
        <f>IF(K118="","",VLOOKUP(K118,LISTAS!$F$5:$G$204,2,0))</f>
        <v/>
      </c>
      <c r="L119" s="134"/>
      <c r="M119" s="39"/>
      <c r="N119" s="39"/>
      <c r="O119" s="112"/>
      <c r="P119" s="55"/>
      <c r="S119" s="7"/>
      <c r="T119" s="8"/>
      <c r="U119" s="129"/>
      <c r="V119" s="129"/>
      <c r="W119" s="9"/>
      <c r="X119" s="9"/>
    </row>
    <row r="120" spans="2:24" ht="18" customHeight="1" x14ac:dyDescent="0.25">
      <c r="B120" s="83">
        <v>8</v>
      </c>
      <c r="C120" s="110"/>
      <c r="D120" s="133">
        <v>0</v>
      </c>
      <c r="E120" s="39">
        <f>IF(D120&lt;&gt;"",D120,"")</f>
        <v>0</v>
      </c>
      <c r="F120" s="39" t="str">
        <f>IF(D120&lt;&gt;"",IF(C120="","",C120),"")</f>
        <v/>
      </c>
      <c r="G120" s="112">
        <f>IF(E120&lt;&gt;"",IF(E122&lt;&gt;"",SMALL(E120:F122,1),""),"")</f>
        <v>0</v>
      </c>
      <c r="H120" s="39"/>
      <c r="I120" s="42"/>
      <c r="J120" s="39"/>
      <c r="K120" s="106"/>
      <c r="L120" s="6"/>
      <c r="M120" s="39"/>
      <c r="N120" s="39"/>
      <c r="O120" s="112"/>
      <c r="P120" s="55"/>
      <c r="S120" s="7"/>
      <c r="T120" s="8"/>
      <c r="U120" s="129"/>
      <c r="V120" s="129" t="str">
        <f>IF(U120="","",VLOOKUP(U120,LISTAS!$F$5:$G$204,2,0))</f>
        <v/>
      </c>
      <c r="W120" s="9" t="str">
        <f t="shared" si="11"/>
        <v/>
      </c>
      <c r="X120" s="9" t="str">
        <f t="shared" si="12"/>
        <v/>
      </c>
    </row>
    <row r="121" spans="2:24" ht="18" customHeight="1" thickBot="1" x14ac:dyDescent="0.3">
      <c r="B121" s="83"/>
      <c r="C121" s="111" t="str">
        <f>IF(C120="","",VLOOKUP(C120,LISTAS!$F$5:$G$204,2,0))</f>
        <v/>
      </c>
      <c r="D121" s="134"/>
      <c r="E121" s="39"/>
      <c r="F121" s="39"/>
      <c r="G121" s="112"/>
      <c r="H121" s="39"/>
      <c r="I121" s="42"/>
      <c r="J121" s="39"/>
      <c r="K121" s="106"/>
      <c r="L121" s="6"/>
      <c r="M121" s="39"/>
      <c r="N121" s="39"/>
      <c r="O121" s="112"/>
      <c r="P121" s="55"/>
      <c r="S121" s="7"/>
      <c r="T121" s="8"/>
      <c r="U121" s="129"/>
      <c r="V121" s="129"/>
      <c r="W121" s="9"/>
      <c r="X121" s="9"/>
    </row>
    <row r="122" spans="2:24" ht="18" customHeight="1" x14ac:dyDescent="0.25">
      <c r="B122" s="83">
        <v>10</v>
      </c>
      <c r="C122" s="110"/>
      <c r="D122" s="133">
        <v>0</v>
      </c>
      <c r="E122" s="40">
        <f>IF(D122&lt;&gt;"",D122,"")</f>
        <v>0</v>
      </c>
      <c r="F122" s="39" t="str">
        <f>IF(D122&lt;&gt;"",IF(C122="","",C122),"")</f>
        <v/>
      </c>
      <c r="G122" s="112" t="str">
        <f>VLOOKUP(G120,E120:F122,2,0)</f>
        <v/>
      </c>
      <c r="H122" s="39"/>
      <c r="I122" s="42"/>
      <c r="J122" s="39"/>
      <c r="K122" s="106"/>
      <c r="L122" s="6"/>
      <c r="M122" s="39"/>
      <c r="N122" s="39"/>
      <c r="O122" s="112"/>
      <c r="P122" s="55"/>
      <c r="S122" s="7"/>
      <c r="T122" s="8"/>
      <c r="U122" s="129"/>
      <c r="V122" s="129" t="str">
        <f>IF(U122="","",VLOOKUP(U122,LISTAS!$F$5:$G$204,2,0))</f>
        <v/>
      </c>
      <c r="W122" s="9" t="str">
        <f t="shared" si="11"/>
        <v/>
      </c>
      <c r="X122" s="9" t="str">
        <f t="shared" si="12"/>
        <v/>
      </c>
    </row>
    <row r="123" spans="2:24" ht="18" customHeight="1" thickBot="1" x14ac:dyDescent="0.3">
      <c r="B123" s="83"/>
      <c r="C123" s="111" t="str">
        <f>IF(C122="","",VLOOKUP(C122,LISTAS!$F$5:$G$204,2,0))</f>
        <v/>
      </c>
      <c r="D123" s="134"/>
      <c r="E123" s="39"/>
      <c r="F123" s="80"/>
      <c r="G123" s="112"/>
      <c r="H123" s="39"/>
      <c r="I123" s="42"/>
      <c r="J123" s="39"/>
      <c r="K123" s="106"/>
      <c r="L123" s="6"/>
      <c r="M123" s="39"/>
      <c r="N123" s="39"/>
      <c r="O123" s="112"/>
      <c r="P123" s="55"/>
      <c r="S123" s="7"/>
      <c r="T123" s="8"/>
      <c r="U123" s="129"/>
      <c r="V123" s="129"/>
      <c r="W123" s="9"/>
      <c r="X123" s="9"/>
    </row>
    <row r="124" spans="2:24" ht="18" customHeight="1" x14ac:dyDescent="0.25">
      <c r="B124" s="83"/>
      <c r="C124" s="106"/>
      <c r="D124" s="6"/>
      <c r="E124" s="39"/>
      <c r="F124" s="41"/>
      <c r="G124" s="110" t="str">
        <f>IF(D120&lt;&gt;"",IF(D122&lt;&gt;"",IF(D120=D122,"",IF(D120&gt;D122,C120,C122)),""),"")</f>
        <v/>
      </c>
      <c r="H124" s="133">
        <v>0</v>
      </c>
      <c r="I124" s="44">
        <f>IF(H124&lt;&gt;"",H124,"")</f>
        <v>0</v>
      </c>
      <c r="J124" s="39" t="str">
        <f>IF(H124&lt;&gt;"",IF(G124="","",G124),"")</f>
        <v/>
      </c>
      <c r="K124" s="112">
        <f>IF(I124&lt;&gt;"",IF(I126&lt;&gt;"",SMALL(I124:J126,1),""),"")</f>
        <v>0</v>
      </c>
      <c r="L124" s="6"/>
      <c r="M124" s="39"/>
      <c r="N124" s="39"/>
      <c r="O124" s="112"/>
      <c r="P124" s="55"/>
      <c r="S124" s="7"/>
      <c r="T124" s="8"/>
      <c r="U124" s="129"/>
      <c r="V124" s="129" t="str">
        <f>IF(U124="","",VLOOKUP(U124,LISTAS!$F$5:$G$204,2,0))</f>
        <v/>
      </c>
      <c r="W124" s="9" t="str">
        <f t="shared" si="11"/>
        <v/>
      </c>
      <c r="X124" s="9" t="str">
        <f t="shared" si="12"/>
        <v/>
      </c>
    </row>
    <row r="125" spans="2:24" ht="18" customHeight="1" thickBot="1" x14ac:dyDescent="0.3">
      <c r="B125" s="83"/>
      <c r="C125" s="106"/>
      <c r="D125" s="6"/>
      <c r="E125" s="39"/>
      <c r="F125" s="41"/>
      <c r="G125" s="111" t="str">
        <f>IF(G124="","",VLOOKUP(G124,LISTAS!$F$5:$G$204,2,0))</f>
        <v/>
      </c>
      <c r="H125" s="134"/>
      <c r="I125" s="45"/>
      <c r="J125" s="39"/>
      <c r="K125" s="112"/>
      <c r="L125" s="6"/>
      <c r="M125" s="39"/>
      <c r="N125" s="39"/>
      <c r="O125" s="112"/>
      <c r="P125" s="55"/>
      <c r="S125" s="7"/>
      <c r="T125" s="8"/>
      <c r="U125" s="129"/>
      <c r="V125" s="129"/>
      <c r="W125" s="9"/>
      <c r="X125" s="9"/>
    </row>
    <row r="126" spans="2:24" ht="18" customHeight="1" x14ac:dyDescent="0.25">
      <c r="B126" s="83"/>
      <c r="C126" s="106"/>
      <c r="D126" s="6"/>
      <c r="E126" s="42"/>
      <c r="F126" s="43"/>
      <c r="G126" s="110" t="str">
        <f>IF(D128&lt;&gt;"",IF(D130&lt;&gt;"",IF(D128=D130,"",IF(D128&gt;D130,C128,C130)),""),"")</f>
        <v/>
      </c>
      <c r="H126" s="133">
        <v>0</v>
      </c>
      <c r="I126" s="45">
        <f>IF(H126&lt;&gt;"",H126,"")</f>
        <v>0</v>
      </c>
      <c r="J126" s="39" t="str">
        <f>IF(H126&lt;&gt;"",IF(G126="","",G126),"")</f>
        <v/>
      </c>
      <c r="K126" s="112" t="str">
        <f>VLOOKUP(K124,I124:J126,2,0)</f>
        <v/>
      </c>
      <c r="L126" s="6"/>
      <c r="M126" s="39"/>
      <c r="N126" s="39"/>
      <c r="O126" s="112"/>
      <c r="P126" s="55"/>
      <c r="S126" s="7"/>
      <c r="T126" s="8"/>
      <c r="U126" s="129"/>
      <c r="V126" s="129" t="str">
        <f>IF(U126="","",VLOOKUP(U126,LISTAS!$F$5:$G$204,2,0))</f>
        <v/>
      </c>
      <c r="W126" s="9" t="str">
        <f t="shared" si="11"/>
        <v/>
      </c>
      <c r="X126" s="9" t="str">
        <f t="shared" si="12"/>
        <v/>
      </c>
    </row>
    <row r="127" spans="2:24" ht="18" customHeight="1" thickBot="1" x14ac:dyDescent="0.3">
      <c r="B127" s="83"/>
      <c r="C127" s="106"/>
      <c r="D127" s="6"/>
      <c r="E127" s="42"/>
      <c r="F127" s="39"/>
      <c r="G127" s="111" t="str">
        <f>IF(G126="","",VLOOKUP(G126,LISTAS!$F$5:$G$204,2,0))</f>
        <v/>
      </c>
      <c r="H127" s="134"/>
      <c r="I127" s="39"/>
      <c r="J127" s="39"/>
      <c r="K127" s="112"/>
      <c r="L127" s="6"/>
      <c r="M127" s="39"/>
      <c r="N127" s="39"/>
      <c r="O127" s="112"/>
      <c r="P127" s="55"/>
      <c r="S127" s="7"/>
      <c r="T127" s="8"/>
      <c r="U127" s="129"/>
      <c r="V127" s="129"/>
      <c r="W127" s="9"/>
      <c r="X127" s="9"/>
    </row>
    <row r="128" spans="2:24" ht="18" customHeight="1" x14ac:dyDescent="0.25">
      <c r="B128" s="83">
        <v>2</v>
      </c>
      <c r="C128" s="110"/>
      <c r="D128" s="133">
        <v>0</v>
      </c>
      <c r="E128" s="44">
        <f>IF(D128&lt;&gt;"",D128,"")</f>
        <v>0</v>
      </c>
      <c r="F128" s="39" t="str">
        <f>IF(D128&lt;&gt;"",IF(C128="","",C128),"")</f>
        <v/>
      </c>
      <c r="G128" s="112">
        <f>IF(E128&lt;&gt;"",IF(E130&lt;&gt;"",SMALL(E128:F130,1),""),"")</f>
        <v>0</v>
      </c>
      <c r="H128" s="39"/>
      <c r="I128" s="39"/>
      <c r="J128" s="39"/>
      <c r="K128" s="112"/>
      <c r="L128" s="39"/>
      <c r="M128" s="39"/>
      <c r="N128" s="39"/>
      <c r="O128" s="112"/>
      <c r="P128" s="55"/>
      <c r="S128" s="7"/>
      <c r="T128" s="8"/>
      <c r="U128" s="129"/>
      <c r="V128" s="129" t="str">
        <f>IF(U128="","",VLOOKUP(U128,LISTAS!$F$5:$G$204,2,0))</f>
        <v/>
      </c>
      <c r="W128" s="9" t="str">
        <f t="shared" si="11"/>
        <v/>
      </c>
      <c r="X128" s="9" t="str">
        <f t="shared" si="12"/>
        <v/>
      </c>
    </row>
    <row r="129" spans="2:25" ht="18" customHeight="1" thickBot="1" x14ac:dyDescent="0.3">
      <c r="B129" s="83"/>
      <c r="C129" s="111" t="str">
        <f>IF(C128="","",VLOOKUP(C128,LISTAS!$F$5:$G$204,2,0))</f>
        <v/>
      </c>
      <c r="D129" s="134"/>
      <c r="E129" s="45"/>
      <c r="F129" s="39"/>
      <c r="G129" s="112"/>
      <c r="H129" s="39"/>
      <c r="I129" s="39"/>
      <c r="J129" s="39"/>
      <c r="K129" s="112"/>
      <c r="L129" s="39"/>
      <c r="M129" s="39"/>
      <c r="N129" s="39"/>
      <c r="O129" s="112"/>
      <c r="P129" s="55"/>
      <c r="S129" s="7"/>
      <c r="T129" s="8"/>
      <c r="U129" s="129"/>
      <c r="V129" s="129"/>
      <c r="W129" s="9"/>
      <c r="X129" s="9"/>
    </row>
    <row r="130" spans="2:25" ht="18" customHeight="1" x14ac:dyDescent="0.25">
      <c r="B130" s="83">
        <v>15</v>
      </c>
      <c r="C130" s="110"/>
      <c r="D130" s="133">
        <v>0</v>
      </c>
      <c r="E130" s="45">
        <f>IF(D130&lt;&gt;"",D130,"")</f>
        <v>0</v>
      </c>
      <c r="F130" s="39" t="str">
        <f>IF(D130&lt;&gt;"",IF(C130="","",C130),"")</f>
        <v/>
      </c>
      <c r="G130" s="112" t="str">
        <f>VLOOKUP(G128,E128:F130,2,0)</f>
        <v/>
      </c>
      <c r="H130" s="39"/>
      <c r="I130" s="39"/>
      <c r="J130" s="39"/>
      <c r="K130" s="112"/>
      <c r="L130" s="39"/>
      <c r="M130" s="39"/>
      <c r="N130" s="39"/>
      <c r="O130" s="112"/>
      <c r="P130" s="55"/>
      <c r="S130" s="7"/>
      <c r="T130" s="8"/>
      <c r="U130" s="129"/>
      <c r="V130" s="129" t="str">
        <f>IF(U130="","",VLOOKUP(U130,LISTAS!$F$5:$G$204,2,0))</f>
        <v/>
      </c>
      <c r="W130" s="9" t="str">
        <f t="shared" si="11"/>
        <v/>
      </c>
      <c r="X130" s="9" t="str">
        <f t="shared" si="12"/>
        <v/>
      </c>
    </row>
    <row r="131" spans="2:25" ht="18" customHeight="1" thickBot="1" x14ac:dyDescent="0.3">
      <c r="B131" s="83"/>
      <c r="C131" s="111" t="str">
        <f>IF(C130="","",VLOOKUP(C130,LISTAS!$F$5:$G$204,2,0))</f>
        <v/>
      </c>
      <c r="D131" s="134"/>
      <c r="E131" s="39"/>
      <c r="F131" s="39"/>
      <c r="G131" s="112"/>
      <c r="H131" s="39"/>
      <c r="I131" s="39"/>
      <c r="J131" s="39"/>
      <c r="K131" s="112"/>
      <c r="L131" s="39"/>
      <c r="M131" s="39"/>
      <c r="N131" s="39"/>
      <c r="O131" s="112"/>
      <c r="P131" s="55"/>
      <c r="S131" s="7"/>
      <c r="T131" s="8"/>
      <c r="U131" s="129"/>
      <c r="V131" s="129"/>
      <c r="W131" s="9"/>
      <c r="X131" s="9"/>
    </row>
    <row r="132" spans="2:25" ht="18" customHeight="1" x14ac:dyDescent="0.25">
      <c r="B132" s="84"/>
      <c r="C132" s="107"/>
      <c r="D132" s="12"/>
      <c r="E132" s="54"/>
      <c r="F132" s="54"/>
      <c r="G132" s="115"/>
      <c r="H132" s="54"/>
      <c r="I132" s="54"/>
      <c r="J132" s="54"/>
      <c r="K132" s="115"/>
      <c r="L132" s="54"/>
      <c r="M132" s="54"/>
      <c r="N132" s="54"/>
      <c r="O132" s="115"/>
      <c r="P132" s="56"/>
      <c r="S132" s="7"/>
      <c r="T132" s="8"/>
      <c r="U132" s="129"/>
      <c r="V132" s="129" t="str">
        <f>IF(U132="","",VLOOKUP(U132,LISTAS!$F$5:$G$204,2,0))</f>
        <v/>
      </c>
      <c r="W132" s="9" t="str">
        <f t="shared" si="11"/>
        <v/>
      </c>
      <c r="X132" s="9" t="str">
        <f t="shared" si="12"/>
        <v/>
      </c>
    </row>
    <row r="133" spans="2:25" ht="18" customHeight="1" x14ac:dyDescent="0.25">
      <c r="B133" s="85"/>
      <c r="C133" s="108"/>
      <c r="D133" s="13"/>
      <c r="E133" s="13"/>
      <c r="F133" s="13"/>
      <c r="G133" s="108"/>
      <c r="H133" s="13"/>
      <c r="I133" s="13"/>
      <c r="J133" s="13"/>
      <c r="K133" s="108"/>
      <c r="L133" s="13"/>
      <c r="M133" s="13"/>
      <c r="N133" s="13"/>
      <c r="O133" s="108"/>
      <c r="P133" s="13"/>
    </row>
    <row r="134" spans="2:25" ht="18" customHeight="1" x14ac:dyDescent="0.25">
      <c r="B134" s="86"/>
      <c r="C134" s="113"/>
    </row>
    <row r="135" spans="2:25" ht="18" customHeight="1" x14ac:dyDescent="0.25">
      <c r="B135" s="86"/>
      <c r="C135" s="113"/>
    </row>
    <row r="136" spans="2:25" ht="18" customHeight="1" x14ac:dyDescent="0.25">
      <c r="B136" s="86"/>
      <c r="C136" s="113"/>
      <c r="Q136" s="2"/>
      <c r="R136" s="2"/>
      <c r="S136" s="2"/>
      <c r="T136" s="2"/>
      <c r="U136" s="102"/>
      <c r="V136" s="102"/>
      <c r="W136" s="2"/>
      <c r="X136" s="2"/>
      <c r="Y136" s="2"/>
    </row>
    <row r="137" spans="2:25" ht="18" customHeight="1" x14ac:dyDescent="0.25">
      <c r="B137" s="86"/>
      <c r="C137" s="113"/>
      <c r="Q137" s="2"/>
      <c r="R137" s="2"/>
      <c r="S137" s="2"/>
      <c r="T137" s="2"/>
      <c r="U137" s="102"/>
      <c r="V137" s="102"/>
      <c r="W137" s="2"/>
      <c r="X137" s="2"/>
      <c r="Y137" s="2"/>
    </row>
    <row r="138" spans="2:25" ht="18" customHeight="1" x14ac:dyDescent="0.25">
      <c r="B138" s="86"/>
      <c r="C138" s="113"/>
    </row>
    <row r="139" spans="2:25" ht="18" customHeight="1" x14ac:dyDescent="0.25">
      <c r="B139" s="86"/>
      <c r="C139" s="113"/>
    </row>
    <row r="140" spans="2:25" ht="18" customHeight="1" x14ac:dyDescent="0.25">
      <c r="B140" s="86"/>
      <c r="C140" s="113"/>
    </row>
    <row r="141" spans="2:25" ht="18" customHeight="1" x14ac:dyDescent="0.25">
      <c r="B141" s="86"/>
      <c r="C141" s="113"/>
    </row>
    <row r="142" spans="2:25" ht="18" customHeight="1" x14ac:dyDescent="0.25">
      <c r="B142" s="86"/>
      <c r="C142" s="113"/>
    </row>
    <row r="143" spans="2:25" ht="18" customHeight="1" x14ac:dyDescent="0.25">
      <c r="B143" s="86"/>
      <c r="C143" s="113"/>
    </row>
    <row r="144" spans="2:25" ht="18" customHeight="1" x14ac:dyDescent="0.25">
      <c r="B144" s="86"/>
      <c r="C144" s="113"/>
    </row>
    <row r="145" spans="2:16" ht="18" customHeight="1" x14ac:dyDescent="0.25">
      <c r="B145" s="86"/>
      <c r="C145" s="113"/>
    </row>
    <row r="146" spans="2:16" ht="18" customHeight="1" x14ac:dyDescent="0.25">
      <c r="B146" s="86"/>
      <c r="C146" s="113"/>
    </row>
    <row r="147" spans="2:16" ht="18" customHeight="1" x14ac:dyDescent="0.25">
      <c r="B147" s="86"/>
      <c r="C147" s="113"/>
    </row>
    <row r="148" spans="2:16" ht="18" customHeight="1" x14ac:dyDescent="0.25">
      <c r="B148" s="86"/>
      <c r="C148" s="113"/>
    </row>
    <row r="149" spans="2:16" ht="18" customHeight="1" x14ac:dyDescent="0.25">
      <c r="B149" s="86"/>
      <c r="C149" s="113"/>
    </row>
    <row r="150" spans="2:16" ht="18" customHeight="1" x14ac:dyDescent="0.25">
      <c r="B150" s="86"/>
      <c r="D150" s="2"/>
      <c r="E150" s="2"/>
      <c r="F150" s="2"/>
      <c r="G150" s="102"/>
      <c r="H150" s="2"/>
      <c r="I150" s="2"/>
      <c r="J150" s="2"/>
      <c r="K150" s="102"/>
      <c r="L150" s="2"/>
      <c r="M150" s="2"/>
      <c r="N150" s="2"/>
      <c r="O150" s="102"/>
      <c r="P150" s="2"/>
    </row>
    <row r="151" spans="2:16" ht="18" customHeight="1" x14ac:dyDescent="0.25">
      <c r="B151" s="86"/>
      <c r="D151" s="2"/>
      <c r="E151" s="2"/>
      <c r="F151" s="2"/>
      <c r="G151" s="102"/>
      <c r="H151" s="2"/>
      <c r="I151" s="2"/>
      <c r="J151" s="2"/>
      <c r="K151" s="102"/>
      <c r="L151" s="2"/>
      <c r="M151" s="2"/>
      <c r="N151" s="2"/>
      <c r="O151" s="102"/>
      <c r="P151" s="2"/>
    </row>
    <row r="152" spans="2:16" ht="18" customHeight="1" x14ac:dyDescent="0.25">
      <c r="B152" s="86"/>
      <c r="D152" s="2"/>
      <c r="E152" s="2"/>
      <c r="F152" s="2"/>
      <c r="G152" s="102"/>
      <c r="H152" s="2"/>
      <c r="I152" s="2"/>
      <c r="J152" s="2"/>
      <c r="K152" s="102"/>
      <c r="L152" s="2"/>
      <c r="M152" s="2"/>
      <c r="N152" s="2"/>
      <c r="O152" s="102"/>
      <c r="P152" s="2"/>
    </row>
    <row r="153" spans="2:16" ht="18" customHeight="1" x14ac:dyDescent="0.25">
      <c r="B153" s="86"/>
      <c r="D153" s="2"/>
      <c r="E153" s="2"/>
      <c r="F153" s="2"/>
      <c r="G153" s="102"/>
      <c r="H153" s="2"/>
      <c r="I153" s="2"/>
      <c r="J153" s="2"/>
      <c r="K153" s="102"/>
      <c r="L153" s="2"/>
      <c r="M153" s="2"/>
      <c r="N153" s="2"/>
      <c r="O153" s="102"/>
      <c r="P153" s="2"/>
    </row>
    <row r="154" spans="2:16" ht="18" customHeight="1" x14ac:dyDescent="0.25">
      <c r="B154" s="86"/>
      <c r="D154" s="2"/>
      <c r="E154" s="2"/>
      <c r="F154" s="2"/>
      <c r="G154" s="102"/>
      <c r="H154" s="2"/>
      <c r="I154" s="2"/>
      <c r="J154" s="2"/>
      <c r="K154" s="102"/>
      <c r="L154" s="2"/>
      <c r="M154" s="2"/>
      <c r="N154" s="2"/>
      <c r="O154" s="102"/>
      <c r="P154" s="2"/>
    </row>
    <row r="155" spans="2:16" ht="18" customHeight="1" x14ac:dyDescent="0.25">
      <c r="B155" s="86"/>
      <c r="D155" s="2"/>
      <c r="E155" s="2"/>
      <c r="F155" s="2"/>
      <c r="G155" s="102"/>
      <c r="H155" s="2"/>
      <c r="I155" s="2"/>
      <c r="J155" s="2"/>
      <c r="K155" s="102"/>
      <c r="L155" s="2"/>
      <c r="M155" s="2"/>
      <c r="N155" s="2"/>
      <c r="O155" s="102"/>
      <c r="P155" s="2"/>
    </row>
    <row r="156" spans="2:16" ht="18" customHeight="1" x14ac:dyDescent="0.25">
      <c r="B156" s="86"/>
      <c r="D156" s="2"/>
      <c r="E156" s="2"/>
      <c r="F156" s="2"/>
      <c r="G156" s="102"/>
      <c r="H156" s="2"/>
      <c r="I156" s="2"/>
      <c r="J156" s="2"/>
      <c r="K156" s="102"/>
      <c r="L156" s="2"/>
      <c r="M156" s="2"/>
      <c r="N156" s="2"/>
      <c r="O156" s="102"/>
      <c r="P156" s="2"/>
    </row>
    <row r="157" spans="2:16" ht="18" customHeight="1" x14ac:dyDescent="0.25">
      <c r="B157" s="86"/>
      <c r="D157" s="2"/>
      <c r="E157" s="2"/>
      <c r="F157" s="2"/>
      <c r="G157" s="102"/>
      <c r="H157" s="2"/>
      <c r="I157" s="2"/>
      <c r="J157" s="2"/>
      <c r="K157" s="102"/>
      <c r="L157" s="2"/>
      <c r="M157" s="2"/>
      <c r="N157" s="2"/>
      <c r="O157" s="102"/>
      <c r="P157" s="2"/>
    </row>
    <row r="158" spans="2:16" ht="18" customHeight="1" x14ac:dyDescent="0.25">
      <c r="B158" s="86"/>
      <c r="D158" s="2"/>
      <c r="E158" s="2"/>
      <c r="F158" s="2"/>
      <c r="G158" s="102"/>
      <c r="H158" s="2"/>
      <c r="I158" s="2"/>
      <c r="J158" s="2"/>
      <c r="K158" s="102"/>
      <c r="L158" s="2"/>
      <c r="M158" s="2"/>
      <c r="N158" s="2"/>
      <c r="O158" s="102"/>
      <c r="P158" s="2"/>
    </row>
    <row r="159" spans="2:16" ht="18" customHeight="1" x14ac:dyDescent="0.25">
      <c r="B159" s="86"/>
      <c r="D159" s="2"/>
      <c r="E159" s="2"/>
      <c r="F159" s="2"/>
      <c r="G159" s="102"/>
      <c r="H159" s="2"/>
      <c r="I159" s="2"/>
      <c r="J159" s="2"/>
      <c r="K159" s="102"/>
      <c r="L159" s="2"/>
      <c r="M159" s="2"/>
      <c r="N159" s="2"/>
      <c r="O159" s="102"/>
      <c r="P159" s="2"/>
    </row>
    <row r="160" spans="2:16" ht="18" customHeight="1" x14ac:dyDescent="0.25">
      <c r="B160" s="86"/>
      <c r="D160" s="2"/>
      <c r="E160" s="2"/>
      <c r="F160" s="2"/>
      <c r="G160" s="102"/>
      <c r="H160" s="2"/>
      <c r="I160" s="2"/>
      <c r="J160" s="2"/>
      <c r="K160" s="102"/>
      <c r="L160" s="2"/>
      <c r="M160" s="2"/>
      <c r="N160" s="2"/>
      <c r="O160" s="102"/>
      <c r="P160" s="2"/>
    </row>
    <row r="161" spans="2:16" ht="18" customHeight="1" x14ac:dyDescent="0.25">
      <c r="B161" s="86"/>
      <c r="D161" s="2"/>
      <c r="E161" s="2"/>
      <c r="F161" s="2"/>
      <c r="G161" s="102"/>
      <c r="H161" s="2"/>
      <c r="I161" s="2"/>
      <c r="J161" s="2"/>
      <c r="K161" s="102"/>
      <c r="L161" s="2"/>
      <c r="M161" s="2"/>
      <c r="N161" s="2"/>
      <c r="O161" s="102"/>
      <c r="P161" s="2"/>
    </row>
    <row r="162" spans="2:16" ht="18" customHeight="1" x14ac:dyDescent="0.25">
      <c r="B162" s="86"/>
      <c r="D162" s="2"/>
      <c r="E162" s="2"/>
      <c r="F162" s="2"/>
      <c r="G162" s="102"/>
      <c r="H162" s="2"/>
      <c r="I162" s="2"/>
      <c r="J162" s="2"/>
      <c r="K162" s="102"/>
      <c r="L162" s="2"/>
      <c r="M162" s="2"/>
      <c r="N162" s="2"/>
      <c r="O162" s="102"/>
      <c r="P162" s="2"/>
    </row>
    <row r="163" spans="2:16" ht="18" customHeight="1" x14ac:dyDescent="0.25">
      <c r="B163" s="86"/>
      <c r="D163" s="2"/>
      <c r="E163" s="2"/>
      <c r="F163" s="2"/>
      <c r="G163" s="102"/>
      <c r="H163" s="2"/>
      <c r="I163" s="2"/>
      <c r="J163" s="2"/>
      <c r="K163" s="102"/>
      <c r="L163" s="2"/>
      <c r="M163" s="2"/>
      <c r="N163" s="2"/>
      <c r="O163" s="102"/>
      <c r="P163" s="2"/>
    </row>
    <row r="164" spans="2:16" ht="18" customHeight="1" x14ac:dyDescent="0.25">
      <c r="B164" s="86"/>
      <c r="D164" s="2"/>
      <c r="E164" s="2"/>
      <c r="F164" s="2"/>
      <c r="G164" s="102"/>
      <c r="H164" s="2"/>
      <c r="I164" s="2"/>
      <c r="J164" s="2"/>
      <c r="K164" s="102"/>
      <c r="L164" s="2"/>
      <c r="M164" s="2"/>
      <c r="N164" s="2"/>
      <c r="O164" s="102"/>
      <c r="P164" s="2"/>
    </row>
    <row r="165" spans="2:16" ht="18" customHeight="1" x14ac:dyDescent="0.25">
      <c r="B165" s="86"/>
      <c r="D165" s="2"/>
      <c r="E165" s="2"/>
      <c r="F165" s="2"/>
      <c r="G165" s="102"/>
      <c r="H165" s="2"/>
      <c r="I165" s="2"/>
      <c r="J165" s="2"/>
      <c r="K165" s="102"/>
      <c r="L165" s="2"/>
      <c r="M165" s="2"/>
      <c r="N165" s="2"/>
      <c r="O165" s="102"/>
      <c r="P165" s="2"/>
    </row>
    <row r="166" spans="2:16" ht="18" customHeight="1" x14ac:dyDescent="0.25">
      <c r="B166" s="86"/>
      <c r="D166" s="2"/>
      <c r="E166" s="2"/>
      <c r="F166" s="2"/>
      <c r="G166" s="102"/>
      <c r="H166" s="2"/>
      <c r="I166" s="2"/>
      <c r="J166" s="2"/>
      <c r="K166" s="102"/>
      <c r="L166" s="2"/>
      <c r="M166" s="2"/>
      <c r="N166" s="2"/>
      <c r="O166" s="102"/>
      <c r="P166" s="2"/>
    </row>
    <row r="167" spans="2:16" ht="18" customHeight="1" x14ac:dyDescent="0.25"/>
    <row r="168" spans="2:16" ht="18" customHeight="1" x14ac:dyDescent="0.25"/>
    <row r="169" spans="2:16" ht="18" customHeight="1" x14ac:dyDescent="0.25"/>
    <row r="170" spans="2:16" ht="18" customHeight="1" x14ac:dyDescent="0.25"/>
    <row r="171" spans="2:16" ht="18" customHeight="1" x14ac:dyDescent="0.25"/>
    <row r="172" spans="2:16" ht="18" customHeight="1" x14ac:dyDescent="0.25"/>
    <row r="173" spans="2:16" ht="18" customHeight="1" x14ac:dyDescent="0.25"/>
    <row r="174" spans="2:16" ht="18" customHeight="1" x14ac:dyDescent="0.25"/>
    <row r="175" spans="2:16" ht="18" customHeight="1" x14ac:dyDescent="0.25"/>
    <row r="176" spans="2:1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mergeCells count="70">
    <mergeCell ref="B2:P4"/>
    <mergeCell ref="S2:X3"/>
    <mergeCell ref="B5:D5"/>
    <mergeCell ref="S5:T5"/>
    <mergeCell ref="B6:P6"/>
    <mergeCell ref="S6:X6"/>
    <mergeCell ref="H27:H28"/>
    <mergeCell ref="S7:T7"/>
    <mergeCell ref="D8:D9"/>
    <mergeCell ref="D10:D11"/>
    <mergeCell ref="H12:H13"/>
    <mergeCell ref="H14:H15"/>
    <mergeCell ref="D16:D17"/>
    <mergeCell ref="D18:D19"/>
    <mergeCell ref="L20:L21"/>
    <mergeCell ref="L22:L23"/>
    <mergeCell ref="D23:D24"/>
    <mergeCell ref="D25:D26"/>
    <mergeCell ref="L51:L52"/>
    <mergeCell ref="H29:H30"/>
    <mergeCell ref="D31:D32"/>
    <mergeCell ref="D33:D34"/>
    <mergeCell ref="P35:P36"/>
    <mergeCell ref="P37:P38"/>
    <mergeCell ref="D39:D40"/>
    <mergeCell ref="D63:D64"/>
    <mergeCell ref="D41:D42"/>
    <mergeCell ref="H43:H44"/>
    <mergeCell ref="H45:H46"/>
    <mergeCell ref="D47:D48"/>
    <mergeCell ref="D49:D50"/>
    <mergeCell ref="L53:L54"/>
    <mergeCell ref="D55:D56"/>
    <mergeCell ref="D57:D58"/>
    <mergeCell ref="H59:H60"/>
    <mergeCell ref="H61:H62"/>
    <mergeCell ref="L84:L85"/>
    <mergeCell ref="L86:L87"/>
    <mergeCell ref="D65:D66"/>
    <mergeCell ref="B70:P70"/>
    <mergeCell ref="S70:X70"/>
    <mergeCell ref="S71:T71"/>
    <mergeCell ref="D72:D73"/>
    <mergeCell ref="D74:D75"/>
    <mergeCell ref="D98:D99"/>
    <mergeCell ref="H76:H77"/>
    <mergeCell ref="H78:H79"/>
    <mergeCell ref="D80:D81"/>
    <mergeCell ref="D82:D83"/>
    <mergeCell ref="D88:D89"/>
    <mergeCell ref="D90:D91"/>
    <mergeCell ref="H92:H93"/>
    <mergeCell ref="H94:H95"/>
    <mergeCell ref="D96:D97"/>
    <mergeCell ref="L116:L117"/>
    <mergeCell ref="L118:L119"/>
    <mergeCell ref="D120:D121"/>
    <mergeCell ref="D122:D123"/>
    <mergeCell ref="P100:P101"/>
    <mergeCell ref="P102:P103"/>
    <mergeCell ref="D104:D105"/>
    <mergeCell ref="D106:D107"/>
    <mergeCell ref="H108:H109"/>
    <mergeCell ref="H110:H111"/>
    <mergeCell ref="H124:H125"/>
    <mergeCell ref="H126:H127"/>
    <mergeCell ref="D128:D129"/>
    <mergeCell ref="D130:D131"/>
    <mergeCell ref="D112:D113"/>
    <mergeCell ref="D114:D115"/>
  </mergeCells>
  <pageMargins left="0.51181102362204722" right="0.51181102362204722" top="0.78740157480314965" bottom="0.78740157480314965" header="0.31496062992125984" footer="0.31496062992125984"/>
  <pageSetup paperSize="9" scale="30"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LISTAS!$D$5:$D$6</xm:f>
          </x14:formula1>
          <xm:sqref>V5</xm:sqref>
        </x14:dataValidation>
        <x14:dataValidation type="list" allowBlank="1" showInputMessage="1" showErrorMessage="1" xr:uid="{00000000-0002-0000-0600-000001000000}">
          <x14:formula1>
            <xm:f>LISTAS!$F$5:$F$204</xm:f>
          </x14:formula1>
          <xm:sqref>C63 C39 C49 C31 C41 C33 C23 C47 C10 C57 C68 C16 C18 C25 C55 C65 C8 C130 C72 C80 C88 C82 C74 C96 C98 C104 C106 C112 C114 C120 C122 C128 C90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B1:Z155"/>
  <sheetViews>
    <sheetView showGridLines="0" topLeftCell="K1" zoomScale="89" zoomScaleNormal="89" workbookViewId="0">
      <selection activeCell="P38" sqref="P38:P39"/>
    </sheetView>
  </sheetViews>
  <sheetFormatPr defaultColWidth="25.28515625" defaultRowHeight="16.5" x14ac:dyDescent="0.25"/>
  <cols>
    <col min="1" max="1" width="1.42578125" style="1" customWidth="1"/>
    <col min="2" max="2" width="3.140625" style="14" bestFit="1" customWidth="1"/>
    <col min="3" max="3" width="34.5703125" style="102" customWidth="1"/>
    <col min="4" max="4" width="7.7109375" style="1" customWidth="1"/>
    <col min="5" max="5" width="3.7109375" style="1" customWidth="1"/>
    <col min="6" max="6" width="10" style="1" bestFit="1" customWidth="1"/>
    <col min="7" max="7" width="18.7109375" style="113" customWidth="1"/>
    <col min="8" max="8" width="7.7109375" style="1" customWidth="1"/>
    <col min="9" max="10" width="3.710937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1"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49" t="s">
        <v>22</v>
      </c>
      <c r="C5" s="150"/>
      <c r="D5" s="151"/>
      <c r="E5" s="5"/>
      <c r="G5" s="114"/>
      <c r="H5" s="4"/>
      <c r="K5" s="116"/>
      <c r="O5" s="116"/>
      <c r="Q5" s="15"/>
      <c r="R5" s="15"/>
      <c r="S5" s="152" t="s">
        <v>22</v>
      </c>
      <c r="T5" s="152"/>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39" t="s">
        <v>17</v>
      </c>
      <c r="T6" s="139"/>
      <c r="U6" s="139"/>
      <c r="V6" s="139"/>
      <c r="W6" s="139"/>
      <c r="X6" s="139"/>
    </row>
    <row r="7" spans="2:26" ht="28.5" customHeight="1" thickBot="1" x14ac:dyDescent="0.3">
      <c r="B7" s="87"/>
      <c r="C7" s="121"/>
      <c r="D7" s="16"/>
      <c r="E7" s="16"/>
      <c r="F7" s="16"/>
      <c r="G7" s="124"/>
      <c r="H7" s="16"/>
      <c r="I7" s="16"/>
      <c r="J7" s="16"/>
      <c r="K7" s="124"/>
      <c r="L7" s="16"/>
      <c r="M7" s="16"/>
      <c r="N7" s="16"/>
      <c r="O7" s="124"/>
      <c r="P7" s="17"/>
      <c r="S7" s="148" t="s">
        <v>3</v>
      </c>
      <c r="T7" s="148"/>
      <c r="U7" s="18" t="s">
        <v>13</v>
      </c>
      <c r="V7" s="18" t="s">
        <v>0</v>
      </c>
      <c r="W7" s="18" t="s">
        <v>14</v>
      </c>
      <c r="X7" s="18" t="s">
        <v>15</v>
      </c>
    </row>
    <row r="8" spans="2:26" ht="18" customHeight="1" x14ac:dyDescent="0.25">
      <c r="B8" s="88">
        <v>1</v>
      </c>
      <c r="C8" s="104" t="s">
        <v>91</v>
      </c>
      <c r="D8" s="146">
        <v>1</v>
      </c>
      <c r="E8" s="47">
        <f>IF(D8&lt;&gt;"",D8,"")</f>
        <v>1</v>
      </c>
      <c r="F8" s="47" t="str">
        <f>IF(D8&lt;&gt;"",IF(C8="","",C8),"")</f>
        <v>RAFAEL/VINICIUS/JULIO</v>
      </c>
      <c r="G8" s="125">
        <f>IF(E8&lt;&gt;"",IF(E10&lt;&gt;"",SMALL(E8:F10,1),""),"")</f>
        <v>0</v>
      </c>
      <c r="H8" s="19"/>
      <c r="I8" s="19"/>
      <c r="J8" s="19"/>
      <c r="K8" s="122"/>
      <c r="L8" s="19"/>
      <c r="M8" s="20"/>
      <c r="N8" s="20"/>
      <c r="O8" s="126"/>
      <c r="P8" s="21"/>
      <c r="S8" s="22">
        <f>IF(U8&lt;&gt;"",1,"")</f>
        <v>1</v>
      </c>
      <c r="T8" s="23" t="str">
        <f t="shared" ref="T8:T23" si="0">IF(S8&lt;&gt;"","LUGAR","")</f>
        <v>LUGAR</v>
      </c>
      <c r="U8" s="132" t="str">
        <f>IF(P36&lt;&gt;"",IF(P38&lt;&gt;"",IF(P36=P38,"",IF(P36&gt;P38,O36,O38)),""),"")</f>
        <v>RAFAEL/VINICIUS/JULIO</v>
      </c>
      <c r="V8" s="132" t="str">
        <f>IF(U8="","",VLOOKUP(U8,LISTAS!$F$5:$G$204,2,0))</f>
        <v>LICEU JARDIM - S.A</v>
      </c>
      <c r="W8" s="24">
        <f t="shared" ref="W8:W68" si="1">IF(S8="","",IF(S8=1,400,IF(S8=2,340,IF(S8=3,300,IF(S8=4,280,IF(S8=5,270,IF(S8=6,260,IF(S8=7,250,IF(S8=8,240,IF(S8=9,200,IF(S8=10,200,IF(S8=11,200,IF(S8=12,200,IF(S8=13,200,IF(S8=14,200,IF(S8=15,200,IF(S8=16,200,IF(S8&gt;16,"",""))))))))))))))))))</f>
        <v>400</v>
      </c>
      <c r="X8" s="24">
        <f t="shared" ref="X8:X23" si="2">IF(S8="","",IF($V$5="NÃO","",IF(S8=1,400,IF(S8=2,340,IF(S8=3,300,IF(S8=4,280,IF(S8=5,270,IF(S8=6,260,IF(S8=7,250,IF(S8=8,240,IF(S8=9,200,IF(S8=10,200,IF(S8=11,200,IF(S8=12,200,IF(S8=13,200,IF(S8=14,200,IF(S8=15,200,IF(S8=16,200,IF(S8&gt;16,"","")))))))))))))))))))</f>
        <v>400</v>
      </c>
    </row>
    <row r="9" spans="2:26" ht="18" customHeight="1" thickBot="1" x14ac:dyDescent="0.3">
      <c r="B9" s="88"/>
      <c r="C9" s="105" t="str">
        <f>IF(C8="","",VLOOKUP(C8,LISTAS!$F$5:$G$204,2,0))</f>
        <v>LICEU JARDIM - S.A</v>
      </c>
      <c r="D9" s="147"/>
      <c r="E9" s="47"/>
      <c r="F9" s="47"/>
      <c r="G9" s="125"/>
      <c r="H9" s="19"/>
      <c r="I9" s="19"/>
      <c r="J9" s="19"/>
      <c r="K9" s="122"/>
      <c r="L9" s="19"/>
      <c r="M9" s="20"/>
      <c r="N9" s="20"/>
      <c r="O9" s="126"/>
      <c r="P9" s="21"/>
      <c r="S9" s="22">
        <f>IF(U9&lt;&gt;"",1+COUNTIF(S8,"1"),"")</f>
        <v>2</v>
      </c>
      <c r="T9" s="23" t="str">
        <f t="shared" si="0"/>
        <v>LUGAR</v>
      </c>
      <c r="U9" s="132" t="str">
        <f>IF(P36&lt;&gt;"",IF(P38&lt;&gt;"",IF(P36=P38,"",IF(P36&lt;P38,O36,O38)),""),"")</f>
        <v>CAIO/FELIPE/JULIO</v>
      </c>
      <c r="V9" s="132" t="str">
        <f>IF(U9="","",VLOOKUP(U9,LISTAS!$F$5:$G$204,2,0))</f>
        <v>ARBOS SCS</v>
      </c>
      <c r="W9" s="24">
        <f t="shared" si="1"/>
        <v>340</v>
      </c>
      <c r="X9" s="24">
        <f t="shared" si="2"/>
        <v>340</v>
      </c>
    </row>
    <row r="10" spans="2:26" ht="18" customHeight="1" x14ac:dyDescent="0.25">
      <c r="B10" s="89">
        <v>16</v>
      </c>
      <c r="C10" s="104"/>
      <c r="D10" s="146">
        <v>0</v>
      </c>
      <c r="E10" s="49">
        <f>IF(D10&lt;&gt;"",D10,"")</f>
        <v>0</v>
      </c>
      <c r="F10" s="52" t="str">
        <f>IF(D10&lt;&gt;"",IF(C10="","",C10),"")</f>
        <v/>
      </c>
      <c r="G10" s="125" t="str">
        <f>VLOOKUP(G8,E8:F10,2,0)</f>
        <v/>
      </c>
      <c r="H10" s="19"/>
      <c r="I10" s="19"/>
      <c r="J10" s="19"/>
      <c r="K10" s="122"/>
      <c r="L10" s="19"/>
      <c r="M10" s="20"/>
      <c r="N10" s="20"/>
      <c r="O10" s="126"/>
      <c r="P10" s="21"/>
      <c r="S10" s="22">
        <f>IF(U10&lt;&gt;"",1+COUNTIF(S8:S9,"1")+COUNTIF(S8:S9,"2"),"")</f>
        <v>3</v>
      </c>
      <c r="T10" s="23" t="str">
        <f t="shared" si="0"/>
        <v>LUGAR</v>
      </c>
      <c r="U10" s="132" t="str">
        <f>IF(U8&lt;&gt;"",IF(K20=U8,K22,IF(K22=U8,K20,IF(K52=U8,K54,IF(K54=U8,K52)))),"")</f>
        <v>ARTHUR/DAVI/MATHIAS</v>
      </c>
      <c r="V10" s="132" t="str">
        <f>IF(U10="","",VLOOKUP(U10,LISTAS!$F$5:$G$204,2,0))</f>
        <v>ARBOS SBC</v>
      </c>
      <c r="W10" s="24">
        <f t="shared" si="1"/>
        <v>300</v>
      </c>
      <c r="X10" s="24">
        <f t="shared" si="2"/>
        <v>300</v>
      </c>
    </row>
    <row r="11" spans="2:26" ht="18" customHeight="1" thickBot="1" x14ac:dyDescent="0.3">
      <c r="B11" s="89"/>
      <c r="C11" s="105" t="str">
        <f>IF(C10="","",VLOOKUP(C10,LISTAS!$F$5:$G$204,2,0))</f>
        <v/>
      </c>
      <c r="D11" s="147"/>
      <c r="E11" s="47"/>
      <c r="F11" s="52"/>
      <c r="G11" s="125"/>
      <c r="H11" s="19"/>
      <c r="I11" s="19"/>
      <c r="J11" s="19"/>
      <c r="K11" s="122"/>
      <c r="L11" s="19"/>
      <c r="M11" s="20"/>
      <c r="N11" s="20"/>
      <c r="O11" s="126"/>
      <c r="P11" s="21"/>
      <c r="S11" s="22" t="str">
        <f>IF(U11&lt;&gt;"",1+COUNTIF(S8:S10,"1")+COUNTIF(S8:S10,"2")+COUNTIF(S8:S10,"3"),"")</f>
        <v/>
      </c>
      <c r="T11" s="23" t="str">
        <f t="shared" si="0"/>
        <v/>
      </c>
      <c r="U11" s="132" t="str">
        <f>IF(U9&lt;&gt;"",IF(K20=U9,K22,IF(K22=U9,K20,IF(K52=U9,K54,IF(K54=U9,K52)))),"")</f>
        <v/>
      </c>
      <c r="V11" s="132" t="str">
        <f>IF(U11="","",VLOOKUP(U11,LISTAS!$F$5:$G$204,2,0))</f>
        <v/>
      </c>
      <c r="W11" s="24" t="str">
        <f t="shared" si="1"/>
        <v/>
      </c>
      <c r="X11" s="24" t="str">
        <f t="shared" si="2"/>
        <v/>
      </c>
    </row>
    <row r="12" spans="2:26" ht="18" customHeight="1" x14ac:dyDescent="0.25">
      <c r="B12" s="89"/>
      <c r="C12" s="122"/>
      <c r="D12" s="19"/>
      <c r="E12" s="19"/>
      <c r="F12" s="25"/>
      <c r="G12" s="104" t="str">
        <f>IF(D8&lt;&gt;"",IF(D10&lt;&gt;"",IF(D8=D10,"",IF(D8&gt;D10,C8,C10)),""),"")</f>
        <v>RAFAEL/VINICIUS/JULIO</v>
      </c>
      <c r="H12" s="146">
        <v>1</v>
      </c>
      <c r="I12" s="47">
        <f>IF(H12&lt;&gt;"",H12,"")</f>
        <v>1</v>
      </c>
      <c r="J12" s="47" t="str">
        <f>IF(H12&lt;&gt;"",IF(G12="","",G12),"")</f>
        <v>RAFAEL/VINICIUS/JULIO</v>
      </c>
      <c r="K12" s="125">
        <f>IF(I12&lt;&gt;"",IF(I14&lt;&gt;"",SMALL(I12:J14,1),""),"")</f>
        <v>0</v>
      </c>
      <c r="L12" s="19"/>
      <c r="M12" s="19"/>
      <c r="N12" s="19"/>
      <c r="O12" s="122"/>
      <c r="P12" s="26"/>
      <c r="S12" s="22" t="str">
        <f>IF(U12&lt;&gt;"",1+COUNTIF(S8:S11,"1")+COUNTIF(S8:S11,"2")+COUNTIF(S8:S11,"3")+COUNTIF(S8:S11,"4"),"")</f>
        <v/>
      </c>
      <c r="T12" s="23" t="str">
        <f t="shared" si="0"/>
        <v/>
      </c>
      <c r="U12" s="132" t="str">
        <f>IF(U8&lt;&gt;"",IF(G12=U8,G14,IF(G14=U8,G12,IF(G28=U8,G30,IF(G30=U8,G28,IF(G44=U8,G46,IF(G46=U8,G44,IF(G60=U8,G62,IF(G62=U8,G60)))))))),"")</f>
        <v/>
      </c>
      <c r="V12" s="132" t="str">
        <f>IF(U12="","",VLOOKUP(U12,LISTAS!$F$5:$G$204,2,0))</f>
        <v/>
      </c>
      <c r="W12" s="24" t="str">
        <f t="shared" si="1"/>
        <v/>
      </c>
      <c r="X12" s="24" t="str">
        <f t="shared" si="2"/>
        <v/>
      </c>
    </row>
    <row r="13" spans="2:26" ht="18" customHeight="1" thickBot="1" x14ac:dyDescent="0.3">
      <c r="B13" s="89"/>
      <c r="C13" s="122"/>
      <c r="D13" s="19"/>
      <c r="E13" s="19"/>
      <c r="F13" s="25"/>
      <c r="G13" s="105" t="str">
        <f>IF(G12="","",VLOOKUP(G12,LISTAS!$F$5:$G$204,2,0))</f>
        <v>LICEU JARDIM - S.A</v>
      </c>
      <c r="H13" s="147"/>
      <c r="I13" s="47"/>
      <c r="J13" s="47"/>
      <c r="K13" s="125"/>
      <c r="L13" s="19"/>
      <c r="M13" s="19"/>
      <c r="N13" s="19"/>
      <c r="O13" s="122"/>
      <c r="P13" s="26"/>
      <c r="S13" s="22" t="str">
        <f>IF(U13&lt;&gt;"",1+COUNTIF(S8:S12,"1")+COUNTIF(S8:S12,"2")+COUNTIF(S8:S12,"3")+COUNTIF(S8:S12,"4")+COUNTIF(S8:S12,"5"),"")</f>
        <v/>
      </c>
      <c r="T13" s="23" t="str">
        <f t="shared" si="0"/>
        <v/>
      </c>
      <c r="U13" s="132" t="str">
        <f>IF(U9&lt;&gt;"",IF(G12=U9,G14,IF(G14=U9,G12,IF(G28=U9,G30,IF(G30=U9,G28,IF(G44=U9,G46,IF(G46=U9,G44,IF(G60=U9,G62,IF(G62=U9,G60)))))))),"")</f>
        <v/>
      </c>
      <c r="V13" s="132" t="str">
        <f>IF(U13="","",VLOOKUP(U13,LISTAS!$F$5:$G$204,2,0))</f>
        <v/>
      </c>
      <c r="W13" s="24" t="str">
        <f t="shared" si="1"/>
        <v/>
      </c>
      <c r="X13" s="24" t="str">
        <f t="shared" si="2"/>
        <v/>
      </c>
    </row>
    <row r="14" spans="2:26" ht="18" customHeight="1" x14ac:dyDescent="0.25">
      <c r="B14" s="89"/>
      <c r="C14" s="122"/>
      <c r="D14" s="19"/>
      <c r="E14" s="27"/>
      <c r="F14" s="28"/>
      <c r="G14" s="104" t="str">
        <f>IF(D16&lt;&gt;"",IF(D18&lt;&gt;"",IF(D16=D18,"",IF(D16&gt;D18,C16,C18)),""),"")</f>
        <v/>
      </c>
      <c r="H14" s="146">
        <v>0</v>
      </c>
      <c r="I14" s="49">
        <f>IF(H14&lt;&gt;"",H14,"")</f>
        <v>0</v>
      </c>
      <c r="J14" s="47" t="str">
        <f>IF(H14&lt;&gt;"",IF(G14="","",G14),"")</f>
        <v/>
      </c>
      <c r="K14" s="125" t="str">
        <f>VLOOKUP(K12,I12:J14,2,0)</f>
        <v/>
      </c>
      <c r="L14" s="19"/>
      <c r="M14" s="19"/>
      <c r="N14" s="19"/>
      <c r="O14" s="122"/>
      <c r="P14" s="26"/>
      <c r="S14" s="22" t="str">
        <f>IF(U14&lt;&gt;"",1+COUNTIF(S8:S13,"1")+COUNTIF(S8:S13,"2")+COUNTIF(S8:S13,"3")+COUNTIF(S8:S13,"4")+COUNTIF(S8:S13,"5")+COUNTIF(S8:S13,"6"),"")</f>
        <v/>
      </c>
      <c r="T14" s="23" t="str">
        <f t="shared" si="0"/>
        <v/>
      </c>
      <c r="U14" s="132" t="str">
        <f>IF(U10&lt;&gt;"",IF(G12=U10,G14,IF(G14=U10,G12,IF(G28=U10,G30,IF(G30=U10,G28,IF(G44=U10,G46,IF(G46=U10,G44,IF(G60=U10,G62,IF(G62=U10,G60)))))))),"")</f>
        <v/>
      </c>
      <c r="V14" s="132" t="str">
        <f>IF(U14="","",VLOOKUP(U14,LISTAS!$F$5:$G$204,2,0))</f>
        <v/>
      </c>
      <c r="W14" s="24" t="str">
        <f t="shared" si="1"/>
        <v/>
      </c>
      <c r="X14" s="24" t="str">
        <f t="shared" si="2"/>
        <v/>
      </c>
    </row>
    <row r="15" spans="2:26" ht="18" customHeight="1" thickBot="1" x14ac:dyDescent="0.3">
      <c r="B15" s="89"/>
      <c r="C15" s="122"/>
      <c r="D15" s="19"/>
      <c r="E15" s="27"/>
      <c r="F15" s="19"/>
      <c r="G15" s="105" t="str">
        <f>IF(G14="","",VLOOKUP(G14,LISTAS!$F$5:$G$204,2,0))</f>
        <v/>
      </c>
      <c r="H15" s="147"/>
      <c r="I15" s="60"/>
      <c r="J15" s="47"/>
      <c r="K15" s="125"/>
      <c r="L15" s="19"/>
      <c r="M15" s="19"/>
      <c r="N15" s="19"/>
      <c r="O15" s="122"/>
      <c r="P15" s="26"/>
      <c r="S15" s="22" t="str">
        <f>IF(U15&lt;&gt;"",1+COUNTIF(S8:S14,"1")+COUNTIF(S8:S14,"2")+COUNTIF(S8:S14,"3")+COUNTIF(S8:S14,"4")+COUNTIF(S8:S14,"5")+COUNTIF(S8:S14,"6")+COUNTIF(S8:S14,"7"),"")</f>
        <v/>
      </c>
      <c r="T15" s="23" t="str">
        <f t="shared" si="0"/>
        <v/>
      </c>
      <c r="U15" s="132" t="str">
        <f>IF(U11&lt;&gt;"",IF(G12=U11,G14,IF(G14=U11,G12,IF(G28=U11,G30,IF(G30=U11,G28,IF(G44=U11,G46,IF(G46=U11,G44,IF(G60=U11,G62,IF(G62=U11,G60)))))))),"")</f>
        <v/>
      </c>
      <c r="V15" s="132" t="str">
        <f>IF(U15="","",VLOOKUP(U15,LISTAS!$F$5:$G$204,2,0))</f>
        <v/>
      </c>
      <c r="W15" s="24" t="str">
        <f t="shared" si="1"/>
        <v/>
      </c>
      <c r="X15" s="24" t="str">
        <f t="shared" si="2"/>
        <v/>
      </c>
    </row>
    <row r="16" spans="2:26" ht="18" customHeight="1" x14ac:dyDescent="0.25">
      <c r="B16" s="89">
        <v>7</v>
      </c>
      <c r="C16" s="104"/>
      <c r="D16" s="146">
        <v>0</v>
      </c>
      <c r="E16" s="50">
        <f>IF(D16&lt;&gt;"",D16,"")</f>
        <v>0</v>
      </c>
      <c r="F16" s="47" t="str">
        <f>IF(D16&lt;&gt;"",IF(C16="","",C16),"")</f>
        <v/>
      </c>
      <c r="G16" s="125">
        <f>IF(E16&lt;&gt;"",IF(E18&lt;&gt;"",SMALL(E16:F18,1),""),"")</f>
        <v>0</v>
      </c>
      <c r="H16" s="19"/>
      <c r="I16" s="27"/>
      <c r="J16" s="19"/>
      <c r="K16" s="122"/>
      <c r="L16" s="19"/>
      <c r="M16" s="19"/>
      <c r="N16" s="19"/>
      <c r="O16" s="122"/>
      <c r="P16" s="26"/>
      <c r="S16" s="22" t="str">
        <f>IF(U16&lt;&gt;"",1+COUNTIF(S8:S15,"1")+COUNTIF(S8:S15,"2")+COUNTIF(S8:S15,"3")+COUNTIF(S8:S15,"4")+COUNTIF(S8:S15,"5")+COUNTIF(S8:S15,"6")+COUNTIF(S8:S15,"7")+COUNTIF(S8:S15,"8"),"")</f>
        <v/>
      </c>
      <c r="T16" s="23" t="str">
        <f t="shared" si="0"/>
        <v/>
      </c>
      <c r="U16" s="132" t="str">
        <f>IF(U8&lt;&gt;"",IF(C8=U8,G10,IF(C10=U8,G10,IF(C16=U8,G18,IF(C18=U8,G18,IF(C24=U8,G26,IF(C26=U8,G26,IF(C32=U8,G34,IF(C34=U8,G34,IF(C40=U8,G42,IF(C42=U8,G42,IF(C48=U8,G50,IF(C50=U8,G50,IF(C56=U8,G58,IF(C58=U8,G58,IF(C64=U8,G66,IF(C66=U8,G66)))))))))))))))),"")</f>
        <v/>
      </c>
      <c r="V16" s="132" t="str">
        <f>IF(U16="","",VLOOKUP(U16,LISTAS!$F$5:$G$204,2,0))</f>
        <v/>
      </c>
      <c r="W16" s="24" t="str">
        <f t="shared" si="1"/>
        <v/>
      </c>
      <c r="X16" s="24" t="str">
        <f t="shared" si="2"/>
        <v/>
      </c>
    </row>
    <row r="17" spans="2:24" ht="18" customHeight="1" thickBot="1" x14ac:dyDescent="0.3">
      <c r="B17" s="89"/>
      <c r="C17" s="105" t="str">
        <f>IF(C16="","",VLOOKUP(C16,LISTAS!$F$5:$G$204,2,0))</f>
        <v/>
      </c>
      <c r="D17" s="147"/>
      <c r="E17" s="51"/>
      <c r="F17" s="47"/>
      <c r="G17" s="125"/>
      <c r="H17" s="19"/>
      <c r="I17" s="27"/>
      <c r="J17" s="19"/>
      <c r="K17" s="122"/>
      <c r="L17" s="19"/>
      <c r="M17" s="19"/>
      <c r="N17" s="19"/>
      <c r="O17" s="122"/>
      <c r="P17" s="26"/>
      <c r="S17" s="22" t="str">
        <f>IF(U17&lt;&gt;"",1+COUNTIF(S8:S16,"1")+COUNTIF(S8:S16,"2")+COUNTIF(S8:S16,"3")+COUNTIF(S8:S16,"4")+COUNTIF(S8:S16,"5")+COUNTIF(S8:S16,"6")+COUNTIF(S8:S16,"7")+COUNTIF(S8:S16,"8")+COUNTIF(S8:S16,"9"),"")</f>
        <v/>
      </c>
      <c r="T17" s="23" t="str">
        <f t="shared" si="0"/>
        <v/>
      </c>
      <c r="U17" s="132" t="str">
        <f>IF(U9&lt;&gt;"",IF(C8=U9,G10,IF(C10=U9,G10,IF(C16=U9,G18,IF(C18=U9,G18,IF(C24=U9,G26,IF(C26=U9,G26,IF(C32=U9,G34,IF(C34=U9,G34,IF(C40=U9,G42,IF(C42=U9,G42,IF(C48=U9,G50,IF(C50=U9,G50,IF(C56=U9,G58,IF(C58=U9,G58,IF(C64=U9,G66,IF(C66=U9,G66)))))))))))))))),"")</f>
        <v/>
      </c>
      <c r="V17" s="132" t="str">
        <f>IF(U17="","",VLOOKUP(U17,LISTAS!$F$5:$G$204,2,0))</f>
        <v/>
      </c>
      <c r="W17" s="24" t="str">
        <f t="shared" si="1"/>
        <v/>
      </c>
      <c r="X17" s="24" t="str">
        <f t="shared" si="2"/>
        <v/>
      </c>
    </row>
    <row r="18" spans="2:24" ht="18" customHeight="1" x14ac:dyDescent="0.25">
      <c r="B18" s="89">
        <v>9</v>
      </c>
      <c r="C18" s="104"/>
      <c r="D18" s="146">
        <v>0</v>
      </c>
      <c r="E18" s="51">
        <f>IF(D18&lt;&gt;"",D18,"")</f>
        <v>0</v>
      </c>
      <c r="F18" s="47" t="str">
        <f>IF(D18&lt;&gt;"",IF(C18="","",C18),"")</f>
        <v/>
      </c>
      <c r="G18" s="125" t="str">
        <f>VLOOKUP(G16,E16:F18,2,0)</f>
        <v/>
      </c>
      <c r="H18" s="19"/>
      <c r="I18" s="27"/>
      <c r="J18" s="19"/>
      <c r="K18" s="122"/>
      <c r="L18" s="19"/>
      <c r="M18" s="19"/>
      <c r="N18" s="19"/>
      <c r="O18" s="122"/>
      <c r="P18" s="26"/>
      <c r="S18" s="22" t="str">
        <f>IF(U18&lt;&gt;"",1+COUNTIF(S8:S17,"1")+COUNTIF(S8:S17,"2")+COUNTIF(S8:S17,"3")+COUNTIF(S8:S17,"4")+COUNTIF(S8:S17,"5")+COUNTIF(S8:S17,"6")+COUNTIF(S8:S17,"7")+COUNTIF(S8:S17,"8")+COUNTIF(S8:S17,"9")+COUNTIF(S8:S17,"10"),"")</f>
        <v/>
      </c>
      <c r="T18" s="23" t="str">
        <f t="shared" si="0"/>
        <v/>
      </c>
      <c r="U18" s="132" t="str">
        <f>IF(U10&lt;&gt;"",IF(C8=U10,G10,IF(C10=U10,G10,IF(C16=U10,G18,IF(C18=U10,G18,IF(C24=U10,G26,IF(C26=U10,G26,IF(C32=U10,G34,IF(C34=U10,G34,IF(C40=U10,G42,IF(C42=U10,G42,IF(C48=U10,G50,IF(C50=U10,G50,IF(C56=U10,G58,IF(C58=U10,G58,IF(C64=U10,G66,IF(C66=U10,G66)))))))))))))))),"")</f>
        <v/>
      </c>
      <c r="V18" s="132" t="str">
        <f>IF(U18="","",VLOOKUP(U18,LISTAS!$F$5:$G$204,2,0))</f>
        <v/>
      </c>
      <c r="W18" s="24" t="str">
        <f t="shared" si="1"/>
        <v/>
      </c>
      <c r="X18" s="24" t="str">
        <f t="shared" si="2"/>
        <v/>
      </c>
    </row>
    <row r="19" spans="2:24" ht="18" customHeight="1" thickBot="1" x14ac:dyDescent="0.3">
      <c r="B19" s="89"/>
      <c r="C19" s="105" t="str">
        <f>IF(C18="","",VLOOKUP(C18,LISTAS!$F$5:$G$204,2,0))</f>
        <v/>
      </c>
      <c r="D19" s="147"/>
      <c r="E19" s="47"/>
      <c r="F19" s="47"/>
      <c r="G19" s="125"/>
      <c r="H19" s="19"/>
      <c r="I19" s="27"/>
      <c r="J19" s="19"/>
      <c r="K19" s="122"/>
      <c r="L19" s="19"/>
      <c r="M19" s="19"/>
      <c r="N19" s="19"/>
      <c r="O19" s="122"/>
      <c r="P19" s="26"/>
      <c r="S19" s="22" t="str">
        <f>IF(U19&lt;&gt;"",1+COUNTIF(S8:S18,"1")+COUNTIF(S8:S18,"2")+COUNTIF(S8:S18,"3")+COUNTIF(S8:S18,"4")+COUNTIF(S8:S18,"5")+COUNTIF(S8:S18,"6")+COUNTIF(S8:S18,"7")+COUNTIF(S8:S18,"8")+COUNTIF(S8:S18,"9")+COUNTIF(S8:S18,"10")+COUNTIF(S8:S18,"11"),"")</f>
        <v/>
      </c>
      <c r="T19" s="23" t="str">
        <f t="shared" si="0"/>
        <v/>
      </c>
      <c r="U19" s="132" t="str">
        <f>IF(U11&lt;&gt;"",IF(C8=U11,G10,IF(C10=U11,G10,IF(C16=U11,G18,IF(C18=U11,G18,IF(C24=U11,G26,IF(C26=U11,G26,IF(C32=U11,G34,IF(C34=U11,G34,IF(C40=U11,G42,IF(C42=U11,G42,IF(C48=U11,G50,IF(C50=U11,G50,IF(C56=U11,G58,IF(C58=U11,G58,IF(C64=U11,G66,IF(C66=U11,G66)))))))))))))))),"")</f>
        <v/>
      </c>
      <c r="V19" s="132" t="str">
        <f>IF(U19="","",VLOOKUP(U19,LISTAS!$F$5:$G$204,2,0))</f>
        <v/>
      </c>
      <c r="W19" s="24" t="str">
        <f t="shared" si="1"/>
        <v/>
      </c>
      <c r="X19" s="24" t="str">
        <f t="shared" si="2"/>
        <v/>
      </c>
    </row>
    <row r="20" spans="2:24" ht="18" customHeight="1" x14ac:dyDescent="0.25">
      <c r="B20" s="89"/>
      <c r="C20" s="122"/>
      <c r="D20" s="19"/>
      <c r="E20" s="47"/>
      <c r="F20" s="47"/>
      <c r="G20" s="125"/>
      <c r="H20" s="19"/>
      <c r="I20" s="27"/>
      <c r="J20" s="19"/>
      <c r="K20" s="104" t="str">
        <f>IF(H12&lt;&gt;"",IF(H14&lt;&gt;"",IF(H12=H14,"",IF(H12&gt;H14,G12,G14)),""),"")</f>
        <v>RAFAEL/VINICIUS/JULIO</v>
      </c>
      <c r="L20" s="146">
        <v>1</v>
      </c>
      <c r="M20" s="47">
        <f>IF(L20&lt;&gt;"",L20,"")</f>
        <v>1</v>
      </c>
      <c r="N20" s="47" t="str">
        <f>IF(L20&lt;&gt;"",IF(K20="","",K20),"")</f>
        <v>RAFAEL/VINICIUS/JULIO</v>
      </c>
      <c r="O20" s="125">
        <f>IF(M20&lt;&gt;"",IF(M22&lt;&gt;"",SMALL(M20:N22,1),""),"")</f>
        <v>0</v>
      </c>
      <c r="P20" s="26"/>
      <c r="S20" s="22" t="str">
        <f>IF(U20&lt;&gt;"",1+COUNTIF(S8:S19,"1")+COUNTIF(S8:S19,"2")+COUNTIF(S8:S19,"3")+COUNTIF(S8:S19,"4")+COUNTIF(S8:S19,"5")+COUNTIF(S8:S19,"6")+COUNTIF(S8:S19,"7")+COUNTIF(S8:S19,"8")+COUNTIF(S8:S19,"9")+COUNTIF(S8:S19,"10")+COUNTIF(S8:S19,"11")+COUNTIF(S8:S19,"12"),"")</f>
        <v/>
      </c>
      <c r="T20" s="23" t="str">
        <f t="shared" si="0"/>
        <v/>
      </c>
      <c r="U20" s="132" t="str">
        <f>IF(U12&lt;&gt;"",IF(C8=U12,G10,IF(C10=U12,G10,IF(C16=U12,G18,IF(C18=U12,G18,IF(C24=U12,G26,IF(C26=U12,G26,IF(C32=U12,G34,IF(C34=U12,G34,IF(C40=U12,G42,IF(C42=U12,G42,IF(C48=U12,G50,IF(C50=U12,G50,IF(C56=U12,G58,IF(C58=U12,G58,IF(C64=U12,G66,IF(C66=U12,G66)))))))))))))))),"")</f>
        <v/>
      </c>
      <c r="V20" s="132" t="str">
        <f>IF(U20="","",VLOOKUP(U20,LISTAS!$F$5:$G$204,2,0))</f>
        <v/>
      </c>
      <c r="W20" s="24" t="str">
        <f t="shared" si="1"/>
        <v/>
      </c>
      <c r="X20" s="24" t="str">
        <f t="shared" si="2"/>
        <v/>
      </c>
    </row>
    <row r="21" spans="2:24" ht="18" customHeight="1" thickBot="1" x14ac:dyDescent="0.3">
      <c r="B21" s="89"/>
      <c r="C21" s="122"/>
      <c r="D21" s="19"/>
      <c r="E21" s="47"/>
      <c r="F21" s="47"/>
      <c r="G21" s="125"/>
      <c r="H21" s="19"/>
      <c r="I21" s="27"/>
      <c r="J21" s="19"/>
      <c r="K21" s="105" t="str">
        <f>IF(K20="","",VLOOKUP(K20,LISTAS!$F$5:$G$204,2,0))</f>
        <v>LICEU JARDIM - S.A</v>
      </c>
      <c r="L21" s="147"/>
      <c r="M21" s="47"/>
      <c r="N21" s="47"/>
      <c r="O21" s="125"/>
      <c r="P21" s="26"/>
      <c r="S21" s="22" t="str">
        <f>IF(U21&lt;&gt;"",1+COUNTIF(S8:S20,"1")+COUNTIF(S8:S20,"2")+COUNTIF(S8:S20,"3")+COUNTIF(S8:S20,"4")+COUNTIF(S8:S20,"5")+COUNTIF(S8:S20,"6")+COUNTIF(S8:S20,"7")+COUNTIF(S8:S20,"8")+COUNTIF(S8:S20,"9")+COUNTIF(S8:S20,"10")+COUNTIF(S8:S20,"11")+COUNTIF(S8:S20,"12")+COUNTIF(S8:S20,"13"),"")</f>
        <v/>
      </c>
      <c r="T21" s="23" t="str">
        <f t="shared" si="0"/>
        <v/>
      </c>
      <c r="U21" s="132" t="str">
        <f>IF(U13&lt;&gt;"",IF(C8=U13,G10,IF(C10=U13,G10,IF(C16=U13,G18,IF(C18=U13,G18,IF(C24=U13,G26,IF(C26=U13,G26,IF(C32=U13,G34,IF(C34=U13,G34,IF(C40=U13,G42,IF(C42=U13,G42,IF(C48=U13,G50,IF(C50=U13,G50,IF(C56=U13,G58,IF(C58=U13,G58,IF(C64=U13,G66,IF(C66=U13,G66)))))))))))))))),"")</f>
        <v/>
      </c>
      <c r="V21" s="132" t="str">
        <f>IF(U21="","",VLOOKUP(U21,LISTAS!$F$5:$G$204,2,0))</f>
        <v/>
      </c>
      <c r="W21" s="24" t="str">
        <f t="shared" si="1"/>
        <v/>
      </c>
      <c r="X21" s="24" t="str">
        <f t="shared" si="2"/>
        <v/>
      </c>
    </row>
    <row r="22" spans="2:24" ht="17.25" customHeight="1" x14ac:dyDescent="0.25">
      <c r="B22" s="89"/>
      <c r="C22" s="122"/>
      <c r="D22" s="19"/>
      <c r="E22" s="19"/>
      <c r="F22" s="19"/>
      <c r="G22" s="122"/>
      <c r="H22" s="19"/>
      <c r="I22" s="27"/>
      <c r="J22" s="28"/>
      <c r="K22" s="104" t="str">
        <f>IF(H28&lt;&gt;"",IF(H30&lt;&gt;"",IF(H28=H30,"",IF(H28&gt;H30,G28,G30)),""),"")</f>
        <v>ARTHUR/DAVI/MATHIAS</v>
      </c>
      <c r="L22" s="146">
        <v>0</v>
      </c>
      <c r="M22" s="49">
        <f>IF(L22&lt;&gt;"",L22,"")</f>
        <v>0</v>
      </c>
      <c r="N22" s="47" t="str">
        <f>IF(L22&lt;&gt;"",IF(K22="","",K22),"")</f>
        <v>ARTHUR/DAVI/MATHIAS</v>
      </c>
      <c r="O22" s="125" t="str">
        <f>VLOOKUP(O20,M20:N22,2,0)</f>
        <v>ARTHUR/DAVI/MATHIAS</v>
      </c>
      <c r="P22" s="26"/>
      <c r="S22" s="22" t="str">
        <f>IF(U22&lt;&gt;"",1+COUNTIF(S8:S21,"1")+COUNTIF(S8:S21,"2")+COUNTIF(S8:S21,"3")+COUNTIF(S8:S21,"4")+COUNTIF(S8:S21,"5")+COUNTIF(S8:S21,"6")+COUNTIF(S8:S21,"7")+COUNTIF(S8:S21,"8")+COUNTIF(S8:S21,"9")+COUNTIF(S8:S21,"10")+COUNTIF(S8:S21,"11")+COUNTIF(S8:S21,"12")+COUNTIF(S8:S21,"13")+COUNTIF(S8:S21,"14"),"")</f>
        <v/>
      </c>
      <c r="T22" s="23" t="str">
        <f t="shared" si="0"/>
        <v/>
      </c>
      <c r="U22" s="132" t="str">
        <f>IF(U14&lt;&gt;"",IF(C8=U14,G10,IF(C10=U14,G10,IF(C16=U14,G18,IF(C18=U14,G18,IF(C24=U14,G26,IF(C26=U14,G26,IF(C32=U14,G34,IF(C34=U14,G34,IF(C40=U14,G42,IF(C42=U14,G42,IF(C48=U14,G50,IF(C50=U14,G50,IF(C56=U14,G58,IF(C58=U14,G58,IF(C64=U14,G66,IF(C66=U14,G66)))))))))))))))),"")</f>
        <v/>
      </c>
      <c r="V22" s="132" t="str">
        <f>IF(U22="","",VLOOKUP(U22,LISTAS!$F$5:$G$204,2,0))</f>
        <v/>
      </c>
      <c r="W22" s="24" t="str">
        <f t="shared" si="1"/>
        <v/>
      </c>
      <c r="X22" s="24" t="str">
        <f t="shared" si="2"/>
        <v/>
      </c>
    </row>
    <row r="23" spans="2:24" ht="17.25" thickBot="1" x14ac:dyDescent="0.3">
      <c r="B23" s="89"/>
      <c r="C23" s="122"/>
      <c r="D23" s="19"/>
      <c r="E23" s="19"/>
      <c r="F23" s="19"/>
      <c r="G23" s="122"/>
      <c r="H23" s="19"/>
      <c r="I23" s="27"/>
      <c r="J23" s="19"/>
      <c r="K23" s="105" t="str">
        <f>IF(K22="","",VLOOKUP(K22,LISTAS!$F$5:$G$204,2,0))</f>
        <v>ARBOS SBC</v>
      </c>
      <c r="L23" s="147"/>
      <c r="M23" s="60"/>
      <c r="N23" s="47"/>
      <c r="O23" s="125"/>
      <c r="P23" s="26"/>
      <c r="S23" s="22" t="str">
        <f>IF(U23&lt;&gt;"",1+COUNTIF(S8:S22,"1")+COUNTIF(S8:S22,"2")+COUNTIF(S8:S22,"3")+COUNTIF(S8:S22,"4")+COUNTIF(S8:S22,"5")+COUNTIF(S8:S22,"6")+COUNTIF(S8:S22,"7")+COUNTIF(S8:S22,"8")+COUNTIF(S8:S22,"9")+COUNTIF(S8:S22,"10")+COUNTIF(S8:S22,"11")+COUNTIF(S8:S22,"12")+COUNTIF(S8:S22,"13")+COUNTIF(S8:S22,"14")+COUNTIF(S8:S22,"15"),"")</f>
        <v/>
      </c>
      <c r="T23" s="23" t="str">
        <f t="shared" si="0"/>
        <v/>
      </c>
      <c r="U23" s="132" t="str">
        <f>IF(U15&lt;&gt;"",IF(C8=U15,G10,IF(C10=U15,G10,IF(C16=U15,G18,IF(C18=U15,G18,IF(C24=U15,G26,IF(C26=U15,G26,IF(C32=U15,G34,IF(C34=U15,G34,IF(C40=U15,G42,IF(C42=U15,G42,IF(C48=U15,G50,IF(C50=U15,G50,IF(C56=U15,G58,IF(C58=U15,G58,IF(C64=U15,G66,IF(C66=U15,G66)))))))))))))))),"")</f>
        <v/>
      </c>
      <c r="V23" s="132" t="str">
        <f>IF(U23="","",VLOOKUP(U23,LISTAS!$F$5:$G$204,2,0))</f>
        <v/>
      </c>
      <c r="W23" s="24" t="str">
        <f t="shared" si="1"/>
        <v/>
      </c>
      <c r="X23" s="24" t="str">
        <f t="shared" si="2"/>
        <v/>
      </c>
    </row>
    <row r="24" spans="2:24" ht="18" customHeight="1" x14ac:dyDescent="0.25">
      <c r="B24" s="89">
        <v>6</v>
      </c>
      <c r="C24" s="104"/>
      <c r="D24" s="146">
        <v>0</v>
      </c>
      <c r="E24" s="47">
        <f>IF(D24&lt;&gt;"",D24,"")</f>
        <v>0</v>
      </c>
      <c r="F24" s="47" t="str">
        <f>IF(D24&lt;&gt;"",IF(C24="","",C24),"")</f>
        <v/>
      </c>
      <c r="G24" s="125">
        <f>IF(E24&lt;&gt;"",IF(E26&lt;&gt;"",SMALL(E24:F26,1),""),"")</f>
        <v>0</v>
      </c>
      <c r="H24" s="19"/>
      <c r="I24" s="27"/>
      <c r="J24" s="19"/>
      <c r="K24" s="122"/>
      <c r="L24" s="19"/>
      <c r="M24" s="27"/>
      <c r="N24" s="19"/>
      <c r="O24" s="122"/>
      <c r="P24" s="26"/>
      <c r="S24" s="22"/>
      <c r="T24" s="23"/>
      <c r="U24" s="132"/>
      <c r="V24" s="132"/>
      <c r="W24" s="24"/>
      <c r="X24" s="24"/>
    </row>
    <row r="25" spans="2:24" ht="18" customHeight="1" thickBot="1" x14ac:dyDescent="0.3">
      <c r="B25" s="89"/>
      <c r="C25" s="105" t="str">
        <f>IF(C24="","",VLOOKUP(C24,LISTAS!$F$5:$G$204,2,0))</f>
        <v/>
      </c>
      <c r="D25" s="147"/>
      <c r="E25" s="47"/>
      <c r="F25" s="47"/>
      <c r="G25" s="125"/>
      <c r="H25" s="19"/>
      <c r="I25" s="27"/>
      <c r="J25" s="19"/>
      <c r="K25" s="122"/>
      <c r="L25" s="19"/>
      <c r="M25" s="27"/>
      <c r="N25" s="19"/>
      <c r="O25" s="122"/>
      <c r="P25" s="26"/>
      <c r="S25" s="22"/>
      <c r="T25" s="23"/>
      <c r="U25" s="132"/>
      <c r="V25" s="132"/>
      <c r="W25" s="24"/>
      <c r="X25" s="24"/>
    </row>
    <row r="26" spans="2:24" ht="18" customHeight="1" x14ac:dyDescent="0.25">
      <c r="B26" s="89">
        <v>11</v>
      </c>
      <c r="C26" s="104"/>
      <c r="D26" s="146">
        <v>0</v>
      </c>
      <c r="E26" s="49">
        <f>IF(D26&lt;&gt;"",D26,"")</f>
        <v>0</v>
      </c>
      <c r="F26" s="52" t="str">
        <f>IF(D26&lt;&gt;"",IF(C26="","",C26),"")</f>
        <v/>
      </c>
      <c r="G26" s="125" t="str">
        <f>VLOOKUP(G24,E24:F26,2,0)</f>
        <v/>
      </c>
      <c r="H26" s="19"/>
      <c r="I26" s="27"/>
      <c r="J26" s="19"/>
      <c r="K26" s="122"/>
      <c r="L26" s="19"/>
      <c r="M26" s="27"/>
      <c r="N26" s="19"/>
      <c r="O26" s="122"/>
      <c r="P26" s="26"/>
      <c r="S26" s="22"/>
      <c r="T26" s="23"/>
      <c r="U26" s="132"/>
      <c r="V26" s="132"/>
      <c r="W26" s="24"/>
      <c r="X26" s="24"/>
    </row>
    <row r="27" spans="2:24" ht="18" customHeight="1" thickBot="1" x14ac:dyDescent="0.3">
      <c r="B27" s="89"/>
      <c r="C27" s="105" t="str">
        <f>IF(C26="","",VLOOKUP(C26,LISTAS!$F$5:$G$204,2,0))</f>
        <v/>
      </c>
      <c r="D27" s="147"/>
      <c r="E27" s="47"/>
      <c r="F27" s="52"/>
      <c r="G27" s="125"/>
      <c r="H27" s="19"/>
      <c r="I27" s="27"/>
      <c r="J27" s="19"/>
      <c r="K27" s="122"/>
      <c r="L27" s="19"/>
      <c r="M27" s="27"/>
      <c r="N27" s="19"/>
      <c r="O27" s="122"/>
      <c r="P27" s="26"/>
      <c r="S27" s="22"/>
      <c r="T27" s="23"/>
      <c r="U27" s="132"/>
      <c r="V27" s="132"/>
      <c r="W27" s="24"/>
      <c r="X27" s="24"/>
    </row>
    <row r="28" spans="2:24" ht="18" customHeight="1" x14ac:dyDescent="0.25">
      <c r="B28" s="89"/>
      <c r="C28" s="122"/>
      <c r="D28" s="19"/>
      <c r="E28" s="19"/>
      <c r="F28" s="25"/>
      <c r="G28" s="104" t="str">
        <f>IF(D24&lt;&gt;"",IF(D26&lt;&gt;"",IF(D24=D26,"",IF(D24&gt;D26,C24,C26)),""),"")</f>
        <v/>
      </c>
      <c r="H28" s="146">
        <v>0</v>
      </c>
      <c r="I28" s="50">
        <f>IF(H28&lt;&gt;"",H28,"")</f>
        <v>0</v>
      </c>
      <c r="J28" s="47" t="str">
        <f>IF(H28&lt;&gt;"",IF(G28="","",G28),"")</f>
        <v/>
      </c>
      <c r="K28" s="125">
        <f>IF(I28&lt;&gt;"",IF(I30&lt;&gt;"",SMALL(I28:J30,1),""),"")</f>
        <v>0</v>
      </c>
      <c r="L28" s="19"/>
      <c r="M28" s="27"/>
      <c r="N28" s="19"/>
      <c r="O28" s="122"/>
      <c r="P28" s="26"/>
      <c r="S28" s="22"/>
      <c r="T28" s="23"/>
      <c r="U28" s="132"/>
      <c r="V28" s="132"/>
      <c r="W28" s="24"/>
      <c r="X28" s="24"/>
    </row>
    <row r="29" spans="2:24" ht="18" customHeight="1" thickBot="1" x14ac:dyDescent="0.3">
      <c r="B29" s="89"/>
      <c r="C29" s="122"/>
      <c r="D29" s="19"/>
      <c r="E29" s="19"/>
      <c r="F29" s="25"/>
      <c r="G29" s="105" t="str">
        <f>IF(G28="","",VLOOKUP(G28,LISTAS!$F$5:$G$204,2,0))</f>
        <v/>
      </c>
      <c r="H29" s="147"/>
      <c r="I29" s="51"/>
      <c r="J29" s="47"/>
      <c r="K29" s="125"/>
      <c r="L29" s="19"/>
      <c r="M29" s="27"/>
      <c r="N29" s="19"/>
      <c r="O29" s="122"/>
      <c r="P29" s="26"/>
      <c r="S29" s="22"/>
      <c r="T29" s="23"/>
      <c r="U29" s="132"/>
      <c r="V29" s="132"/>
      <c r="W29" s="24"/>
      <c r="X29" s="24"/>
    </row>
    <row r="30" spans="2:24" ht="18" customHeight="1" x14ac:dyDescent="0.25">
      <c r="B30" s="89"/>
      <c r="C30" s="122"/>
      <c r="D30" s="19"/>
      <c r="E30" s="27"/>
      <c r="F30" s="28"/>
      <c r="G30" s="104" t="str">
        <f>IF(D32&lt;&gt;"",IF(D34&lt;&gt;"",IF(D32=D34,"",IF(D32&gt;D34,C32,C34)),""),"")</f>
        <v>ARTHUR/DAVI/MATHIAS</v>
      </c>
      <c r="H30" s="146">
        <v>1</v>
      </c>
      <c r="I30" s="51">
        <f>IF(H30&lt;&gt;"",H30,"")</f>
        <v>1</v>
      </c>
      <c r="J30" s="47" t="str">
        <f>IF(H30&lt;&gt;"",IF(G30="","",G30),"")</f>
        <v>ARTHUR/DAVI/MATHIAS</v>
      </c>
      <c r="K30" s="125" t="str">
        <f>VLOOKUP(K28,I28:J30,2,0)</f>
        <v/>
      </c>
      <c r="L30" s="19"/>
      <c r="M30" s="27"/>
      <c r="N30" s="19"/>
      <c r="O30" s="122"/>
      <c r="P30" s="26"/>
      <c r="S30" s="22"/>
      <c r="T30" s="23"/>
      <c r="U30" s="132"/>
      <c r="V30" s="132"/>
      <c r="W30" s="24"/>
      <c r="X30" s="24"/>
    </row>
    <row r="31" spans="2:24" ht="18" customHeight="1" thickBot="1" x14ac:dyDescent="0.3">
      <c r="B31" s="89"/>
      <c r="C31" s="122"/>
      <c r="D31" s="19"/>
      <c r="E31" s="27"/>
      <c r="F31" s="19"/>
      <c r="G31" s="105" t="str">
        <f>IF(G30="","",VLOOKUP(G30,LISTAS!$F$5:$G$204,2,0))</f>
        <v>ARBOS SBC</v>
      </c>
      <c r="H31" s="147"/>
      <c r="I31" s="47"/>
      <c r="J31" s="47"/>
      <c r="K31" s="125"/>
      <c r="L31" s="19"/>
      <c r="M31" s="27"/>
      <c r="N31" s="19"/>
      <c r="O31" s="122"/>
      <c r="P31" s="26"/>
      <c r="S31" s="22"/>
      <c r="T31" s="23"/>
      <c r="U31" s="132"/>
      <c r="V31" s="132"/>
      <c r="W31" s="24"/>
      <c r="X31" s="24"/>
    </row>
    <row r="32" spans="2:24" ht="18" customHeight="1" x14ac:dyDescent="0.25">
      <c r="B32" s="89">
        <v>4</v>
      </c>
      <c r="C32" s="104" t="s">
        <v>55</v>
      </c>
      <c r="D32" s="146">
        <v>1</v>
      </c>
      <c r="E32" s="50">
        <f>IF(D32&lt;&gt;"",D32,"")</f>
        <v>1</v>
      </c>
      <c r="F32" s="47" t="str">
        <f>IF(D32&lt;&gt;"",IF(C32="","",C32),"")</f>
        <v>ARTHUR/DAVI/MATHIAS</v>
      </c>
      <c r="G32" s="125">
        <f>IF(E32&lt;&gt;"",IF(E34&lt;&gt;"",SMALL(E32:F34,1),""),"")</f>
        <v>0</v>
      </c>
      <c r="H32" s="19"/>
      <c r="I32" s="19"/>
      <c r="J32" s="19"/>
      <c r="K32" s="122"/>
      <c r="L32" s="19"/>
      <c r="M32" s="27"/>
      <c r="N32" s="19"/>
      <c r="O32" s="122"/>
      <c r="P32" s="26"/>
      <c r="S32" s="22"/>
      <c r="T32" s="23"/>
      <c r="U32" s="132"/>
      <c r="V32" s="132"/>
      <c r="W32" s="24"/>
      <c r="X32" s="24"/>
    </row>
    <row r="33" spans="2:24" ht="18" customHeight="1" thickBot="1" x14ac:dyDescent="0.3">
      <c r="B33" s="89"/>
      <c r="C33" s="105" t="str">
        <f>IF(C32="","",VLOOKUP(C32,LISTAS!$F$5:$G$204,2,0))</f>
        <v>ARBOS SBC</v>
      </c>
      <c r="D33" s="147"/>
      <c r="E33" s="51"/>
      <c r="F33" s="47"/>
      <c r="G33" s="125"/>
      <c r="H33" s="19"/>
      <c r="I33" s="19"/>
      <c r="J33" s="19"/>
      <c r="K33" s="122"/>
      <c r="L33" s="19"/>
      <c r="M33" s="27"/>
      <c r="N33" s="19"/>
      <c r="O33" s="122"/>
      <c r="P33" s="26"/>
      <c r="S33" s="22"/>
      <c r="T33" s="23"/>
      <c r="U33" s="132"/>
      <c r="V33" s="132"/>
      <c r="W33" s="24"/>
      <c r="X33" s="24"/>
    </row>
    <row r="34" spans="2:24" ht="18" customHeight="1" x14ac:dyDescent="0.25">
      <c r="B34" s="89">
        <v>13</v>
      </c>
      <c r="C34" s="104"/>
      <c r="D34" s="146">
        <v>0</v>
      </c>
      <c r="E34" s="51">
        <f>IF(D34&lt;&gt;"",D34,"")</f>
        <v>0</v>
      </c>
      <c r="F34" s="47" t="str">
        <f>IF(D34&lt;&gt;"",IF(C34="","",C34),"")</f>
        <v/>
      </c>
      <c r="G34" s="125" t="str">
        <f>VLOOKUP(G32,E32:F34,2,0)</f>
        <v/>
      </c>
      <c r="H34" s="19"/>
      <c r="I34" s="19"/>
      <c r="J34" s="19"/>
      <c r="K34" s="122"/>
      <c r="L34" s="19"/>
      <c r="M34" s="27"/>
      <c r="N34" s="19"/>
      <c r="O34" s="122"/>
      <c r="P34" s="26"/>
      <c r="S34" s="22"/>
      <c r="T34" s="23"/>
      <c r="U34" s="132"/>
      <c r="V34" s="132"/>
      <c r="W34" s="24"/>
      <c r="X34" s="24"/>
    </row>
    <row r="35" spans="2:24" ht="18" customHeight="1" thickBot="1" x14ac:dyDescent="0.3">
      <c r="B35" s="89"/>
      <c r="C35" s="105" t="str">
        <f>IF(C34="","",VLOOKUP(C34,LISTAS!$F$5:$G$204,2,0))</f>
        <v/>
      </c>
      <c r="D35" s="147"/>
      <c r="E35" s="47"/>
      <c r="F35" s="47"/>
      <c r="G35" s="125"/>
      <c r="H35" s="19"/>
      <c r="I35" s="19"/>
      <c r="J35" s="19"/>
      <c r="K35" s="122"/>
      <c r="L35" s="19"/>
      <c r="M35" s="27"/>
      <c r="N35" s="19"/>
      <c r="O35" s="122"/>
      <c r="P35" s="19"/>
      <c r="S35" s="22"/>
      <c r="T35" s="23"/>
      <c r="U35" s="132"/>
      <c r="V35" s="132"/>
      <c r="W35" s="24"/>
      <c r="X35" s="24"/>
    </row>
    <row r="36" spans="2:24" ht="18" customHeight="1" x14ac:dyDescent="0.25">
      <c r="B36" s="89"/>
      <c r="C36" s="122"/>
      <c r="D36" s="19"/>
      <c r="E36" s="19"/>
      <c r="F36" s="19"/>
      <c r="G36" s="122"/>
      <c r="H36" s="19"/>
      <c r="I36" s="19"/>
      <c r="J36" s="19"/>
      <c r="K36" s="122"/>
      <c r="L36" s="19"/>
      <c r="M36" s="27"/>
      <c r="N36" s="19"/>
      <c r="O36" s="104" t="str">
        <f>IF(L20&lt;&gt;"",IF(L22&lt;&gt;"",IF(L20=L22,"",IF(L20&gt;L22,K20,K22)),""),"")</f>
        <v>RAFAEL/VINICIUS/JULIO</v>
      </c>
      <c r="P36" s="146">
        <v>1</v>
      </c>
      <c r="S36" s="22"/>
      <c r="T36" s="23"/>
      <c r="U36" s="132"/>
      <c r="V36" s="132"/>
      <c r="W36" s="24"/>
      <c r="X36" s="24"/>
    </row>
    <row r="37" spans="2:24" ht="18" customHeight="1" thickBot="1" x14ac:dyDescent="0.3">
      <c r="B37" s="89"/>
      <c r="C37" s="122"/>
      <c r="D37" s="19"/>
      <c r="E37" s="19"/>
      <c r="F37" s="19"/>
      <c r="G37" s="122"/>
      <c r="H37" s="19"/>
      <c r="I37" s="19"/>
      <c r="J37" s="19"/>
      <c r="K37" s="122"/>
      <c r="L37" s="19"/>
      <c r="M37" s="27"/>
      <c r="N37" s="19"/>
      <c r="O37" s="105" t="str">
        <f>IF(O36="","",VLOOKUP(O36,LISTAS!$F$5:$G$204,2,0))</f>
        <v>LICEU JARDIM - S.A</v>
      </c>
      <c r="P37" s="147"/>
      <c r="S37" s="22"/>
      <c r="T37" s="23"/>
      <c r="U37" s="132"/>
      <c r="V37" s="132"/>
      <c r="W37" s="24"/>
      <c r="X37" s="24"/>
    </row>
    <row r="38" spans="2:24" ht="18" customHeight="1" x14ac:dyDescent="0.25">
      <c r="B38" s="89"/>
      <c r="C38" s="122"/>
      <c r="D38" s="19"/>
      <c r="E38" s="19"/>
      <c r="F38" s="19"/>
      <c r="G38" s="122"/>
      <c r="H38" s="19"/>
      <c r="I38" s="19"/>
      <c r="J38" s="19"/>
      <c r="K38" s="122"/>
      <c r="L38" s="19"/>
      <c r="M38" s="27"/>
      <c r="N38" s="28"/>
      <c r="O38" s="104" t="str">
        <f>IF(L52&lt;&gt;"",IF(L54&lt;&gt;"",IF(L52=L54,"",IF(L52&gt;L54,K52,K54)),""),"")</f>
        <v>CAIO/FELIPE/JULIO</v>
      </c>
      <c r="P38" s="146">
        <v>0</v>
      </c>
      <c r="S38" s="22"/>
      <c r="T38" s="23"/>
      <c r="U38" s="132"/>
      <c r="V38" s="132"/>
      <c r="W38" s="24"/>
      <c r="X38" s="24"/>
    </row>
    <row r="39" spans="2:24" ht="18" customHeight="1" thickBot="1" x14ac:dyDescent="0.3">
      <c r="B39" s="89"/>
      <c r="C39" s="122"/>
      <c r="D39" s="19"/>
      <c r="E39" s="19"/>
      <c r="F39" s="19"/>
      <c r="G39" s="122"/>
      <c r="H39" s="19"/>
      <c r="I39" s="19"/>
      <c r="J39" s="19"/>
      <c r="K39" s="122"/>
      <c r="L39" s="19"/>
      <c r="M39" s="27"/>
      <c r="N39" s="19"/>
      <c r="O39" s="105" t="str">
        <f>IF(O38="","",VLOOKUP(O38,LISTAS!$F$5:$G$204,2,0))</f>
        <v>ARBOS SCS</v>
      </c>
      <c r="P39" s="147"/>
      <c r="S39" s="22"/>
      <c r="T39" s="23"/>
      <c r="U39" s="132"/>
      <c r="V39" s="132"/>
      <c r="W39" s="24"/>
      <c r="X39" s="24"/>
    </row>
    <row r="40" spans="2:24" ht="18" customHeight="1" x14ac:dyDescent="0.25">
      <c r="B40" s="89">
        <v>3</v>
      </c>
      <c r="C40" s="104" t="s">
        <v>65</v>
      </c>
      <c r="D40" s="146">
        <v>1</v>
      </c>
      <c r="E40" s="47">
        <f>IF(D40&lt;&gt;"",D40,"")</f>
        <v>1</v>
      </c>
      <c r="F40" s="47" t="str">
        <f>IF(D40&lt;&gt;"",IF(C40="","",C40),"")</f>
        <v>CAIO/FELIPE/JULIO</v>
      </c>
      <c r="G40" s="125">
        <f>IF(E40&lt;&gt;"",IF(E42&lt;&gt;"",SMALL(E40:F42,1),""),"")</f>
        <v>0</v>
      </c>
      <c r="H40" s="19"/>
      <c r="I40" s="19"/>
      <c r="J40" s="19"/>
      <c r="K40" s="122"/>
      <c r="L40" s="19"/>
      <c r="M40" s="27"/>
      <c r="N40" s="19"/>
      <c r="O40" s="122"/>
      <c r="P40" s="26"/>
      <c r="S40" s="22"/>
      <c r="T40" s="23"/>
      <c r="U40" s="132"/>
      <c r="V40" s="132" t="str">
        <f>IF(U40="","",VLOOKUP(U40,LISTAS!$F$5:$G$204,2,0))</f>
        <v/>
      </c>
      <c r="W40" s="24" t="str">
        <f t="shared" si="1"/>
        <v/>
      </c>
      <c r="X40" s="24" t="str">
        <f t="shared" ref="X40:X68" si="3">IF(S40="","",IF($V$5="NÃO","",IF(S40=1,400,IF(S40=2,340,IF(S40=3,300,IF(S40=4,280,IF(S40=5,270,IF(S40=6,260,IF(S40=7,250,IF(S40=8,240,IF(S40=9,200,IF(S40=10,200,IF(S40=11,200,IF(S40=12,200,IF(S40=13,200,IF(S40=14,200,IF(S40=15,200,IF(S40=16,200,IF(S40&gt;16,"","")))))))))))))))))))</f>
        <v/>
      </c>
    </row>
    <row r="41" spans="2:24" ht="18" customHeight="1" thickBot="1" x14ac:dyDescent="0.3">
      <c r="B41" s="89"/>
      <c r="C41" s="105" t="str">
        <f>IF(C40="","",VLOOKUP(C40,LISTAS!$F$5:$G$204,2,0))</f>
        <v>ARBOS SCS</v>
      </c>
      <c r="D41" s="147"/>
      <c r="E41" s="47"/>
      <c r="F41" s="47"/>
      <c r="G41" s="125"/>
      <c r="H41" s="19"/>
      <c r="I41" s="19"/>
      <c r="J41" s="19"/>
      <c r="K41" s="122"/>
      <c r="L41" s="19"/>
      <c r="M41" s="27"/>
      <c r="N41" s="19"/>
      <c r="O41" s="122"/>
      <c r="P41" s="26"/>
      <c r="S41" s="22"/>
      <c r="T41" s="23"/>
      <c r="U41" s="132"/>
      <c r="V41" s="132"/>
      <c r="W41" s="24"/>
      <c r="X41" s="24"/>
    </row>
    <row r="42" spans="2:24" ht="18" customHeight="1" x14ac:dyDescent="0.25">
      <c r="B42" s="89">
        <v>14</v>
      </c>
      <c r="C42" s="104"/>
      <c r="D42" s="146">
        <v>0</v>
      </c>
      <c r="E42" s="49">
        <f>IF(D42&lt;&gt;"",D42,"")</f>
        <v>0</v>
      </c>
      <c r="F42" s="52" t="str">
        <f>IF(D42&lt;&gt;"",IF(C42="","",C42),"")</f>
        <v/>
      </c>
      <c r="G42" s="125" t="str">
        <f>VLOOKUP(G40,E40:F42,2,0)</f>
        <v/>
      </c>
      <c r="H42" s="19"/>
      <c r="I42" s="19"/>
      <c r="J42" s="19"/>
      <c r="K42" s="122"/>
      <c r="L42" s="19"/>
      <c r="M42" s="27"/>
      <c r="N42" s="19"/>
      <c r="O42" s="122"/>
      <c r="P42" s="26"/>
      <c r="S42" s="22"/>
      <c r="T42" s="23"/>
      <c r="U42" s="132"/>
      <c r="V42" s="132" t="str">
        <f>IF(U42="","",VLOOKUP(U42,LISTAS!$F$5:$G$204,2,0))</f>
        <v/>
      </c>
      <c r="W42" s="24" t="str">
        <f t="shared" si="1"/>
        <v/>
      </c>
      <c r="X42" s="24" t="str">
        <f t="shared" si="3"/>
        <v/>
      </c>
    </row>
    <row r="43" spans="2:24" ht="18" customHeight="1" thickBot="1" x14ac:dyDescent="0.3">
      <c r="B43" s="89"/>
      <c r="C43" s="105" t="str">
        <f>IF(C42="","",VLOOKUP(C42,LISTAS!$F$5:$G$204,2,0))</f>
        <v/>
      </c>
      <c r="D43" s="147"/>
      <c r="E43" s="47"/>
      <c r="F43" s="52"/>
      <c r="G43" s="125"/>
      <c r="H43" s="19"/>
      <c r="I43" s="19"/>
      <c r="J43" s="19"/>
      <c r="K43" s="122"/>
      <c r="L43" s="19"/>
      <c r="M43" s="27"/>
      <c r="N43" s="19"/>
      <c r="O43" s="122"/>
      <c r="P43" s="26"/>
      <c r="S43" s="22"/>
      <c r="T43" s="23"/>
      <c r="U43" s="132"/>
      <c r="V43" s="132"/>
      <c r="W43" s="24"/>
      <c r="X43" s="24"/>
    </row>
    <row r="44" spans="2:24" ht="18" customHeight="1" x14ac:dyDescent="0.25">
      <c r="B44" s="89"/>
      <c r="C44" s="122"/>
      <c r="D44" s="19"/>
      <c r="E44" s="19"/>
      <c r="F44" s="25"/>
      <c r="G44" s="104" t="str">
        <f>IF(D40&lt;&gt;"",IF(D42&lt;&gt;"",IF(D40=D42,"",IF(D40&gt;D42,C40,C42)),""),"")</f>
        <v>CAIO/FELIPE/JULIO</v>
      </c>
      <c r="H44" s="146">
        <v>1</v>
      </c>
      <c r="I44" s="47">
        <f>IF(H44&lt;&gt;"",H44,"")</f>
        <v>1</v>
      </c>
      <c r="J44" s="47" t="str">
        <f>IF(H44&lt;&gt;"",IF(G44="","",G44),"")</f>
        <v>CAIO/FELIPE/JULIO</v>
      </c>
      <c r="K44" s="125">
        <f>IF(I44&lt;&gt;"",IF(I46&lt;&gt;"",SMALL(I44:J46,1),""),"")</f>
        <v>0</v>
      </c>
      <c r="L44" s="19"/>
      <c r="M44" s="27"/>
      <c r="N44" s="19"/>
      <c r="O44" s="122"/>
      <c r="P44" s="26"/>
      <c r="S44" s="22"/>
      <c r="T44" s="23"/>
      <c r="U44" s="132"/>
      <c r="V44" s="132" t="str">
        <f>IF(U44="","",VLOOKUP(U44,LISTAS!$F$5:$G$204,2,0))</f>
        <v/>
      </c>
      <c r="W44" s="24" t="str">
        <f t="shared" si="1"/>
        <v/>
      </c>
      <c r="X44" s="24" t="str">
        <f t="shared" si="3"/>
        <v/>
      </c>
    </row>
    <row r="45" spans="2:24" ht="18" customHeight="1" thickBot="1" x14ac:dyDescent="0.3">
      <c r="B45" s="89"/>
      <c r="C45" s="122"/>
      <c r="D45" s="19"/>
      <c r="E45" s="19"/>
      <c r="F45" s="25"/>
      <c r="G45" s="105" t="str">
        <f>IF(G44="","",VLOOKUP(G44,LISTAS!$F$5:$G$204,2,0))</f>
        <v>ARBOS SCS</v>
      </c>
      <c r="H45" s="147"/>
      <c r="I45" s="47"/>
      <c r="J45" s="47"/>
      <c r="K45" s="125"/>
      <c r="L45" s="19"/>
      <c r="M45" s="27"/>
      <c r="N45" s="19"/>
      <c r="O45" s="122"/>
      <c r="P45" s="26"/>
      <c r="S45" s="22"/>
      <c r="T45" s="23"/>
      <c r="U45" s="132"/>
      <c r="V45" s="132"/>
      <c r="W45" s="24"/>
      <c r="X45" s="24"/>
    </row>
    <row r="46" spans="2:24" ht="18" customHeight="1" x14ac:dyDescent="0.25">
      <c r="B46" s="89"/>
      <c r="C46" s="122"/>
      <c r="D46" s="19"/>
      <c r="E46" s="27"/>
      <c r="F46" s="28"/>
      <c r="G46" s="104" t="str">
        <f>IF(D48&lt;&gt;"",IF(D50&lt;&gt;"",IF(D48=D50,"",IF(D48&gt;D50,C48,C50)),""),"")</f>
        <v/>
      </c>
      <c r="H46" s="146">
        <v>0</v>
      </c>
      <c r="I46" s="49">
        <f>IF(H46&lt;&gt;"",H46,"")</f>
        <v>0</v>
      </c>
      <c r="J46" s="47" t="str">
        <f>IF(H46&lt;&gt;"",IF(G46="","",G46),"")</f>
        <v/>
      </c>
      <c r="K46" s="125" t="str">
        <f>VLOOKUP(K44,I44:J46,2,0)</f>
        <v/>
      </c>
      <c r="L46" s="19"/>
      <c r="M46" s="27"/>
      <c r="N46" s="19"/>
      <c r="O46" s="122"/>
      <c r="P46" s="26"/>
      <c r="S46" s="22"/>
      <c r="T46" s="23"/>
      <c r="U46" s="132"/>
      <c r="V46" s="132" t="str">
        <f>IF(U46="","",VLOOKUP(U46,LISTAS!$F$5:$G$204,2,0))</f>
        <v/>
      </c>
      <c r="W46" s="24" t="str">
        <f t="shared" si="1"/>
        <v/>
      </c>
      <c r="X46" s="24" t="str">
        <f t="shared" si="3"/>
        <v/>
      </c>
    </row>
    <row r="47" spans="2:24" ht="18" customHeight="1" thickBot="1" x14ac:dyDescent="0.3">
      <c r="B47" s="89"/>
      <c r="C47" s="122"/>
      <c r="D47" s="19"/>
      <c r="E47" s="27"/>
      <c r="F47" s="19"/>
      <c r="G47" s="105" t="str">
        <f>IF(G46="","",VLOOKUP(G46,LISTAS!$F$5:$G$204,2,0))</f>
        <v/>
      </c>
      <c r="H47" s="147"/>
      <c r="I47" s="60"/>
      <c r="J47" s="47"/>
      <c r="K47" s="125"/>
      <c r="L47" s="19"/>
      <c r="M47" s="27"/>
      <c r="N47" s="19"/>
      <c r="O47" s="122"/>
      <c r="P47" s="26"/>
      <c r="S47" s="22"/>
      <c r="T47" s="23"/>
      <c r="U47" s="132"/>
      <c r="V47" s="132"/>
      <c r="W47" s="24"/>
      <c r="X47" s="24"/>
    </row>
    <row r="48" spans="2:24" ht="18" customHeight="1" x14ac:dyDescent="0.25">
      <c r="B48" s="89">
        <v>5</v>
      </c>
      <c r="C48" s="104"/>
      <c r="D48" s="146">
        <v>0</v>
      </c>
      <c r="E48" s="50">
        <f>IF(D48&lt;&gt;"",D48,"")</f>
        <v>0</v>
      </c>
      <c r="F48" s="47" t="str">
        <f>IF(D48&lt;&gt;"",IF(C48="","",C48),"")</f>
        <v/>
      </c>
      <c r="G48" s="125">
        <f>IF(E48&lt;&gt;"",IF(E50&lt;&gt;"",SMALL(E48:F50,1),""),"")</f>
        <v>0</v>
      </c>
      <c r="H48" s="19"/>
      <c r="I48" s="27"/>
      <c r="J48" s="19"/>
      <c r="K48" s="122"/>
      <c r="L48" s="19"/>
      <c r="M48" s="27"/>
      <c r="N48" s="19"/>
      <c r="O48" s="122"/>
      <c r="P48" s="26"/>
      <c r="S48" s="22"/>
      <c r="T48" s="23"/>
      <c r="U48" s="132"/>
      <c r="V48" s="132" t="str">
        <f>IF(U48="","",VLOOKUP(U48,LISTAS!$F$5:$G$204,2,0))</f>
        <v/>
      </c>
      <c r="W48" s="24" t="str">
        <f t="shared" si="1"/>
        <v/>
      </c>
      <c r="X48" s="24" t="str">
        <f t="shared" si="3"/>
        <v/>
      </c>
    </row>
    <row r="49" spans="2:24" ht="18" customHeight="1" thickBot="1" x14ac:dyDescent="0.3">
      <c r="B49" s="89"/>
      <c r="C49" s="105" t="str">
        <f>IF(C48="","",VLOOKUP(C48,LISTAS!$F$5:$G$204,2,0))</f>
        <v/>
      </c>
      <c r="D49" s="147"/>
      <c r="E49" s="51"/>
      <c r="F49" s="47"/>
      <c r="G49" s="125"/>
      <c r="H49" s="19"/>
      <c r="I49" s="27"/>
      <c r="J49" s="19"/>
      <c r="K49" s="122"/>
      <c r="L49" s="19"/>
      <c r="M49" s="27"/>
      <c r="N49" s="19"/>
      <c r="O49" s="122"/>
      <c r="P49" s="26"/>
      <c r="S49" s="22"/>
      <c r="T49" s="23"/>
      <c r="U49" s="132"/>
      <c r="V49" s="132"/>
      <c r="W49" s="24"/>
      <c r="X49" s="24"/>
    </row>
    <row r="50" spans="2:24" ht="18" customHeight="1" x14ac:dyDescent="0.25">
      <c r="B50" s="89">
        <v>12</v>
      </c>
      <c r="C50" s="104"/>
      <c r="D50" s="146">
        <v>0</v>
      </c>
      <c r="E50" s="51">
        <f>IF(D50&lt;&gt;"",D50,"")</f>
        <v>0</v>
      </c>
      <c r="F50" s="47" t="str">
        <f>IF(D50&lt;&gt;"",IF(C50="","",C50),"")</f>
        <v/>
      </c>
      <c r="G50" s="125" t="str">
        <f>VLOOKUP(G48,E48:F50,2,0)</f>
        <v/>
      </c>
      <c r="H50" s="19"/>
      <c r="I50" s="27"/>
      <c r="J50" s="19"/>
      <c r="K50" s="122"/>
      <c r="L50" s="19"/>
      <c r="M50" s="27"/>
      <c r="N50" s="19"/>
      <c r="O50" s="122"/>
      <c r="P50" s="26"/>
      <c r="S50" s="22"/>
      <c r="T50" s="23"/>
      <c r="U50" s="132"/>
      <c r="V50" s="132" t="str">
        <f>IF(U50="","",VLOOKUP(U50,LISTAS!$F$5:$G$204,2,0))</f>
        <v/>
      </c>
      <c r="W50" s="24" t="str">
        <f t="shared" si="1"/>
        <v/>
      </c>
      <c r="X50" s="24" t="str">
        <f t="shared" si="3"/>
        <v/>
      </c>
    </row>
    <row r="51" spans="2:24" ht="18" customHeight="1" thickBot="1" x14ac:dyDescent="0.3">
      <c r="B51" s="89"/>
      <c r="C51" s="105" t="str">
        <f>IF(C50="","",VLOOKUP(C50,LISTAS!$F$5:$G$204,2,0))</f>
        <v/>
      </c>
      <c r="D51" s="147"/>
      <c r="E51" s="47"/>
      <c r="F51" s="47"/>
      <c r="G51" s="125"/>
      <c r="H51" s="19"/>
      <c r="I51" s="27"/>
      <c r="J51" s="19"/>
      <c r="K51" s="122"/>
      <c r="L51" s="19"/>
      <c r="M51" s="27"/>
      <c r="N51" s="19"/>
      <c r="O51" s="122"/>
      <c r="P51" s="26"/>
      <c r="S51" s="22"/>
      <c r="T51" s="23"/>
      <c r="U51" s="132"/>
      <c r="V51" s="132"/>
      <c r="W51" s="24"/>
      <c r="X51" s="24"/>
    </row>
    <row r="52" spans="2:24" ht="18" customHeight="1" x14ac:dyDescent="0.25">
      <c r="B52" s="89"/>
      <c r="C52" s="122"/>
      <c r="D52" s="19"/>
      <c r="E52" s="47"/>
      <c r="F52" s="47"/>
      <c r="G52" s="125"/>
      <c r="H52" s="19"/>
      <c r="I52" s="27"/>
      <c r="J52" s="19"/>
      <c r="K52" s="104" t="str">
        <f>IF(H44&lt;&gt;"",IF(H46&lt;&gt;"",IF(H44=H46,"",IF(H44&gt;H46,G44,G46)),""),"")</f>
        <v>CAIO/FELIPE/JULIO</v>
      </c>
      <c r="L52" s="146">
        <v>1</v>
      </c>
      <c r="M52" s="46">
        <f>IF(L52&lt;&gt;"",L52,"")</f>
        <v>1</v>
      </c>
      <c r="N52" s="47" t="str">
        <f>IF(L52&lt;&gt;"",IF(K52="","",K52),"")</f>
        <v>CAIO/FELIPE/JULIO</v>
      </c>
      <c r="O52" s="125">
        <f>IF(M52&lt;&gt;"",IF(M54&lt;&gt;"",SMALL(M52:N54,1),""),"")</f>
        <v>0</v>
      </c>
      <c r="P52" s="26"/>
      <c r="S52" s="22"/>
      <c r="T52" s="23"/>
      <c r="U52" s="132"/>
      <c r="V52" s="132" t="str">
        <f>IF(U52="","",VLOOKUP(U52,LISTAS!$F$5:$G$204,2,0))</f>
        <v/>
      </c>
      <c r="W52" s="24" t="str">
        <f t="shared" si="1"/>
        <v/>
      </c>
      <c r="X52" s="24" t="str">
        <f t="shared" si="3"/>
        <v/>
      </c>
    </row>
    <row r="53" spans="2:24" ht="18" customHeight="1" thickBot="1" x14ac:dyDescent="0.3">
      <c r="B53" s="89"/>
      <c r="C53" s="122"/>
      <c r="D53" s="19"/>
      <c r="E53" s="47"/>
      <c r="F53" s="47"/>
      <c r="G53" s="125"/>
      <c r="H53" s="19"/>
      <c r="I53" s="27"/>
      <c r="J53" s="19"/>
      <c r="K53" s="105" t="str">
        <f>IF(K52="","",VLOOKUP(K52,LISTAS!$F$5:$G$204,2,0))</f>
        <v>ARBOS SCS</v>
      </c>
      <c r="L53" s="147"/>
      <c r="M53" s="51"/>
      <c r="N53" s="52"/>
      <c r="O53" s="125"/>
      <c r="P53" s="26"/>
      <c r="S53" s="22"/>
      <c r="T53" s="23"/>
      <c r="U53" s="132"/>
      <c r="V53" s="132"/>
      <c r="W53" s="24"/>
      <c r="X53" s="24"/>
    </row>
    <row r="54" spans="2:24" ht="18" customHeight="1" x14ac:dyDescent="0.25">
      <c r="B54" s="89"/>
      <c r="C54" s="122"/>
      <c r="D54" s="19"/>
      <c r="E54" s="47"/>
      <c r="F54" s="47"/>
      <c r="G54" s="125"/>
      <c r="H54" s="19"/>
      <c r="I54" s="27"/>
      <c r="J54" s="28"/>
      <c r="K54" s="104" t="str">
        <f>IF(H60&lt;&gt;"",IF(H62&lt;&gt;"",IF(H60=H62,"",IF(H60&gt;H62,G60,G62)),""),"")</f>
        <v/>
      </c>
      <c r="L54" s="146">
        <v>0</v>
      </c>
      <c r="M54" s="48">
        <f>IF(L54&lt;&gt;"",L54,"")</f>
        <v>0</v>
      </c>
      <c r="N54" s="47" t="str">
        <f>IF(L54&lt;&gt;"",IF(K54="","",K54),"")</f>
        <v/>
      </c>
      <c r="O54" s="125" t="str">
        <f>VLOOKUP(O52,M52:N54,2,0)</f>
        <v/>
      </c>
      <c r="P54" s="26"/>
      <c r="S54" s="22"/>
      <c r="T54" s="23"/>
      <c r="U54" s="132"/>
      <c r="V54" s="132" t="str">
        <f>IF(U54="","",VLOOKUP(U54,LISTAS!$F$5:$G$204,2,0))</f>
        <v/>
      </c>
      <c r="W54" s="24" t="str">
        <f t="shared" si="1"/>
        <v/>
      </c>
      <c r="X54" s="24" t="str">
        <f t="shared" si="3"/>
        <v/>
      </c>
    </row>
    <row r="55" spans="2:24" ht="18" customHeight="1" thickBot="1" x14ac:dyDescent="0.3">
      <c r="B55" s="89"/>
      <c r="C55" s="122"/>
      <c r="D55" s="19"/>
      <c r="E55" s="47"/>
      <c r="F55" s="47"/>
      <c r="G55" s="125"/>
      <c r="H55" s="19"/>
      <c r="I55" s="27"/>
      <c r="J55" s="19"/>
      <c r="K55" s="105" t="str">
        <f>IF(K54="","",VLOOKUP(K54,LISTAS!$F$5:$G$204,2,0))</f>
        <v/>
      </c>
      <c r="L55" s="147"/>
      <c r="M55" s="47"/>
      <c r="N55" s="47"/>
      <c r="O55" s="125"/>
      <c r="P55" s="26"/>
      <c r="S55" s="22"/>
      <c r="T55" s="23"/>
      <c r="U55" s="132"/>
      <c r="V55" s="132"/>
      <c r="W55" s="24"/>
      <c r="X55" s="24"/>
    </row>
    <row r="56" spans="2:24" ht="18" customHeight="1" x14ac:dyDescent="0.25">
      <c r="B56" s="89">
        <v>8</v>
      </c>
      <c r="C56" s="104"/>
      <c r="D56" s="146">
        <v>0</v>
      </c>
      <c r="E56" s="47" t="s">
        <v>25</v>
      </c>
      <c r="F56" s="47" t="str">
        <f>IF(D56&lt;&gt;"",IF(C56="","",C56),"")</f>
        <v/>
      </c>
      <c r="G56" s="125">
        <f>IF(E56&lt;&gt;"",IF(E58&lt;&gt;"",SMALL(E56:F58,1),""),"")</f>
        <v>0</v>
      </c>
      <c r="H56" s="19"/>
      <c r="I56" s="27"/>
      <c r="J56" s="19"/>
      <c r="K56" s="122"/>
      <c r="L56" s="19"/>
      <c r="M56" s="47"/>
      <c r="N56" s="47"/>
      <c r="O56" s="125"/>
      <c r="P56" s="26"/>
      <c r="S56" s="22"/>
      <c r="T56" s="23"/>
      <c r="U56" s="132"/>
      <c r="V56" s="132" t="str">
        <f>IF(U56="","",VLOOKUP(U56,LISTAS!$F$5:$G$204,2,0))</f>
        <v/>
      </c>
      <c r="W56" s="24" t="str">
        <f t="shared" si="1"/>
        <v/>
      </c>
      <c r="X56" s="24" t="str">
        <f t="shared" si="3"/>
        <v/>
      </c>
    </row>
    <row r="57" spans="2:24" ht="18" customHeight="1" thickBot="1" x14ac:dyDescent="0.3">
      <c r="B57" s="89"/>
      <c r="C57" s="105" t="str">
        <f>IF(C56="","",VLOOKUP(C56,LISTAS!$F$5:$G$204,2,0))</f>
        <v/>
      </c>
      <c r="D57" s="147"/>
      <c r="E57" s="47"/>
      <c r="F57" s="47"/>
      <c r="G57" s="125"/>
      <c r="H57" s="19"/>
      <c r="I57" s="27"/>
      <c r="J57" s="19"/>
      <c r="K57" s="122"/>
      <c r="L57" s="19"/>
      <c r="M57" s="47"/>
      <c r="N57" s="47"/>
      <c r="O57" s="125"/>
      <c r="P57" s="26"/>
      <c r="S57" s="22"/>
      <c r="T57" s="23"/>
      <c r="U57" s="132"/>
      <c r="V57" s="132"/>
      <c r="W57" s="24"/>
      <c r="X57" s="24"/>
    </row>
    <row r="58" spans="2:24" ht="18" customHeight="1" x14ac:dyDescent="0.25">
      <c r="B58" s="89">
        <v>10</v>
      </c>
      <c r="C58" s="104"/>
      <c r="D58" s="146">
        <v>0</v>
      </c>
      <c r="E58" s="49">
        <f>IF(D58&lt;&gt;"",D58,"")</f>
        <v>0</v>
      </c>
      <c r="F58" s="52" t="str">
        <f>IF(D58&lt;&gt;"",IF(C58="","",C58),"")</f>
        <v/>
      </c>
      <c r="G58" s="125" t="str">
        <f>VLOOKUP(G56,E56:F58,2,0)</f>
        <v/>
      </c>
      <c r="H58" s="19"/>
      <c r="I58" s="27"/>
      <c r="J58" s="19"/>
      <c r="K58" s="122"/>
      <c r="L58" s="19"/>
      <c r="M58" s="19"/>
      <c r="N58" s="19"/>
      <c r="O58" s="122"/>
      <c r="P58" s="26"/>
      <c r="S58" s="22"/>
      <c r="T58" s="23"/>
      <c r="U58" s="132"/>
      <c r="V58" s="132" t="str">
        <f>IF(U58="","",VLOOKUP(U58,LISTAS!$F$5:$G$204,2,0))</f>
        <v/>
      </c>
      <c r="W58" s="24" t="str">
        <f t="shared" si="1"/>
        <v/>
      </c>
      <c r="X58" s="24" t="str">
        <f t="shared" si="3"/>
        <v/>
      </c>
    </row>
    <row r="59" spans="2:24" ht="18" customHeight="1" thickBot="1" x14ac:dyDescent="0.3">
      <c r="B59" s="89"/>
      <c r="C59" s="105" t="str">
        <f>IF(C58="","",VLOOKUP(C58,LISTAS!$F$5:$G$204,2,0))</f>
        <v/>
      </c>
      <c r="D59" s="147"/>
      <c r="E59" s="47"/>
      <c r="F59" s="52"/>
      <c r="G59" s="125"/>
      <c r="H59" s="19"/>
      <c r="I59" s="27"/>
      <c r="J59" s="19"/>
      <c r="K59" s="122"/>
      <c r="L59" s="19"/>
      <c r="M59" s="19"/>
      <c r="N59" s="19"/>
      <c r="O59" s="122"/>
      <c r="P59" s="26"/>
      <c r="S59" s="22"/>
      <c r="T59" s="23"/>
      <c r="U59" s="132"/>
      <c r="V59" s="132"/>
      <c r="W59" s="24"/>
      <c r="X59" s="24"/>
    </row>
    <row r="60" spans="2:24" ht="18" customHeight="1" x14ac:dyDescent="0.25">
      <c r="B60" s="89"/>
      <c r="C60" s="122"/>
      <c r="D60" s="19"/>
      <c r="E60" s="19"/>
      <c r="F60" s="25"/>
      <c r="G60" s="104" t="str">
        <f>IF(D56&lt;&gt;"",IF(D58&lt;&gt;"",IF(D56=D58,"",IF(D56&gt;D58,C56,C58)),""),"")</f>
        <v/>
      </c>
      <c r="H60" s="146">
        <v>0</v>
      </c>
      <c r="I60" s="50">
        <f>IF(H60&lt;&gt;"",H60,"")</f>
        <v>0</v>
      </c>
      <c r="J60" s="47" t="str">
        <f>IF(H60&lt;&gt;"",IF(G60="","",G60),"")</f>
        <v/>
      </c>
      <c r="K60" s="125">
        <f>IF(I60&lt;&gt;"",IF(I62&lt;&gt;"",SMALL(I60:J62,1),""),"")</f>
        <v>0</v>
      </c>
      <c r="L60" s="19"/>
      <c r="M60" s="19"/>
      <c r="N60" s="19"/>
      <c r="O60" s="122"/>
      <c r="P60" s="26"/>
      <c r="S60" s="22"/>
      <c r="T60" s="23"/>
      <c r="U60" s="132"/>
      <c r="V60" s="132" t="str">
        <f>IF(U60="","",VLOOKUP(U60,LISTAS!$F$5:$G$204,2,0))</f>
        <v/>
      </c>
      <c r="W60" s="24" t="str">
        <f t="shared" si="1"/>
        <v/>
      </c>
      <c r="X60" s="24" t="str">
        <f t="shared" si="3"/>
        <v/>
      </c>
    </row>
    <row r="61" spans="2:24" ht="18" customHeight="1" thickBot="1" x14ac:dyDescent="0.3">
      <c r="B61" s="89"/>
      <c r="C61" s="122"/>
      <c r="D61" s="19"/>
      <c r="E61" s="19"/>
      <c r="F61" s="25"/>
      <c r="G61" s="105" t="str">
        <f>IF(G60="","",VLOOKUP(G60,LISTAS!$F$5:$G$204,2,0))</f>
        <v/>
      </c>
      <c r="H61" s="147"/>
      <c r="I61" s="51"/>
      <c r="J61" s="47"/>
      <c r="K61" s="125"/>
      <c r="L61" s="19"/>
      <c r="M61" s="19"/>
      <c r="N61" s="19"/>
      <c r="O61" s="122"/>
      <c r="P61" s="26"/>
      <c r="S61" s="22"/>
      <c r="T61" s="23"/>
      <c r="U61" s="132"/>
      <c r="V61" s="132"/>
      <c r="W61" s="24"/>
      <c r="X61" s="24"/>
    </row>
    <row r="62" spans="2:24" ht="17.25" customHeight="1" x14ac:dyDescent="0.25">
      <c r="B62" s="89"/>
      <c r="C62" s="122"/>
      <c r="D62" s="19"/>
      <c r="E62" s="27"/>
      <c r="F62" s="28"/>
      <c r="G62" s="104" t="str">
        <f>IF(D64&lt;&gt;"",IF(D66&lt;&gt;"",IF(D64=D66,"",IF(D64&gt;D66,C64,C66)),""),"")</f>
        <v/>
      </c>
      <c r="H62" s="146">
        <v>0</v>
      </c>
      <c r="I62" s="51">
        <f>IF(H62&lt;&gt;"",H62,"")</f>
        <v>0</v>
      </c>
      <c r="J62" s="47" t="str">
        <f>IF(H62&lt;&gt;"",IF(G62="","",G62),"")</f>
        <v/>
      </c>
      <c r="K62" s="125" t="str">
        <f>VLOOKUP(K60,I60:J62,2,0)</f>
        <v/>
      </c>
      <c r="L62" s="19"/>
      <c r="M62" s="19"/>
      <c r="N62" s="19"/>
      <c r="O62" s="122"/>
      <c r="P62" s="26"/>
      <c r="S62" s="22"/>
      <c r="T62" s="23"/>
      <c r="U62" s="132"/>
      <c r="V62" s="132" t="str">
        <f>IF(U62="","",VLOOKUP(U62,LISTAS!$F$5:$G$204,2,0))</f>
        <v/>
      </c>
      <c r="W62" s="24" t="str">
        <f t="shared" si="1"/>
        <v/>
      </c>
      <c r="X62" s="24" t="str">
        <f t="shared" si="3"/>
        <v/>
      </c>
    </row>
    <row r="63" spans="2:24" ht="17.25" customHeight="1" thickBot="1" x14ac:dyDescent="0.3">
      <c r="B63" s="89"/>
      <c r="C63" s="122"/>
      <c r="D63" s="19"/>
      <c r="E63" s="27"/>
      <c r="F63" s="19"/>
      <c r="G63" s="105" t="str">
        <f>IF(G62="","",VLOOKUP(G62,LISTAS!$F$5:$G$204,2,0))</f>
        <v/>
      </c>
      <c r="H63" s="147"/>
      <c r="I63" s="47"/>
      <c r="J63" s="47"/>
      <c r="K63" s="125"/>
      <c r="L63" s="19"/>
      <c r="M63" s="19"/>
      <c r="N63" s="19"/>
      <c r="O63" s="122"/>
      <c r="P63" s="26"/>
      <c r="S63" s="22"/>
      <c r="T63" s="23"/>
      <c r="U63" s="132"/>
      <c r="V63" s="132"/>
      <c r="W63" s="24"/>
      <c r="X63" s="24"/>
    </row>
    <row r="64" spans="2:24" ht="18" customHeight="1" x14ac:dyDescent="0.25">
      <c r="B64" s="89">
        <v>2</v>
      </c>
      <c r="C64" s="104"/>
      <c r="D64" s="146">
        <v>0</v>
      </c>
      <c r="E64" s="50">
        <f>IF(D64&lt;&gt;"",D64,"")</f>
        <v>0</v>
      </c>
      <c r="F64" s="47" t="str">
        <f>IF(D64&lt;&gt;"",IF(C64="","",C64),"")</f>
        <v/>
      </c>
      <c r="G64" s="125">
        <f>IF(E64&lt;&gt;"",IF(E66&lt;&gt;"",SMALL(E64:F66,1),""),"")</f>
        <v>0</v>
      </c>
      <c r="H64" s="47"/>
      <c r="I64" s="47"/>
      <c r="J64" s="47"/>
      <c r="K64" s="125"/>
      <c r="L64" s="19"/>
      <c r="M64" s="19"/>
      <c r="N64" s="19"/>
      <c r="O64" s="122"/>
      <c r="P64" s="26"/>
      <c r="S64" s="22"/>
      <c r="T64" s="23"/>
      <c r="U64" s="132"/>
      <c r="V64" s="132" t="str">
        <f>IF(U64="","",VLOOKUP(U64,LISTAS!$F$5:$G$204,2,0))</f>
        <v/>
      </c>
      <c r="W64" s="24" t="str">
        <f t="shared" si="1"/>
        <v/>
      </c>
      <c r="X64" s="24" t="str">
        <f t="shared" si="3"/>
        <v/>
      </c>
    </row>
    <row r="65" spans="2:24" ht="18" customHeight="1" thickBot="1" x14ac:dyDescent="0.3">
      <c r="B65" s="89"/>
      <c r="C65" s="105" t="str">
        <f>IF(C64="","",VLOOKUP(C64,LISTAS!$F$5:$G$204,2,0))</f>
        <v/>
      </c>
      <c r="D65" s="147"/>
      <c r="E65" s="51"/>
      <c r="F65" s="47"/>
      <c r="G65" s="125"/>
      <c r="H65" s="47"/>
      <c r="I65" s="47"/>
      <c r="J65" s="47"/>
      <c r="K65" s="125"/>
      <c r="L65" s="19"/>
      <c r="M65" s="19"/>
      <c r="N65" s="19"/>
      <c r="O65" s="122"/>
      <c r="P65" s="26"/>
      <c r="S65" s="22"/>
      <c r="T65" s="23"/>
      <c r="U65" s="132"/>
      <c r="V65" s="132"/>
      <c r="W65" s="24"/>
      <c r="X65" s="24"/>
    </row>
    <row r="66" spans="2:24" ht="18" customHeight="1" x14ac:dyDescent="0.25">
      <c r="B66" s="89">
        <v>15</v>
      </c>
      <c r="C66" s="104"/>
      <c r="D66" s="146">
        <v>0</v>
      </c>
      <c r="E66" s="51">
        <f>IF(D66&lt;&gt;"",D66,"")</f>
        <v>0</v>
      </c>
      <c r="F66" s="47" t="str">
        <f>IF(D66&lt;&gt;"",IF(C66="","",C66),"")</f>
        <v/>
      </c>
      <c r="G66" s="125" t="str">
        <f>VLOOKUP(G64,E64:F66,2,0)</f>
        <v/>
      </c>
      <c r="H66" s="47"/>
      <c r="I66" s="47"/>
      <c r="J66" s="47"/>
      <c r="K66" s="125"/>
      <c r="L66" s="19"/>
      <c r="M66" s="19"/>
      <c r="N66" s="19"/>
      <c r="O66" s="122"/>
      <c r="P66" s="26"/>
      <c r="S66" s="22"/>
      <c r="T66" s="23"/>
      <c r="U66" s="132"/>
      <c r="V66" s="132" t="str">
        <f>IF(U66="","",VLOOKUP(U66,LISTAS!$F$5:$G$204,2,0))</f>
        <v/>
      </c>
      <c r="W66" s="24" t="str">
        <f t="shared" si="1"/>
        <v/>
      </c>
      <c r="X66" s="24" t="str">
        <f t="shared" si="3"/>
        <v/>
      </c>
    </row>
    <row r="67" spans="2:24" ht="18" customHeight="1" thickBot="1" x14ac:dyDescent="0.3">
      <c r="B67" s="89"/>
      <c r="C67" s="105" t="str">
        <f>IF(C66="","",VLOOKUP(C66,LISTAS!$F$5:$G$204,2,0))</f>
        <v/>
      </c>
      <c r="D67" s="147"/>
      <c r="E67" s="47"/>
      <c r="F67" s="47"/>
      <c r="G67" s="125"/>
      <c r="H67" s="47"/>
      <c r="I67" s="47"/>
      <c r="J67" s="47"/>
      <c r="K67" s="125"/>
      <c r="L67" s="19"/>
      <c r="M67" s="19"/>
      <c r="N67" s="19"/>
      <c r="O67" s="122"/>
      <c r="P67" s="26"/>
      <c r="S67" s="22"/>
      <c r="T67" s="23"/>
      <c r="U67" s="132"/>
      <c r="V67" s="132"/>
      <c r="W67" s="24"/>
      <c r="X67" s="24"/>
    </row>
    <row r="68" spans="2:24" ht="18" customHeight="1" x14ac:dyDescent="0.25">
      <c r="B68" s="90"/>
      <c r="C68" s="123"/>
      <c r="D68" s="29"/>
      <c r="E68" s="29"/>
      <c r="F68" s="29"/>
      <c r="G68" s="123"/>
      <c r="H68" s="29"/>
      <c r="I68" s="29"/>
      <c r="J68" s="29"/>
      <c r="K68" s="123"/>
      <c r="L68" s="29"/>
      <c r="M68" s="29"/>
      <c r="N68" s="29"/>
      <c r="O68" s="123"/>
      <c r="P68" s="30"/>
      <c r="S68" s="22"/>
      <c r="T68" s="23"/>
      <c r="U68" s="132"/>
      <c r="V68" s="132" t="str">
        <f>IF(U68="","",VLOOKUP(U68,LISTAS!$F$5:$G$204,2,0))</f>
        <v/>
      </c>
      <c r="W68" s="24" t="str">
        <f t="shared" si="1"/>
        <v/>
      </c>
      <c r="X68" s="24" t="str">
        <f t="shared" si="3"/>
        <v/>
      </c>
    </row>
    <row r="69" spans="2:24" ht="18" customHeight="1" x14ac:dyDescent="0.25">
      <c r="B69" s="85"/>
      <c r="C69" s="108"/>
      <c r="D69" s="13"/>
      <c r="E69" s="13"/>
      <c r="F69" s="13"/>
      <c r="G69" s="108"/>
      <c r="H69" s="13"/>
      <c r="I69" s="13"/>
      <c r="J69" s="13"/>
      <c r="K69" s="108"/>
      <c r="L69" s="13"/>
      <c r="M69" s="13"/>
      <c r="N69" s="13"/>
      <c r="O69" s="108"/>
      <c r="P69" s="13"/>
    </row>
    <row r="70" spans="2:24" ht="18" customHeight="1" x14ac:dyDescent="0.25">
      <c r="B70" s="85"/>
      <c r="C70" s="108"/>
      <c r="D70" s="13"/>
      <c r="E70" s="13"/>
      <c r="F70" s="13"/>
      <c r="G70" s="108"/>
      <c r="H70" s="13"/>
      <c r="I70" s="13"/>
      <c r="J70" s="13"/>
      <c r="K70" s="108"/>
      <c r="L70" s="13"/>
      <c r="M70" s="13"/>
      <c r="N70" s="13"/>
      <c r="O70" s="108"/>
      <c r="P70" s="13"/>
    </row>
    <row r="71" spans="2:24" ht="30" customHeight="1" x14ac:dyDescent="0.25">
      <c r="B71" s="144" t="s">
        <v>16</v>
      </c>
      <c r="C71" s="144"/>
      <c r="D71" s="144"/>
      <c r="E71" s="144"/>
      <c r="F71" s="144"/>
      <c r="G71" s="144"/>
      <c r="H71" s="144"/>
      <c r="I71" s="144"/>
      <c r="J71" s="144"/>
      <c r="K71" s="144"/>
      <c r="L71" s="144"/>
      <c r="M71" s="144"/>
      <c r="N71" s="144"/>
      <c r="O71" s="144"/>
      <c r="P71" s="144"/>
      <c r="S71" s="144" t="s">
        <v>4</v>
      </c>
      <c r="T71" s="144"/>
      <c r="U71" s="144"/>
      <c r="V71" s="144"/>
      <c r="W71" s="144"/>
      <c r="X71" s="144"/>
    </row>
    <row r="72" spans="2:24" ht="28.5" customHeight="1" thickBot="1" x14ac:dyDescent="0.3">
      <c r="B72" s="87"/>
      <c r="C72" s="121"/>
      <c r="D72" s="16"/>
      <c r="E72" s="16"/>
      <c r="F72" s="16"/>
      <c r="G72" s="124"/>
      <c r="H72" s="16"/>
      <c r="I72" s="16"/>
      <c r="J72" s="16"/>
      <c r="K72" s="124"/>
      <c r="L72" s="16"/>
      <c r="M72" s="16"/>
      <c r="N72" s="16"/>
      <c r="O72" s="124"/>
      <c r="P72" s="17"/>
      <c r="S72" s="148" t="s">
        <v>3</v>
      </c>
      <c r="T72" s="148"/>
      <c r="U72" s="18" t="s">
        <v>13</v>
      </c>
      <c r="V72" s="18" t="s">
        <v>0</v>
      </c>
      <c r="W72" s="18" t="s">
        <v>14</v>
      </c>
      <c r="X72" s="18" t="s">
        <v>15</v>
      </c>
    </row>
    <row r="73" spans="2:24" ht="18" customHeight="1" x14ac:dyDescent="0.25">
      <c r="B73" s="88">
        <v>1</v>
      </c>
      <c r="C73" s="110"/>
      <c r="D73" s="146">
        <v>0</v>
      </c>
      <c r="E73" s="47">
        <f>IF(D73&lt;&gt;"",D73,"")</f>
        <v>0</v>
      </c>
      <c r="F73" s="47" t="str">
        <f>IF(D73&lt;&gt;"",IF(C73="","",C73),"")</f>
        <v/>
      </c>
      <c r="G73" s="125">
        <f>IF(E73&lt;&gt;"",IF(E75&lt;&gt;"",SMALL(E73:F75,1),""),"")</f>
        <v>0</v>
      </c>
      <c r="H73" s="19"/>
      <c r="I73" s="19"/>
      <c r="J73" s="19"/>
      <c r="K73" s="122"/>
      <c r="L73" s="19"/>
      <c r="M73" s="20"/>
      <c r="N73" s="20"/>
      <c r="O73" s="126"/>
      <c r="P73" s="21"/>
      <c r="S73" s="22" t="str">
        <f>IF(U73&lt;&gt;"",1,"")</f>
        <v/>
      </c>
      <c r="T73" s="23" t="str">
        <f t="shared" ref="T73:T88" si="4">IF(S73&lt;&gt;"","LUGAR","")</f>
        <v/>
      </c>
      <c r="U73" s="132" t="str">
        <f>IF(P101&lt;&gt;"",IF(P103&lt;&gt;"",IF(P101=P103,"",IF(P101&gt;P103,O101,O103)),""),"")</f>
        <v/>
      </c>
      <c r="V73" s="132" t="str">
        <f>IF(U73="","",VLOOKUP(U73,LISTAS!$F$5:$G$204,2,0))</f>
        <v/>
      </c>
      <c r="W73" s="24" t="str">
        <f t="shared" ref="W73:W88" si="5">IF(S73="","",IF(S73=1,400,IF(S73=2,340,IF(S73=3,300,IF(S73=4,280,IF(S73=5,270,IF(S73=6,260,IF(S73=7,250,IF(S73=8,240,IF(S73=9,200,IF(S73=10,200,IF(S73=11,200,IF(S73=12,200,IF(S73=13,200,IF(S73=14,200,IF(S73=15,200,IF(S73=16,200,IF(S73&gt;16,"",""))))))))))))))))))</f>
        <v/>
      </c>
      <c r="X73" s="24" t="str">
        <f>IF(S73="","",IF($V$5="NÃO","",IF(S73=1,180,IF(S73=2,170,IF(S73=3,150,IF(S73=4,140,IF(S73=5,135,IF(S73=6,130,IF(S73=7,120,IF(S73=8,110,IF(S73=9,105,IF(S73=10,105,IF(S73=11,105,IF(S73=12,105,IF(S73=13,105,IF(S73=14,105,IF(S73=15,105,IF(S73=16,105,IF(S73&gt;16,"","")))))))))))))))))))</f>
        <v/>
      </c>
    </row>
    <row r="74" spans="2:24" ht="18" customHeight="1" thickBot="1" x14ac:dyDescent="0.3">
      <c r="B74" s="88"/>
      <c r="C74" s="111"/>
      <c r="D74" s="147"/>
      <c r="E74" s="47"/>
      <c r="F74" s="47"/>
      <c r="G74" s="125"/>
      <c r="H74" s="19"/>
      <c r="I74" s="19"/>
      <c r="J74" s="19"/>
      <c r="K74" s="122"/>
      <c r="L74" s="19"/>
      <c r="M74" s="20"/>
      <c r="N74" s="20"/>
      <c r="O74" s="126"/>
      <c r="P74" s="21"/>
      <c r="S74" s="22" t="str">
        <f>IF(U74&lt;&gt;"",1+COUNTIF(S73,"1"),"")</f>
        <v/>
      </c>
      <c r="T74" s="23" t="str">
        <f t="shared" si="4"/>
        <v/>
      </c>
      <c r="U74" s="132" t="str">
        <f>IF(P101&lt;&gt;"",IF(P103&lt;&gt;"",IF(P101=P103,"",IF(P101&lt;P103,O101,O103)),""),"")</f>
        <v/>
      </c>
      <c r="V74" s="132" t="str">
        <f>IF(U74="","",VLOOKUP(U74,LISTAS!$F$5:$G$204,2,0))</f>
        <v/>
      </c>
      <c r="W74" s="24" t="str">
        <f t="shared" si="5"/>
        <v/>
      </c>
      <c r="X74" s="24" t="str">
        <f t="shared" ref="X74:X88" si="6">IF(S74="","",IF($V$5="NÃO","",IF(S74=1,180,IF(S74=2,170,IF(S74=3,150,IF(S74=4,140,IF(S74=5,135,IF(S74=6,130,IF(S74=7,120,IF(S74=8,110,IF(S74=9,105,IF(S74=10,105,IF(S74=11,105,IF(S74=12,105,IF(S74=13,105,IF(S74=14,105,IF(S74=15,105,IF(S74=16,105,IF(S74&gt;16,"","")))))))))))))))))))</f>
        <v/>
      </c>
    </row>
    <row r="75" spans="2:24" ht="18" customHeight="1" x14ac:dyDescent="0.25">
      <c r="B75" s="89">
        <v>16</v>
      </c>
      <c r="C75" s="110"/>
      <c r="D75" s="146">
        <v>0</v>
      </c>
      <c r="E75" s="49">
        <f>IF(D75&lt;&gt;"",D75,"")</f>
        <v>0</v>
      </c>
      <c r="F75" s="52" t="str">
        <f>IF(D75&lt;&gt;"",IF(C75="","",C75),"")</f>
        <v/>
      </c>
      <c r="G75" s="125" t="str">
        <f>VLOOKUP(G73,E73:F75,2,0)</f>
        <v/>
      </c>
      <c r="H75" s="19"/>
      <c r="I75" s="19"/>
      <c r="J75" s="19"/>
      <c r="K75" s="122"/>
      <c r="L75" s="19"/>
      <c r="M75" s="20"/>
      <c r="N75" s="20"/>
      <c r="O75" s="126"/>
      <c r="P75" s="21"/>
      <c r="S75" s="22" t="str">
        <f>IF(U75&lt;&gt;"",1+COUNTIF(S73:S74,"1")+COUNTIF(S73:S74,"2"),"")</f>
        <v/>
      </c>
      <c r="T75" s="23" t="str">
        <f t="shared" si="4"/>
        <v/>
      </c>
      <c r="U75" s="132" t="str">
        <f>IF(U73&lt;&gt;"",IF(K85=U73,K87,IF(K87=U73,K85,IF(K117=U73,K119,IF(K119=U73,K117)))),"")</f>
        <v/>
      </c>
      <c r="V75" s="132" t="str">
        <f>IF(U75="","",VLOOKUP(U75,LISTAS!$F$5:$G$204,2,0))</f>
        <v/>
      </c>
      <c r="W75" s="24" t="str">
        <f t="shared" si="5"/>
        <v/>
      </c>
      <c r="X75" s="24" t="str">
        <f t="shared" si="6"/>
        <v/>
      </c>
    </row>
    <row r="76" spans="2:24" ht="18" customHeight="1" thickBot="1" x14ac:dyDescent="0.3">
      <c r="B76" s="89"/>
      <c r="C76" s="111" t="str">
        <f>IF(C75="","",VLOOKUP(C75,LISTAS!$F$5:$G$204,2,0))</f>
        <v/>
      </c>
      <c r="D76" s="147"/>
      <c r="E76" s="47"/>
      <c r="F76" s="52"/>
      <c r="G76" s="125"/>
      <c r="H76" s="19"/>
      <c r="I76" s="19"/>
      <c r="J76" s="19"/>
      <c r="K76" s="122"/>
      <c r="L76" s="19"/>
      <c r="M76" s="20"/>
      <c r="N76" s="20"/>
      <c r="O76" s="126"/>
      <c r="P76" s="21"/>
      <c r="S76" s="22" t="str">
        <f>IF(U76&lt;&gt;"",1+COUNTIF(S73:S75,"1")+COUNTIF(S73:S75,"2")+COUNTIF(S73:S75,"3"),"")</f>
        <v/>
      </c>
      <c r="T76" s="23" t="str">
        <f t="shared" si="4"/>
        <v/>
      </c>
      <c r="U76" s="132" t="str">
        <f>IF(U74&lt;&gt;"",IF(K85=U74,K87,IF(K87=U74,K85,IF(K117=U74,K119,IF(K119=U74,K117)))),"")</f>
        <v/>
      </c>
      <c r="V76" s="132" t="str">
        <f>IF(U76="","",VLOOKUP(U76,LISTAS!$F$5:$G$204,2,0))</f>
        <v/>
      </c>
      <c r="W76" s="24" t="str">
        <f t="shared" si="5"/>
        <v/>
      </c>
      <c r="X76" s="24" t="str">
        <f t="shared" si="6"/>
        <v/>
      </c>
    </row>
    <row r="77" spans="2:24" ht="18" customHeight="1" x14ac:dyDescent="0.25">
      <c r="B77" s="89"/>
      <c r="C77" s="122"/>
      <c r="D77" s="19"/>
      <c r="E77" s="19"/>
      <c r="F77" s="25"/>
      <c r="G77" s="110" t="str">
        <f>IF(D73&lt;&gt;"",IF(D75&lt;&gt;"",IF(D73=D75,"",IF(D73&gt;D75,C73,C75)),""),"")</f>
        <v/>
      </c>
      <c r="H77" s="146">
        <v>0</v>
      </c>
      <c r="I77" s="47">
        <f>IF(H77&lt;&gt;"",H77,"")</f>
        <v>0</v>
      </c>
      <c r="J77" s="47" t="str">
        <f>IF(H77&lt;&gt;"",IF(G77="","",G77),"")</f>
        <v/>
      </c>
      <c r="K77" s="125">
        <f>IF(I77&lt;&gt;"",IF(I79&lt;&gt;"",SMALL(I77:J79,1),""),"")</f>
        <v>0</v>
      </c>
      <c r="L77" s="19"/>
      <c r="M77" s="19"/>
      <c r="N77" s="19"/>
      <c r="O77" s="122"/>
      <c r="P77" s="26"/>
      <c r="S77" s="22" t="str">
        <f>IF(U77&lt;&gt;"",1+COUNTIF(S73:S76,"1")+COUNTIF(S73:S76,"2")+COUNTIF(S73:S76,"3")+COUNTIF(S73:S76,"4"),"")</f>
        <v/>
      </c>
      <c r="T77" s="23" t="str">
        <f t="shared" si="4"/>
        <v/>
      </c>
      <c r="U77" s="132" t="str">
        <f>IF(U73&lt;&gt;"",IF(G77=U73,G79,IF(G79=U73,G77,IF(G93=U73,G95,IF(G95=U73,G93,IF(G109=U73,G111,IF(G111=U73,G109,IF(G125=U73,G127,IF(G127=U73,G125)))))))),"")</f>
        <v/>
      </c>
      <c r="V77" s="132" t="str">
        <f>IF(U77="","",VLOOKUP(U77,LISTAS!$F$5:$G$204,2,0))</f>
        <v/>
      </c>
      <c r="W77" s="24" t="str">
        <f t="shared" si="5"/>
        <v/>
      </c>
      <c r="X77" s="24" t="str">
        <f t="shared" si="6"/>
        <v/>
      </c>
    </row>
    <row r="78" spans="2:24" ht="18" customHeight="1" thickBot="1" x14ac:dyDescent="0.3">
      <c r="B78" s="89"/>
      <c r="C78" s="122"/>
      <c r="D78" s="19"/>
      <c r="E78" s="19"/>
      <c r="F78" s="25"/>
      <c r="G78" s="111" t="str">
        <f>IF(G77="","",VLOOKUP(G77,LISTAS!$F$5:$G$204,2,0))</f>
        <v/>
      </c>
      <c r="H78" s="147"/>
      <c r="I78" s="47"/>
      <c r="J78" s="47"/>
      <c r="K78" s="125"/>
      <c r="L78" s="19"/>
      <c r="M78" s="19"/>
      <c r="N78" s="19"/>
      <c r="O78" s="122"/>
      <c r="P78" s="26"/>
      <c r="S78" s="22" t="str">
        <f>IF(U78&lt;&gt;"",1+COUNTIF(S73:S77,"1")+COUNTIF(S73:S77,"2")+COUNTIF(S73:S77,"3")+COUNTIF(S73:S77,"4")+COUNTIF(S73:S77,"5"),"")</f>
        <v/>
      </c>
      <c r="T78" s="23" t="str">
        <f t="shared" si="4"/>
        <v/>
      </c>
      <c r="U78" s="132" t="str">
        <f>IF(U74&lt;&gt;"",IF(G77=U74,G79,IF(G79=U74,G77,IF(G93=U74,G95,IF(G95=U74,G93,IF(G109=U74,G111,IF(G111=U74,G109,IF(G125=U74,G127,IF(G127=U74,G125)))))))),"")</f>
        <v/>
      </c>
      <c r="V78" s="132" t="str">
        <f>IF(U78="","",VLOOKUP(U78,LISTAS!$F$5:$G$204,2,0))</f>
        <v/>
      </c>
      <c r="W78" s="24" t="str">
        <f t="shared" si="5"/>
        <v/>
      </c>
      <c r="X78" s="24" t="str">
        <f t="shared" si="6"/>
        <v/>
      </c>
    </row>
    <row r="79" spans="2:24" ht="18" customHeight="1" x14ac:dyDescent="0.25">
      <c r="B79" s="89"/>
      <c r="C79" s="122"/>
      <c r="D79" s="19"/>
      <c r="E79" s="27"/>
      <c r="F79" s="28"/>
      <c r="G79" s="110" t="str">
        <f>IF(D81&lt;&gt;"",IF(D83&lt;&gt;"",IF(D81=D83,"",IF(D81&gt;D83,C81,C83)),""),"")</f>
        <v/>
      </c>
      <c r="H79" s="146">
        <v>0</v>
      </c>
      <c r="I79" s="49">
        <f>IF(H79&lt;&gt;"",H79,"")</f>
        <v>0</v>
      </c>
      <c r="J79" s="47" t="str">
        <f>IF(H79&lt;&gt;"",IF(G79="","",G79),"")</f>
        <v/>
      </c>
      <c r="K79" s="125" t="str">
        <f>VLOOKUP(K77,I77:J79,2,0)</f>
        <v/>
      </c>
      <c r="L79" s="19"/>
      <c r="M79" s="19"/>
      <c r="N79" s="19"/>
      <c r="O79" s="122"/>
      <c r="P79" s="26"/>
      <c r="S79" s="22" t="str">
        <f>IF(U79&lt;&gt;"",1+COUNTIF(S73:S78,"1")+COUNTIF(S73:S78,"2")+COUNTIF(S73:S78,"3")+COUNTIF(S73:S78,"4")+COUNTIF(S73:S78,"5")+COUNTIF(S73:S78,"6"),"")</f>
        <v/>
      </c>
      <c r="T79" s="23" t="str">
        <f t="shared" si="4"/>
        <v/>
      </c>
      <c r="U79" s="132" t="str">
        <f>IF(U75&lt;&gt;"",IF(G77=U75,G79,IF(G79=U75,G77,IF(G93=U75,G95,IF(G95=U75,G93,IF(G109=U75,G111,IF(G111=U75,G109,IF(G125=U75,G127,IF(G127=U75,G125)))))))),"")</f>
        <v/>
      </c>
      <c r="V79" s="132" t="str">
        <f>IF(U79="","",VLOOKUP(U79,LISTAS!$F$5:$G$204,2,0))</f>
        <v/>
      </c>
      <c r="W79" s="24" t="str">
        <f t="shared" si="5"/>
        <v/>
      </c>
      <c r="X79" s="24" t="str">
        <f t="shared" si="6"/>
        <v/>
      </c>
    </row>
    <row r="80" spans="2:24" ht="18" customHeight="1" thickBot="1" x14ac:dyDescent="0.3">
      <c r="B80" s="89"/>
      <c r="C80" s="122"/>
      <c r="D80" s="19"/>
      <c r="E80" s="27"/>
      <c r="F80" s="19"/>
      <c r="G80" s="111" t="str">
        <f>IF(G79="","",VLOOKUP(G79,LISTAS!$F$5:$G$204,2,0))</f>
        <v/>
      </c>
      <c r="H80" s="147"/>
      <c r="I80" s="60"/>
      <c r="J80" s="47"/>
      <c r="K80" s="125"/>
      <c r="L80" s="19"/>
      <c r="M80" s="19"/>
      <c r="N80" s="19"/>
      <c r="O80" s="122"/>
      <c r="P80" s="26"/>
      <c r="S80" s="22" t="str">
        <f>IF(U80&lt;&gt;"",1+COUNTIF(S73:S79,"1")+COUNTIF(S73:S79,"2")+COUNTIF(S73:S79,"3")+COUNTIF(S73:S79,"4")+COUNTIF(S73:S79,"5")+COUNTIF(S73:S79,"6")+COUNTIF(S73:S79,"7"),"")</f>
        <v/>
      </c>
      <c r="T80" s="23" t="str">
        <f t="shared" si="4"/>
        <v/>
      </c>
      <c r="U80" s="132" t="str">
        <f>IF(U76&lt;&gt;"",IF(G77=U76,G79,IF(G79=U76,G77,IF(G93=U76,G95,IF(G95=U76,G93,IF(G109=U76,G111,IF(G111=U76,G109,IF(G125=U76,G127,IF(G127=U76,G125)))))))),"")</f>
        <v/>
      </c>
      <c r="V80" s="132" t="str">
        <f>IF(U80="","",VLOOKUP(U80,LISTAS!$F$5:$G$204,2,0))</f>
        <v/>
      </c>
      <c r="W80" s="24" t="str">
        <f t="shared" si="5"/>
        <v/>
      </c>
      <c r="X80" s="24" t="str">
        <f t="shared" si="6"/>
        <v/>
      </c>
    </row>
    <row r="81" spans="2:24" ht="18" customHeight="1" x14ac:dyDescent="0.25">
      <c r="B81" s="89">
        <v>7</v>
      </c>
      <c r="C81" s="110"/>
      <c r="D81" s="146">
        <v>0</v>
      </c>
      <c r="E81" s="50">
        <f>IF(D81&lt;&gt;"",D81,"")</f>
        <v>0</v>
      </c>
      <c r="F81" s="47" t="str">
        <f>IF(D81&lt;&gt;"",IF(C81="","",C81),"")</f>
        <v/>
      </c>
      <c r="G81" s="125">
        <f>IF(E81&lt;&gt;"",IF(E83&lt;&gt;"",SMALL(E81:F83,1),""),"")</f>
        <v>0</v>
      </c>
      <c r="H81" s="19"/>
      <c r="I81" s="27"/>
      <c r="J81" s="19"/>
      <c r="K81" s="122"/>
      <c r="L81" s="19"/>
      <c r="M81" s="19"/>
      <c r="N81" s="19"/>
      <c r="O81" s="122"/>
      <c r="P81" s="26"/>
      <c r="S81" s="22" t="str">
        <f>IF(U81&lt;&gt;"",1+COUNTIF(S73:S80,"1")+COUNTIF(S73:S80,"2")+COUNTIF(S73:S80,"3")+COUNTIF(S73:S80,"4")+COUNTIF(S73:S80,"5")+COUNTIF(S73:S80,"6")+COUNTIF(S73:S80,"7")+COUNTIF(S73:S80,"8"),"")</f>
        <v/>
      </c>
      <c r="T81" s="23" t="str">
        <f t="shared" si="4"/>
        <v/>
      </c>
      <c r="U81" s="132" t="str">
        <f>IF(U73&lt;&gt;"",IF(C73=U73,G75,IF(C75=U73,G75,IF(C81=U73,G83,IF(C83=U73,G83,IF(C89=U73,G91,IF(C91=U73,G91,IF(C97=U73,G99,IF(C99=U73,G99,IF(C105=U73,G107,IF(C107=U73,G107,IF(C113=U73,G115,IF(C115=U73,G115,IF(C121=U73,G123,IF(C123=U73,G123,IF(C129=U73,G131,IF(C131=U73,G131)))))))))))))))),"")</f>
        <v/>
      </c>
      <c r="V81" s="132" t="str">
        <f>IF(U81="","",VLOOKUP(U81,LISTAS!$F$5:$G$204,2,0))</f>
        <v/>
      </c>
      <c r="W81" s="24" t="str">
        <f t="shared" si="5"/>
        <v/>
      </c>
      <c r="X81" s="24" t="str">
        <f t="shared" si="6"/>
        <v/>
      </c>
    </row>
    <row r="82" spans="2:24" ht="18" customHeight="1" thickBot="1" x14ac:dyDescent="0.3">
      <c r="B82" s="89"/>
      <c r="C82" s="111" t="str">
        <f>IF(C81="","",VLOOKUP(C81,LISTAS!$F$5:$G$204,2,0))</f>
        <v/>
      </c>
      <c r="D82" s="147"/>
      <c r="E82" s="51"/>
      <c r="F82" s="47"/>
      <c r="G82" s="125"/>
      <c r="H82" s="19"/>
      <c r="I82" s="27"/>
      <c r="J82" s="19"/>
      <c r="K82" s="122"/>
      <c r="L82" s="19"/>
      <c r="M82" s="19"/>
      <c r="N82" s="19"/>
      <c r="O82" s="122"/>
      <c r="P82" s="26"/>
      <c r="S82" s="22" t="str">
        <f>IF(U82&lt;&gt;"",1+COUNTIF(S73:S81,"1")+COUNTIF(S73:S81,"2")+COUNTIF(S73:S81,"3")+COUNTIF(S73:S81,"4")+COUNTIF(S73:S81,"5")+COUNTIF(S73:S81,"6")+COUNTIF(S73:S81,"7")+COUNTIF(S73:S81,"8")+COUNTIF(S73:S81,"9"),"")</f>
        <v/>
      </c>
      <c r="T82" s="23" t="str">
        <f t="shared" si="4"/>
        <v/>
      </c>
      <c r="U82" s="132" t="str">
        <f>IF(U74&lt;&gt;"",IF(C73=U74,G75,IF(C75=U74,G75,IF(C81=U74,G83,IF(C83=U74,G83,IF(C89=U74,G91,IF(C91=U74,G91,IF(C97=U74,G99,IF(C99=U74,G99,IF(C105=U74,G107,IF(C107=U74,G107,IF(C113=U74,G115,IF(C115=U74,G115,IF(C121=U74,G123,IF(C123=U74,G123,IF(C129=U74,G131,IF(C131=U74,G131)))))))))))))))),"")</f>
        <v/>
      </c>
      <c r="V82" s="132" t="str">
        <f>IF(U82="","",VLOOKUP(U82,LISTAS!$F$5:$G$204,2,0))</f>
        <v/>
      </c>
      <c r="W82" s="24" t="str">
        <f t="shared" si="5"/>
        <v/>
      </c>
      <c r="X82" s="24" t="str">
        <f t="shared" si="6"/>
        <v/>
      </c>
    </row>
    <row r="83" spans="2:24" ht="18" customHeight="1" x14ac:dyDescent="0.25">
      <c r="B83" s="89">
        <v>9</v>
      </c>
      <c r="C83" s="110"/>
      <c r="D83" s="146">
        <v>0</v>
      </c>
      <c r="E83" s="51">
        <f>IF(D83&lt;&gt;"",D83,"")</f>
        <v>0</v>
      </c>
      <c r="F83" s="47" t="str">
        <f>IF(D83&lt;&gt;"",IF(C83="","",C83),"")</f>
        <v/>
      </c>
      <c r="G83" s="125" t="str">
        <f>VLOOKUP(G81,E81:F83,2,0)</f>
        <v/>
      </c>
      <c r="H83" s="19"/>
      <c r="I83" s="27"/>
      <c r="J83" s="19"/>
      <c r="K83" s="122"/>
      <c r="L83" s="19"/>
      <c r="M83" s="19"/>
      <c r="N83" s="19"/>
      <c r="O83" s="122"/>
      <c r="P83" s="26"/>
      <c r="S83" s="22" t="str">
        <f>IF(U83&lt;&gt;"",1+COUNTIF(S73:S82,"1")+COUNTIF(S73:S82,"2")+COUNTIF(S73:S82,"3")+COUNTIF(S73:S82,"4")+COUNTIF(S73:S82,"5")+COUNTIF(S73:S82,"6")+COUNTIF(S73:S82,"7")+COUNTIF(S73:S82,"8")+COUNTIF(S73:S82,"9")+COUNTIF(S73:S82,"10"),"")</f>
        <v/>
      </c>
      <c r="T83" s="23" t="str">
        <f t="shared" si="4"/>
        <v/>
      </c>
      <c r="U83" s="132" t="str">
        <f>IF(U75&lt;&gt;"",IF(C73=U75,G75,IF(C75=U75,G75,IF(C81=U75,G83,IF(C83=U75,G83,IF(C89=U75,G91,IF(C91=U75,G91,IF(C97=U75,G99,IF(C99=U75,G99,IF(C105=U75,G107,IF(C107=U75,G107,IF(C113=U75,G115,IF(C115=U75,G115,IF(C121=U75,G123,IF(C123=U75,G123,IF(C129=U75,G131,IF(C131=U75,G131)))))))))))))))),"")</f>
        <v/>
      </c>
      <c r="V83" s="132" t="str">
        <f>IF(U83="","",VLOOKUP(U83,LISTAS!$F$5:$G$204,2,0))</f>
        <v/>
      </c>
      <c r="W83" s="24" t="str">
        <f t="shared" si="5"/>
        <v/>
      </c>
      <c r="X83" s="24" t="str">
        <f t="shared" si="6"/>
        <v/>
      </c>
    </row>
    <row r="84" spans="2:24" ht="18" customHeight="1" thickBot="1" x14ac:dyDescent="0.3">
      <c r="B84" s="89"/>
      <c r="C84" s="111"/>
      <c r="D84" s="147"/>
      <c r="E84" s="47"/>
      <c r="F84" s="47"/>
      <c r="G84" s="125"/>
      <c r="H84" s="19"/>
      <c r="I84" s="27"/>
      <c r="J84" s="19"/>
      <c r="K84" s="122"/>
      <c r="L84" s="19"/>
      <c r="M84" s="19"/>
      <c r="N84" s="19"/>
      <c r="O84" s="122"/>
      <c r="P84" s="26"/>
      <c r="S84" s="22" t="str">
        <f>IF(U84&lt;&gt;"",1+COUNTIF(S73:S83,"1")+COUNTIF(S73:S83,"2")+COUNTIF(S73:S83,"3")+COUNTIF(S73:S83,"4")+COUNTIF(S73:S83,"5")+COUNTIF(S73:S83,"6")+COUNTIF(S73:S83,"7")+COUNTIF(S73:S83,"8")+COUNTIF(S73:S83,"9")+COUNTIF(S73:S83,"10")+COUNTIF(S73:S83,"11"),"")</f>
        <v/>
      </c>
      <c r="T84" s="23" t="str">
        <f t="shared" si="4"/>
        <v/>
      </c>
      <c r="U84" s="132" t="str">
        <f>IF(U76&lt;&gt;"",IF(C73=U76,G75,IF(C75=U76,G75,IF(C81=U76,G83,IF(C83=U76,G83,IF(C89=U76,G91,IF(C91=U76,G91,IF(C97=U76,G99,IF(C99=U76,G99,IF(C105=U76,G107,IF(C107=U76,G107,IF(C113=U76,G115,IF(C115=U76,G115,IF(C121=U76,G123,IF(C123=U76,G123,IF(C129=U76,G131,IF(C131=U76,G131)))))))))))))))),"")</f>
        <v/>
      </c>
      <c r="V84" s="132" t="str">
        <f>IF(U84="","",VLOOKUP(U84,LISTAS!$F$5:$G$204,2,0))</f>
        <v/>
      </c>
      <c r="W84" s="24" t="str">
        <f t="shared" si="5"/>
        <v/>
      </c>
      <c r="X84" s="24" t="str">
        <f t="shared" si="6"/>
        <v/>
      </c>
    </row>
    <row r="85" spans="2:24" ht="18" customHeight="1" x14ac:dyDescent="0.25">
      <c r="B85" s="89"/>
      <c r="C85" s="122"/>
      <c r="D85" s="19"/>
      <c r="E85" s="47"/>
      <c r="F85" s="47"/>
      <c r="G85" s="125"/>
      <c r="H85" s="19"/>
      <c r="I85" s="27"/>
      <c r="J85" s="19"/>
      <c r="K85" s="110" t="str">
        <f>IF(H77&lt;&gt;"",IF(H79&lt;&gt;"",IF(H77=H79,"",IF(H77&gt;H79,G77,G79)),""),"")</f>
        <v/>
      </c>
      <c r="L85" s="146">
        <v>0</v>
      </c>
      <c r="M85" s="47">
        <f>IF(L85&lt;&gt;"",L85,"")</f>
        <v>0</v>
      </c>
      <c r="N85" s="47" t="str">
        <f>IF(L85&lt;&gt;"",IF(K85="","",K85),"")</f>
        <v/>
      </c>
      <c r="O85" s="125">
        <f>IF(M85&lt;&gt;"",IF(M87&lt;&gt;"",SMALL(M85:N87,1),""),"")</f>
        <v>0</v>
      </c>
      <c r="P85" s="26"/>
      <c r="S85" s="22" t="str">
        <f>IF(U85&lt;&gt;"",1+COUNTIF(S73:S84,"1")+COUNTIF(S73:S84,"2")+COUNTIF(S73:S84,"3")+COUNTIF(S73:S84,"4")+COUNTIF(S73:S84,"5")+COUNTIF(S73:S84,"6")+COUNTIF(S73:S84,"7")+COUNTIF(S73:S84,"8")+COUNTIF(S73:S84,"9")+COUNTIF(S73:S84,"10")+COUNTIF(S73:S84,"11")+COUNTIF(S73:S84,"12"),"")</f>
        <v/>
      </c>
      <c r="T85" s="23" t="str">
        <f t="shared" si="4"/>
        <v/>
      </c>
      <c r="U85" s="132" t="str">
        <f>IF(U77&lt;&gt;"",IF(C73=U77,G75,IF(C75=U77,G75,IF(C81=U77,G83,IF(C83=U77,G83,IF(C89=U77,G91,IF(C91=U77,G91,IF(C97=U77,G99,IF(C99=U77,G99,IF(C105=U77,G107,IF(C107=U77,G107,IF(C113=U77,G115,IF(C115=U77,G115,IF(C121=U77,G123,IF(C123=U77,G123,IF(C129=U77,G131,IF(C131=U77,G131)))))))))))))))),"")</f>
        <v/>
      </c>
      <c r="V85" s="132" t="str">
        <f>IF(U85="","",VLOOKUP(U85,LISTAS!$F$5:$G$204,2,0))</f>
        <v/>
      </c>
      <c r="W85" s="24" t="str">
        <f t="shared" si="5"/>
        <v/>
      </c>
      <c r="X85" s="24" t="str">
        <f t="shared" si="6"/>
        <v/>
      </c>
    </row>
    <row r="86" spans="2:24" ht="18" customHeight="1" thickBot="1" x14ac:dyDescent="0.3">
      <c r="B86" s="89"/>
      <c r="C86" s="122"/>
      <c r="D86" s="19"/>
      <c r="E86" s="47"/>
      <c r="F86" s="47"/>
      <c r="G86" s="125"/>
      <c r="H86" s="19"/>
      <c r="I86" s="27"/>
      <c r="J86" s="19"/>
      <c r="K86" s="111" t="str">
        <f>IF(K85="","",VLOOKUP(K85,LISTAS!$F$5:$G$204,2,0))</f>
        <v/>
      </c>
      <c r="L86" s="147"/>
      <c r="M86" s="47"/>
      <c r="N86" s="47"/>
      <c r="O86" s="125"/>
      <c r="P86" s="26"/>
      <c r="S86" s="22" t="str">
        <f>IF(U86&lt;&gt;"",1+COUNTIF(S73:S85,"1")+COUNTIF(S73:S85,"2")+COUNTIF(S73:S85,"3")+COUNTIF(S73:S85,"4")+COUNTIF(S73:S85,"5")+COUNTIF(S73:S85,"6")+COUNTIF(S73:S85,"7")+COUNTIF(S73:S85,"8")+COUNTIF(S73:S85,"9")+COUNTIF(S73:S85,"10")+COUNTIF(S73:S85,"11")+COUNTIF(S73:S85,"12")+COUNTIF(S73:S85,"13"),"")</f>
        <v/>
      </c>
      <c r="T86" s="23" t="str">
        <f t="shared" si="4"/>
        <v/>
      </c>
      <c r="U86" s="132" t="str">
        <f>IF(U78&lt;&gt;"",IF(C73=U78,G75,IF(C75=U78,G75,IF(C81=U78,G83,IF(C83=U78,G83,IF(C89=U78,G91,IF(C91=U78,G91,IF(C97=U78,G99,IF(C99=U78,G99,IF(C105=U78,G107,IF(C107=U78,G107,IF(C113=U78,G115,IF(C115=U78,G115,IF(C121=U78,G123,IF(C123=U78,G123,IF(C129=U78,G131,IF(C131=U78,G131)))))))))))))))),"")</f>
        <v/>
      </c>
      <c r="V86" s="132" t="str">
        <f>IF(U86="","",VLOOKUP(U86,LISTAS!$F$5:$G$204,2,0))</f>
        <v/>
      </c>
      <c r="W86" s="24" t="str">
        <f t="shared" si="5"/>
        <v/>
      </c>
      <c r="X86" s="24" t="str">
        <f t="shared" si="6"/>
        <v/>
      </c>
    </row>
    <row r="87" spans="2:24" x14ac:dyDescent="0.25">
      <c r="B87" s="89"/>
      <c r="C87" s="122"/>
      <c r="D87" s="19"/>
      <c r="E87" s="19"/>
      <c r="F87" s="19"/>
      <c r="G87" s="122"/>
      <c r="H87" s="19"/>
      <c r="I87" s="27"/>
      <c r="J87" s="28"/>
      <c r="K87" s="110" t="str">
        <f>IF(H93&lt;&gt;"",IF(H95&lt;&gt;"",IF(H93=H95,"",IF(H93&gt;H95,G93,G95)),""),"")</f>
        <v/>
      </c>
      <c r="L87" s="146">
        <v>0</v>
      </c>
      <c r="M87" s="49">
        <f>IF(L87&lt;&gt;"",L87,"")</f>
        <v>0</v>
      </c>
      <c r="N87" s="47" t="str">
        <f>IF(L87&lt;&gt;"",IF(K87="","",K87),"")</f>
        <v/>
      </c>
      <c r="O87" s="125" t="str">
        <f>VLOOKUP(O85,M85:N87,2,0)</f>
        <v/>
      </c>
      <c r="P87" s="26"/>
      <c r="S87" s="22" t="str">
        <f>IF(U87&lt;&gt;"",1+COUNTIF(S73:S86,"1")+COUNTIF(S73:S86,"2")+COUNTIF(S73:S86,"3")+COUNTIF(S73:S86,"4")+COUNTIF(S73:S86,"5")+COUNTIF(S73:S86,"6")+COUNTIF(S73:S86,"7")+COUNTIF(S73:S86,"8")+COUNTIF(S73:S86,"9")+COUNTIF(S73:S86,"10")+COUNTIF(S73:S86,"11")+COUNTIF(S73:S86,"12")+COUNTIF(S73:S86,"13")+COUNTIF(S73:S86,"14"),"")</f>
        <v/>
      </c>
      <c r="T87" s="23" t="str">
        <f t="shared" si="4"/>
        <v/>
      </c>
      <c r="U87" s="132" t="str">
        <f>IF(U79&lt;&gt;"",IF(C73=U79,G75,IF(C75=U79,G75,IF(C81=U79,G83,IF(C83=U79,G83,IF(C89=U79,G91,IF(C91=U79,G91,IF(C97=U79,G99,IF(C99=U79,G99,IF(C105=U79,G107,IF(C107=U79,G107,IF(C113=U79,G115,IF(C115=U79,G115,IF(C121=U79,G123,IF(C123=U79,G123,IF(C129=U79,G131,IF(C131=U79,G131)))))))))))))))),"")</f>
        <v/>
      </c>
      <c r="V87" s="132" t="str">
        <f>IF(U87="","",VLOOKUP(U87,LISTAS!$F$5:$G$204,2,0))</f>
        <v/>
      </c>
      <c r="W87" s="24" t="str">
        <f t="shared" si="5"/>
        <v/>
      </c>
      <c r="X87" s="24" t="str">
        <f t="shared" si="6"/>
        <v/>
      </c>
    </row>
    <row r="88" spans="2:24" ht="17.25" thickBot="1" x14ac:dyDescent="0.3">
      <c r="B88" s="89"/>
      <c r="C88" s="122"/>
      <c r="D88" s="19"/>
      <c r="E88" s="19"/>
      <c r="F88" s="19"/>
      <c r="G88" s="122"/>
      <c r="H88" s="19"/>
      <c r="I88" s="27"/>
      <c r="J88" s="19"/>
      <c r="K88" s="111" t="str">
        <f>IF(K87="","",VLOOKUP(K87,LISTAS!$F$5:$G$204,2,0))</f>
        <v/>
      </c>
      <c r="L88" s="147"/>
      <c r="M88" s="60"/>
      <c r="N88" s="47"/>
      <c r="O88" s="125"/>
      <c r="P88" s="26"/>
      <c r="S88" s="22" t="str">
        <f>IF(U88&lt;&gt;"",1+COUNTIF(S73:S87,"1")+COUNTIF(S73:S87,"2")+COUNTIF(S73:S87,"3")+COUNTIF(S73:S87,"4")+COUNTIF(S73:S87,"5")+COUNTIF(S73:S87,"6")+COUNTIF(S73:S87,"7")+COUNTIF(S73:S87,"8")+COUNTIF(S73:S87,"9")+COUNTIF(S73:S87,"10")+COUNTIF(S73:S87,"11")+COUNTIF(S73:S87,"12")+COUNTIF(S73:S87,"13")+COUNTIF(S73:S87,"14")+COUNTIF(S73:S87,"15"),"")</f>
        <v/>
      </c>
      <c r="T88" s="23" t="str">
        <f t="shared" si="4"/>
        <v/>
      </c>
      <c r="U88" s="132" t="str">
        <f>IF(U80&lt;&gt;"",IF(C73=U80,G75,IF(C75=U80,G75,IF(C81=U80,G83,IF(C83=U80,G83,IF(C89=U80,G91,IF(C91=U80,G91,IF(C97=U80,G99,IF(C99=U80,G99,IF(C105=U80,G107,IF(C107=U80,G107,IF(C113=U80,G115,IF(C115=U80,G115,IF(C121=U80,G123,IF(C123=U80,G123,IF(C129=U80,G131,IF(C131=U80,G131)))))))))))))))),"")</f>
        <v/>
      </c>
      <c r="V88" s="132" t="str">
        <f>IF(U88="","",VLOOKUP(U88,LISTAS!$F$5:$G$204,2,0))</f>
        <v/>
      </c>
      <c r="W88" s="24" t="str">
        <f t="shared" si="5"/>
        <v/>
      </c>
      <c r="X88" s="24" t="str">
        <f t="shared" si="6"/>
        <v/>
      </c>
    </row>
    <row r="89" spans="2:24" ht="18" customHeight="1" x14ac:dyDescent="0.25">
      <c r="B89" s="89">
        <v>6</v>
      </c>
      <c r="C89" s="110"/>
      <c r="D89" s="146">
        <v>0</v>
      </c>
      <c r="E89" s="47">
        <f>IF(D89&lt;&gt;"",D89,"")</f>
        <v>0</v>
      </c>
      <c r="F89" s="47" t="str">
        <f>IF(D89&lt;&gt;"",IF(C89="","",C89),"")</f>
        <v/>
      </c>
      <c r="G89" s="125">
        <f>IF(E89&lt;&gt;"",IF(E91&lt;&gt;"",SMALL(E89:F91,1),""),"")</f>
        <v>0</v>
      </c>
      <c r="H89" s="19"/>
      <c r="I89" s="27"/>
      <c r="J89" s="19"/>
      <c r="K89" s="122"/>
      <c r="L89" s="19"/>
      <c r="M89" s="27"/>
      <c r="N89" s="19"/>
      <c r="O89" s="122"/>
      <c r="P89" s="26"/>
      <c r="S89" s="22"/>
      <c r="T89" s="23"/>
      <c r="U89" s="132"/>
      <c r="V89" s="132"/>
      <c r="W89" s="24"/>
      <c r="X89" s="24"/>
    </row>
    <row r="90" spans="2:24" ht="18" customHeight="1" thickBot="1" x14ac:dyDescent="0.3">
      <c r="B90" s="89"/>
      <c r="C90" s="111" t="str">
        <f>IF(C89="","",VLOOKUP(C89,LISTAS!$F$5:$G$204,2,0))</f>
        <v/>
      </c>
      <c r="D90" s="147"/>
      <c r="E90" s="47"/>
      <c r="F90" s="47"/>
      <c r="G90" s="125"/>
      <c r="H90" s="19"/>
      <c r="I90" s="27"/>
      <c r="J90" s="19"/>
      <c r="K90" s="122"/>
      <c r="L90" s="19"/>
      <c r="M90" s="27"/>
      <c r="N90" s="19"/>
      <c r="O90" s="122"/>
      <c r="P90" s="26"/>
      <c r="S90" s="22"/>
      <c r="T90" s="23"/>
      <c r="U90" s="132"/>
      <c r="V90" s="132"/>
      <c r="W90" s="24"/>
      <c r="X90" s="24"/>
    </row>
    <row r="91" spans="2:24" ht="18" customHeight="1" x14ac:dyDescent="0.25">
      <c r="B91" s="89">
        <v>11</v>
      </c>
      <c r="C91" s="110"/>
      <c r="D91" s="146">
        <v>0</v>
      </c>
      <c r="E91" s="49">
        <f>IF(D91&lt;&gt;"",D91,"")</f>
        <v>0</v>
      </c>
      <c r="F91" s="52" t="str">
        <f>IF(D91&lt;&gt;"",IF(C91="","",C91),"")</f>
        <v/>
      </c>
      <c r="G91" s="125" t="str">
        <f>VLOOKUP(G89,E89:F91,2,0)</f>
        <v/>
      </c>
      <c r="H91" s="19"/>
      <c r="I91" s="27"/>
      <c r="J91" s="19"/>
      <c r="K91" s="122"/>
      <c r="L91" s="19"/>
      <c r="M91" s="27"/>
      <c r="N91" s="19"/>
      <c r="O91" s="122"/>
      <c r="P91" s="26"/>
      <c r="S91" s="22"/>
      <c r="T91" s="23"/>
      <c r="U91" s="132"/>
      <c r="V91" s="132"/>
      <c r="W91" s="24"/>
      <c r="X91" s="24"/>
    </row>
    <row r="92" spans="2:24" ht="18" customHeight="1" thickBot="1" x14ac:dyDescent="0.3">
      <c r="B92" s="89"/>
      <c r="C92" s="111"/>
      <c r="D92" s="147"/>
      <c r="E92" s="47"/>
      <c r="F92" s="52"/>
      <c r="G92" s="125"/>
      <c r="H92" s="19"/>
      <c r="I92" s="27"/>
      <c r="J92" s="19"/>
      <c r="K92" s="122"/>
      <c r="L92" s="19"/>
      <c r="M92" s="27"/>
      <c r="N92" s="19"/>
      <c r="O92" s="122"/>
      <c r="P92" s="26"/>
      <c r="S92" s="22"/>
      <c r="T92" s="23"/>
      <c r="U92" s="132"/>
      <c r="V92" s="132"/>
      <c r="W92" s="24"/>
      <c r="X92" s="24"/>
    </row>
    <row r="93" spans="2:24" ht="18" customHeight="1" x14ac:dyDescent="0.25">
      <c r="B93" s="89"/>
      <c r="C93" s="122"/>
      <c r="D93" s="19"/>
      <c r="E93" s="19"/>
      <c r="F93" s="25"/>
      <c r="G93" s="110" t="str">
        <f>IF(D89&lt;&gt;"",IF(D91&lt;&gt;"",IF(D89=D91,"",IF(D89&gt;D91,C89,C91)),""),"")</f>
        <v/>
      </c>
      <c r="H93" s="146">
        <v>0</v>
      </c>
      <c r="I93" s="50">
        <f>IF(H93&lt;&gt;"",H93,"")</f>
        <v>0</v>
      </c>
      <c r="J93" s="47" t="str">
        <f>IF(H93&lt;&gt;"",IF(G93="","",G93),"")</f>
        <v/>
      </c>
      <c r="K93" s="125">
        <f>IF(I93&lt;&gt;"",IF(I95&lt;&gt;"",SMALL(I93:J95,1),""),"")</f>
        <v>0</v>
      </c>
      <c r="L93" s="19"/>
      <c r="M93" s="27"/>
      <c r="N93" s="19"/>
      <c r="O93" s="122"/>
      <c r="P93" s="26"/>
      <c r="S93" s="22"/>
      <c r="T93" s="23"/>
      <c r="U93" s="132"/>
      <c r="V93" s="132"/>
      <c r="W93" s="24"/>
      <c r="X93" s="24"/>
    </row>
    <row r="94" spans="2:24" ht="18" customHeight="1" thickBot="1" x14ac:dyDescent="0.3">
      <c r="B94" s="89"/>
      <c r="C94" s="122"/>
      <c r="D94" s="19"/>
      <c r="E94" s="19"/>
      <c r="F94" s="25"/>
      <c r="G94" s="111" t="str">
        <f>IF(G93="","",VLOOKUP(G93,LISTAS!$F$5:$G$204,2,0))</f>
        <v/>
      </c>
      <c r="H94" s="147"/>
      <c r="I94" s="51"/>
      <c r="J94" s="47"/>
      <c r="K94" s="125"/>
      <c r="L94" s="19"/>
      <c r="M94" s="27"/>
      <c r="N94" s="19"/>
      <c r="O94" s="122"/>
      <c r="P94" s="26"/>
      <c r="S94" s="22"/>
      <c r="T94" s="23"/>
      <c r="U94" s="132"/>
      <c r="V94" s="132"/>
      <c r="W94" s="24"/>
      <c r="X94" s="24"/>
    </row>
    <row r="95" spans="2:24" ht="18" customHeight="1" x14ac:dyDescent="0.25">
      <c r="B95" s="89"/>
      <c r="C95" s="122"/>
      <c r="D95" s="19"/>
      <c r="E95" s="27"/>
      <c r="F95" s="28"/>
      <c r="G95" s="110" t="str">
        <f>IF(D97&lt;&gt;"",IF(D99&lt;&gt;"",IF(D97=D99,"",IF(D97&gt;D99,C97,C99)),""),"")</f>
        <v/>
      </c>
      <c r="H95" s="146">
        <v>0</v>
      </c>
      <c r="I95" s="51">
        <f>IF(H95&lt;&gt;"",H95,"")</f>
        <v>0</v>
      </c>
      <c r="J95" s="47" t="str">
        <f>IF(H95&lt;&gt;"",IF(G95="","",G95),"")</f>
        <v/>
      </c>
      <c r="K95" s="125" t="str">
        <f>VLOOKUP(K93,I93:J95,2,0)</f>
        <v/>
      </c>
      <c r="L95" s="19"/>
      <c r="M95" s="27"/>
      <c r="N95" s="19"/>
      <c r="O95" s="122"/>
      <c r="P95" s="26"/>
      <c r="S95" s="22"/>
      <c r="T95" s="23"/>
      <c r="U95" s="132"/>
      <c r="V95" s="132"/>
      <c r="W95" s="24"/>
      <c r="X95" s="24"/>
    </row>
    <row r="96" spans="2:24" ht="18" customHeight="1" thickBot="1" x14ac:dyDescent="0.3">
      <c r="B96" s="89"/>
      <c r="C96" s="122"/>
      <c r="D96" s="19"/>
      <c r="E96" s="27"/>
      <c r="F96" s="19"/>
      <c r="G96" s="111" t="str">
        <f>IF(G95="","",VLOOKUP(G95,LISTAS!$F$5:$G$204,2,0))</f>
        <v/>
      </c>
      <c r="H96" s="147"/>
      <c r="I96" s="47"/>
      <c r="J96" s="47"/>
      <c r="K96" s="125"/>
      <c r="L96" s="19"/>
      <c r="M96" s="27"/>
      <c r="N96" s="19"/>
      <c r="O96" s="122"/>
      <c r="P96" s="26"/>
      <c r="S96" s="22"/>
      <c r="T96" s="23"/>
      <c r="U96" s="132"/>
      <c r="V96" s="132"/>
      <c r="W96" s="24"/>
      <c r="X96" s="24"/>
    </row>
    <row r="97" spans="2:24" ht="18" customHeight="1" x14ac:dyDescent="0.25">
      <c r="B97" s="89">
        <v>4</v>
      </c>
      <c r="C97" s="110"/>
      <c r="D97" s="146">
        <v>0</v>
      </c>
      <c r="E97" s="50">
        <f>IF(D97&lt;&gt;"",D97,"")</f>
        <v>0</v>
      </c>
      <c r="F97" s="47" t="str">
        <f>IF(D97&lt;&gt;"",IF(C97="","",C97),"")</f>
        <v/>
      </c>
      <c r="G97" s="125">
        <f>IF(E97&lt;&gt;"",IF(E99&lt;&gt;"",SMALL(E97:F99,1),""),"")</f>
        <v>0</v>
      </c>
      <c r="H97" s="19"/>
      <c r="I97" s="19"/>
      <c r="J97" s="19"/>
      <c r="K97" s="122"/>
      <c r="L97" s="19"/>
      <c r="M97" s="27"/>
      <c r="N97" s="19"/>
      <c r="O97" s="122"/>
      <c r="P97" s="26"/>
      <c r="S97" s="22"/>
      <c r="T97" s="23"/>
      <c r="U97" s="132"/>
      <c r="V97" s="132"/>
      <c r="W97" s="24"/>
      <c r="X97" s="24"/>
    </row>
    <row r="98" spans="2:24" ht="18" customHeight="1" thickBot="1" x14ac:dyDescent="0.3">
      <c r="B98" s="89"/>
      <c r="C98" s="111" t="str">
        <f>IF(C97="","",VLOOKUP(C97,LISTAS!$F$5:$G$204,2,0))</f>
        <v/>
      </c>
      <c r="D98" s="147"/>
      <c r="E98" s="51"/>
      <c r="F98" s="47"/>
      <c r="G98" s="125"/>
      <c r="H98" s="19"/>
      <c r="I98" s="19"/>
      <c r="J98" s="19"/>
      <c r="K98" s="122"/>
      <c r="L98" s="19"/>
      <c r="M98" s="27"/>
      <c r="N98" s="19"/>
      <c r="O98" s="122"/>
      <c r="P98" s="26"/>
      <c r="S98" s="22"/>
      <c r="T98" s="23"/>
      <c r="U98" s="132"/>
      <c r="V98" s="132"/>
      <c r="W98" s="24"/>
      <c r="X98" s="24"/>
    </row>
    <row r="99" spans="2:24" ht="18" customHeight="1" x14ac:dyDescent="0.25">
      <c r="B99" s="89">
        <v>13</v>
      </c>
      <c r="C99" s="110"/>
      <c r="D99" s="146">
        <v>0</v>
      </c>
      <c r="E99" s="51">
        <f>IF(D99&lt;&gt;"",D99,"")</f>
        <v>0</v>
      </c>
      <c r="F99" s="47" t="str">
        <f>IF(D99&lt;&gt;"",IF(C99="","",C99),"")</f>
        <v/>
      </c>
      <c r="G99" s="125" t="str">
        <f>VLOOKUP(G97,E97:F99,2,0)</f>
        <v/>
      </c>
      <c r="H99" s="19"/>
      <c r="I99" s="19"/>
      <c r="J99" s="19"/>
      <c r="K99" s="122"/>
      <c r="L99" s="19"/>
      <c r="M99" s="27"/>
      <c r="N99" s="19"/>
      <c r="O99" s="122"/>
      <c r="P99" s="26"/>
      <c r="S99" s="22"/>
      <c r="T99" s="23"/>
      <c r="U99" s="132"/>
      <c r="V99" s="132"/>
      <c r="W99" s="24"/>
      <c r="X99" s="24"/>
    </row>
    <row r="100" spans="2:24" ht="18" customHeight="1" thickBot="1" x14ac:dyDescent="0.3">
      <c r="B100" s="89"/>
      <c r="C100" s="111" t="str">
        <f>IF(C99="","",VLOOKUP(C99,LISTAS!$F$5:$G$204,2,0))</f>
        <v/>
      </c>
      <c r="D100" s="147"/>
      <c r="E100" s="47"/>
      <c r="F100" s="47"/>
      <c r="G100" s="125"/>
      <c r="H100" s="19"/>
      <c r="I100" s="19"/>
      <c r="J100" s="19"/>
      <c r="K100" s="122"/>
      <c r="L100" s="19"/>
      <c r="M100" s="27"/>
      <c r="N100" s="19"/>
      <c r="O100" s="122"/>
      <c r="P100" s="19"/>
      <c r="S100" s="22"/>
      <c r="T100" s="23"/>
      <c r="U100" s="132"/>
      <c r="V100" s="132"/>
      <c r="W100" s="24"/>
      <c r="X100" s="24"/>
    </row>
    <row r="101" spans="2:24" ht="18" customHeight="1" x14ac:dyDescent="0.25">
      <c r="B101" s="89"/>
      <c r="C101" s="122"/>
      <c r="D101" s="19"/>
      <c r="E101" s="19"/>
      <c r="F101" s="19"/>
      <c r="G101" s="122"/>
      <c r="H101" s="19"/>
      <c r="I101" s="19"/>
      <c r="J101" s="19"/>
      <c r="K101" s="122"/>
      <c r="L101" s="19"/>
      <c r="M101" s="27"/>
      <c r="N101" s="19"/>
      <c r="O101" s="110" t="str">
        <f>IF(L85&lt;&gt;"",IF(L87&lt;&gt;"",IF(L85=L87,"",IF(L85&gt;L87,K85,K87)),""),"")</f>
        <v/>
      </c>
      <c r="P101" s="146">
        <v>0</v>
      </c>
      <c r="S101" s="22"/>
      <c r="T101" s="23"/>
      <c r="U101" s="132"/>
      <c r="V101" s="132"/>
      <c r="W101" s="24"/>
      <c r="X101" s="24"/>
    </row>
    <row r="102" spans="2:24" ht="18" customHeight="1" thickBot="1" x14ac:dyDescent="0.3">
      <c r="B102" s="89"/>
      <c r="C102" s="122"/>
      <c r="D102" s="19"/>
      <c r="E102" s="19"/>
      <c r="F102" s="19"/>
      <c r="G102" s="122"/>
      <c r="H102" s="19"/>
      <c r="I102" s="19"/>
      <c r="J102" s="19"/>
      <c r="K102" s="122"/>
      <c r="L102" s="19"/>
      <c r="M102" s="27"/>
      <c r="N102" s="19"/>
      <c r="O102" s="111" t="str">
        <f>IF(O101="","",VLOOKUP(O101,LISTAS!$F$5:$G$204,2,0))</f>
        <v/>
      </c>
      <c r="P102" s="147"/>
      <c r="S102" s="22"/>
      <c r="T102" s="23"/>
      <c r="U102" s="132"/>
      <c r="V102" s="132"/>
      <c r="W102" s="24"/>
      <c r="X102" s="24"/>
    </row>
    <row r="103" spans="2:24" ht="18" customHeight="1" x14ac:dyDescent="0.25">
      <c r="B103" s="89"/>
      <c r="C103" s="122"/>
      <c r="D103" s="19"/>
      <c r="E103" s="19"/>
      <c r="F103" s="19"/>
      <c r="G103" s="122"/>
      <c r="H103" s="19"/>
      <c r="I103" s="19"/>
      <c r="J103" s="19"/>
      <c r="K103" s="122"/>
      <c r="L103" s="19"/>
      <c r="M103" s="27"/>
      <c r="N103" s="28"/>
      <c r="O103" s="110" t="str">
        <f>IF(L117&lt;&gt;"",IF(L119&lt;&gt;"",IF(L117=L119,"",IF(L117&gt;L119,K117,K119)),""),"")</f>
        <v/>
      </c>
      <c r="P103" s="146">
        <v>0</v>
      </c>
      <c r="S103" s="22"/>
      <c r="T103" s="23"/>
      <c r="U103" s="132"/>
      <c r="V103" s="132"/>
      <c r="W103" s="24"/>
      <c r="X103" s="24"/>
    </row>
    <row r="104" spans="2:24" ht="18" customHeight="1" thickBot="1" x14ac:dyDescent="0.3">
      <c r="B104" s="89"/>
      <c r="C104" s="122"/>
      <c r="D104" s="19"/>
      <c r="E104" s="19"/>
      <c r="F104" s="19"/>
      <c r="G104" s="122"/>
      <c r="H104" s="19"/>
      <c r="I104" s="19"/>
      <c r="J104" s="19"/>
      <c r="K104" s="122"/>
      <c r="L104" s="19"/>
      <c r="M104" s="27"/>
      <c r="N104" s="19"/>
      <c r="O104" s="111" t="str">
        <f>IF(O103="","",VLOOKUP(O103,LISTAS!$F$5:$G$204,2,0))</f>
        <v/>
      </c>
      <c r="P104" s="147"/>
      <c r="S104" s="22"/>
      <c r="T104" s="23"/>
      <c r="U104" s="132"/>
      <c r="V104" s="132"/>
      <c r="W104" s="24"/>
      <c r="X104" s="24"/>
    </row>
    <row r="105" spans="2:24" ht="18" customHeight="1" x14ac:dyDescent="0.25">
      <c r="B105" s="89">
        <v>3</v>
      </c>
      <c r="C105" s="110"/>
      <c r="D105" s="146">
        <v>0</v>
      </c>
      <c r="E105" s="47">
        <f>IF(D105&lt;&gt;"",D105,"")</f>
        <v>0</v>
      </c>
      <c r="F105" s="47" t="str">
        <f>IF(D105&lt;&gt;"",IF(C105="","",C105),"")</f>
        <v/>
      </c>
      <c r="G105" s="125">
        <f>IF(E105&lt;&gt;"",IF(E107&lt;&gt;"",SMALL(E105:F107,1),""),"")</f>
        <v>0</v>
      </c>
      <c r="H105" s="19"/>
      <c r="I105" s="19"/>
      <c r="J105" s="19"/>
      <c r="K105" s="122"/>
      <c r="L105" s="19"/>
      <c r="M105" s="27"/>
      <c r="N105" s="19"/>
      <c r="O105" s="122"/>
      <c r="P105" s="26"/>
      <c r="S105" s="22"/>
      <c r="T105" s="23"/>
      <c r="U105" s="132"/>
      <c r="V105" s="132" t="str">
        <f>IF(U105="","",VLOOKUP(U105,LISTAS!$F$5:$G$204,2,0))</f>
        <v/>
      </c>
      <c r="W105" s="24" t="str">
        <f t="shared" ref="W105" si="7">IF(S105="","",IF(S105=1,400,IF(S105=2,340,IF(S105=3,300,IF(S105=4,280,IF(S105=5,270,IF(S105=6,260,IF(S105=7,250,IF(S105=8,240,IF(S105=9,200,IF(S105=10,200,IF(S105=11,200,IF(S105=12,200,IF(S105=13,200,IF(S105=14,200,IF(S105=15,200,IF(S105=16,200,IF(S105&gt;16,"",""))))))))))))))))))</f>
        <v/>
      </c>
      <c r="X105" s="24" t="str">
        <f t="shared" ref="X105" si="8">IF(S105="","",IF($V$5="NÃO","",IF(S105=1,400,IF(S105=2,340,IF(S105=3,300,IF(S105=4,280,IF(S105=5,270,IF(S105=6,260,IF(S105=7,250,IF(S105=8,240,IF(S105=9,200,IF(S105=10,200,IF(S105=11,200,IF(S105=12,200,IF(S105=13,200,IF(S105=14,200,IF(S105=15,200,IF(S105=16,200,IF(S105&gt;16,"","")))))))))))))))))))</f>
        <v/>
      </c>
    </row>
    <row r="106" spans="2:24" ht="18" customHeight="1" thickBot="1" x14ac:dyDescent="0.3">
      <c r="B106" s="89"/>
      <c r="C106" s="111" t="str">
        <f>IF(C105="","",VLOOKUP(C105,LISTAS!$F$5:$G$204,2,0))</f>
        <v/>
      </c>
      <c r="D106" s="147"/>
      <c r="E106" s="47"/>
      <c r="F106" s="47"/>
      <c r="G106" s="125"/>
      <c r="H106" s="19"/>
      <c r="I106" s="19"/>
      <c r="J106" s="19"/>
      <c r="K106" s="122"/>
      <c r="L106" s="19"/>
      <c r="M106" s="27"/>
      <c r="N106" s="19"/>
      <c r="O106" s="122"/>
      <c r="P106" s="26"/>
      <c r="S106" s="22"/>
      <c r="T106" s="23"/>
      <c r="U106" s="132"/>
      <c r="V106" s="132"/>
      <c r="W106" s="24"/>
      <c r="X106" s="24"/>
    </row>
    <row r="107" spans="2:24" ht="18" customHeight="1" x14ac:dyDescent="0.25">
      <c r="B107" s="89">
        <v>14</v>
      </c>
      <c r="C107" s="110"/>
      <c r="D107" s="146">
        <v>0</v>
      </c>
      <c r="E107" s="49">
        <f>IF(D107&lt;&gt;"",D107,"")</f>
        <v>0</v>
      </c>
      <c r="F107" s="52" t="str">
        <f>IF(D107&lt;&gt;"",IF(C107="","",C107),"")</f>
        <v/>
      </c>
      <c r="G107" s="125" t="str">
        <f>VLOOKUP(G105,E105:F107,2,0)</f>
        <v/>
      </c>
      <c r="H107" s="19"/>
      <c r="I107" s="19"/>
      <c r="J107" s="19"/>
      <c r="K107" s="122"/>
      <c r="L107" s="19"/>
      <c r="M107" s="27"/>
      <c r="N107" s="19"/>
      <c r="O107" s="122"/>
      <c r="P107" s="26"/>
      <c r="S107" s="22"/>
      <c r="T107" s="23"/>
      <c r="U107" s="132"/>
      <c r="V107" s="132" t="str">
        <f>IF(U107="","",VLOOKUP(U107,LISTAS!$F$5:$G$204,2,0))</f>
        <v/>
      </c>
      <c r="W107" s="24" t="str">
        <f t="shared" ref="W107" si="9">IF(S107="","",IF(S107=1,400,IF(S107=2,340,IF(S107=3,300,IF(S107=4,280,IF(S107=5,270,IF(S107=6,260,IF(S107=7,250,IF(S107=8,240,IF(S107=9,200,IF(S107=10,200,IF(S107=11,200,IF(S107=12,200,IF(S107=13,200,IF(S107=14,200,IF(S107=15,200,IF(S107=16,200,IF(S107&gt;16,"",""))))))))))))))))))</f>
        <v/>
      </c>
      <c r="X107" s="24" t="str">
        <f t="shared" ref="X107" si="10">IF(S107="","",IF($V$5="NÃO","",IF(S107=1,400,IF(S107=2,340,IF(S107=3,300,IF(S107=4,280,IF(S107=5,270,IF(S107=6,260,IF(S107=7,250,IF(S107=8,240,IF(S107=9,200,IF(S107=10,200,IF(S107=11,200,IF(S107=12,200,IF(S107=13,200,IF(S107=14,200,IF(S107=15,200,IF(S107=16,200,IF(S107&gt;16,"","")))))))))))))))))))</f>
        <v/>
      </c>
    </row>
    <row r="108" spans="2:24" ht="18" customHeight="1" thickBot="1" x14ac:dyDescent="0.3">
      <c r="B108" s="89"/>
      <c r="C108" s="111" t="str">
        <f>IF(C107="","",VLOOKUP(C107,LISTAS!$F$5:$G$204,2,0))</f>
        <v/>
      </c>
      <c r="D108" s="147"/>
      <c r="E108" s="47"/>
      <c r="F108" s="52"/>
      <c r="G108" s="125"/>
      <c r="H108" s="19"/>
      <c r="I108" s="19"/>
      <c r="J108" s="19"/>
      <c r="K108" s="122"/>
      <c r="L108" s="19"/>
      <c r="M108" s="27"/>
      <c r="N108" s="19"/>
      <c r="O108" s="122"/>
      <c r="P108" s="26"/>
      <c r="S108" s="22"/>
      <c r="T108" s="23"/>
      <c r="U108" s="132"/>
      <c r="V108" s="132"/>
      <c r="W108" s="24"/>
      <c r="X108" s="24"/>
    </row>
    <row r="109" spans="2:24" ht="18" customHeight="1" x14ac:dyDescent="0.25">
      <c r="B109" s="89"/>
      <c r="C109" s="122"/>
      <c r="D109" s="19"/>
      <c r="E109" s="19"/>
      <c r="F109" s="25"/>
      <c r="G109" s="110" t="str">
        <f>IF(D105&lt;&gt;"",IF(D107&lt;&gt;"",IF(D105=D107,"",IF(D105&gt;D107,C105,C107)),""),"")</f>
        <v/>
      </c>
      <c r="H109" s="146">
        <v>0</v>
      </c>
      <c r="I109" s="47">
        <f>IF(H109&lt;&gt;"",H109,"")</f>
        <v>0</v>
      </c>
      <c r="J109" s="47" t="str">
        <f>IF(H109&lt;&gt;"",IF(G109="","",G109),"")</f>
        <v/>
      </c>
      <c r="K109" s="125">
        <f>IF(I109&lt;&gt;"",IF(I111&lt;&gt;"",SMALL(I109:J111,1),""),"")</f>
        <v>0</v>
      </c>
      <c r="L109" s="19"/>
      <c r="M109" s="27"/>
      <c r="N109" s="19"/>
      <c r="O109" s="122"/>
      <c r="P109" s="26"/>
      <c r="S109" s="22"/>
      <c r="T109" s="23"/>
      <c r="U109" s="132"/>
      <c r="V109" s="132" t="str">
        <f>IF(U109="","",VLOOKUP(U109,LISTAS!$F$5:$G$204,2,0))</f>
        <v/>
      </c>
      <c r="W109" s="24" t="str">
        <f t="shared" ref="W109" si="11">IF(S109="","",IF(S109=1,400,IF(S109=2,340,IF(S109=3,300,IF(S109=4,280,IF(S109=5,270,IF(S109=6,260,IF(S109=7,250,IF(S109=8,240,IF(S109=9,200,IF(S109=10,200,IF(S109=11,200,IF(S109=12,200,IF(S109=13,200,IF(S109=14,200,IF(S109=15,200,IF(S109=16,200,IF(S109&gt;16,"",""))))))))))))))))))</f>
        <v/>
      </c>
      <c r="X109" s="24" t="str">
        <f t="shared" ref="X109" si="12">IF(S109="","",IF($V$5="NÃO","",IF(S109=1,400,IF(S109=2,340,IF(S109=3,300,IF(S109=4,280,IF(S109=5,270,IF(S109=6,260,IF(S109=7,250,IF(S109=8,240,IF(S109=9,200,IF(S109=10,200,IF(S109=11,200,IF(S109=12,200,IF(S109=13,200,IF(S109=14,200,IF(S109=15,200,IF(S109=16,200,IF(S109&gt;16,"","")))))))))))))))))))</f>
        <v/>
      </c>
    </row>
    <row r="110" spans="2:24" ht="18" customHeight="1" thickBot="1" x14ac:dyDescent="0.3">
      <c r="B110" s="89"/>
      <c r="C110" s="122"/>
      <c r="D110" s="19"/>
      <c r="E110" s="19"/>
      <c r="F110" s="25"/>
      <c r="G110" s="111" t="str">
        <f>IF(G109="","",VLOOKUP(G109,LISTAS!$F$5:$G$204,2,0))</f>
        <v/>
      </c>
      <c r="H110" s="147"/>
      <c r="I110" s="47"/>
      <c r="J110" s="47"/>
      <c r="K110" s="125"/>
      <c r="L110" s="19"/>
      <c r="M110" s="27"/>
      <c r="N110" s="19"/>
      <c r="O110" s="122"/>
      <c r="P110" s="26"/>
      <c r="S110" s="22"/>
      <c r="T110" s="23"/>
      <c r="U110" s="132"/>
      <c r="V110" s="132"/>
      <c r="W110" s="24"/>
      <c r="X110" s="24"/>
    </row>
    <row r="111" spans="2:24" ht="18" customHeight="1" x14ac:dyDescent="0.25">
      <c r="B111" s="89"/>
      <c r="C111" s="122"/>
      <c r="D111" s="19"/>
      <c r="E111" s="27"/>
      <c r="F111" s="28"/>
      <c r="G111" s="110" t="str">
        <f>IF(D113&lt;&gt;"",IF(D115&lt;&gt;"",IF(D113=D115,"",IF(D113&gt;D115,C113,C115)),""),"")</f>
        <v/>
      </c>
      <c r="H111" s="146">
        <v>0</v>
      </c>
      <c r="I111" s="49">
        <f>IF(H111&lt;&gt;"",H111,"")</f>
        <v>0</v>
      </c>
      <c r="J111" s="47" t="str">
        <f>IF(H111&lt;&gt;"",IF(G111="","",G111),"")</f>
        <v/>
      </c>
      <c r="K111" s="125" t="str">
        <f>VLOOKUP(K109,I109:J111,2,0)</f>
        <v/>
      </c>
      <c r="L111" s="19"/>
      <c r="M111" s="27"/>
      <c r="N111" s="19"/>
      <c r="O111" s="122"/>
      <c r="P111" s="26"/>
      <c r="S111" s="22"/>
      <c r="T111" s="23"/>
      <c r="U111" s="132"/>
      <c r="V111" s="132" t="str">
        <f>IF(U111="","",VLOOKUP(U111,LISTAS!$F$5:$G$204,2,0))</f>
        <v/>
      </c>
      <c r="W111" s="24" t="str">
        <f t="shared" ref="W111" si="13">IF(S111="","",IF(S111=1,400,IF(S111=2,340,IF(S111=3,300,IF(S111=4,280,IF(S111=5,270,IF(S111=6,260,IF(S111=7,250,IF(S111=8,240,IF(S111=9,200,IF(S111=10,200,IF(S111=11,200,IF(S111=12,200,IF(S111=13,200,IF(S111=14,200,IF(S111=15,200,IF(S111=16,200,IF(S111&gt;16,"",""))))))))))))))))))</f>
        <v/>
      </c>
      <c r="X111" s="24" t="str">
        <f t="shared" ref="X111" si="14">IF(S111="","",IF($V$5="NÃO","",IF(S111=1,400,IF(S111=2,340,IF(S111=3,300,IF(S111=4,280,IF(S111=5,270,IF(S111=6,260,IF(S111=7,250,IF(S111=8,240,IF(S111=9,200,IF(S111=10,200,IF(S111=11,200,IF(S111=12,200,IF(S111=13,200,IF(S111=14,200,IF(S111=15,200,IF(S111=16,200,IF(S111&gt;16,"","")))))))))))))))))))</f>
        <v/>
      </c>
    </row>
    <row r="112" spans="2:24" ht="18" customHeight="1" thickBot="1" x14ac:dyDescent="0.3">
      <c r="B112" s="89"/>
      <c r="C112" s="122"/>
      <c r="D112" s="19"/>
      <c r="E112" s="27"/>
      <c r="F112" s="19"/>
      <c r="G112" s="111" t="str">
        <f>IF(G111="","",VLOOKUP(G111,LISTAS!$F$5:$G$204,2,0))</f>
        <v/>
      </c>
      <c r="H112" s="147"/>
      <c r="I112" s="60"/>
      <c r="J112" s="47"/>
      <c r="K112" s="125"/>
      <c r="L112" s="19"/>
      <c r="M112" s="27"/>
      <c r="N112" s="19"/>
      <c r="O112" s="122"/>
      <c r="P112" s="26"/>
      <c r="S112" s="22"/>
      <c r="T112" s="23"/>
      <c r="U112" s="132"/>
      <c r="V112" s="132"/>
      <c r="W112" s="24"/>
      <c r="X112" s="24"/>
    </row>
    <row r="113" spans="2:24" ht="18" customHeight="1" x14ac:dyDescent="0.25">
      <c r="B113" s="89">
        <v>5</v>
      </c>
      <c r="C113" s="110"/>
      <c r="D113" s="146">
        <v>0</v>
      </c>
      <c r="E113" s="50">
        <f>IF(D113&lt;&gt;"",D113,"")</f>
        <v>0</v>
      </c>
      <c r="F113" s="47" t="str">
        <f>IF(D113&lt;&gt;"",IF(C113="","",C113),"")</f>
        <v/>
      </c>
      <c r="G113" s="125">
        <f>IF(E113&lt;&gt;"",IF(E115&lt;&gt;"",SMALL(E113:F115,1),""),"")</f>
        <v>0</v>
      </c>
      <c r="H113" s="19"/>
      <c r="I113" s="27"/>
      <c r="J113" s="19"/>
      <c r="K113" s="122"/>
      <c r="L113" s="19"/>
      <c r="M113" s="27"/>
      <c r="N113" s="19"/>
      <c r="O113" s="122"/>
      <c r="P113" s="26"/>
      <c r="S113" s="22"/>
      <c r="T113" s="23"/>
      <c r="U113" s="132"/>
      <c r="V113" s="132" t="str">
        <f>IF(U113="","",VLOOKUP(U113,LISTAS!$F$5:$G$204,2,0))</f>
        <v/>
      </c>
      <c r="W113" s="24" t="str">
        <f t="shared" ref="W113" si="15">IF(S113="","",IF(S113=1,400,IF(S113=2,340,IF(S113=3,300,IF(S113=4,280,IF(S113=5,270,IF(S113=6,260,IF(S113=7,250,IF(S113=8,240,IF(S113=9,200,IF(S113=10,200,IF(S113=11,200,IF(S113=12,200,IF(S113=13,200,IF(S113=14,200,IF(S113=15,200,IF(S113=16,200,IF(S113&gt;16,"",""))))))))))))))))))</f>
        <v/>
      </c>
      <c r="X113" s="24" t="str">
        <f t="shared" ref="X113" si="16">IF(S113="","",IF($V$5="NÃO","",IF(S113=1,400,IF(S113=2,340,IF(S113=3,300,IF(S113=4,280,IF(S113=5,270,IF(S113=6,260,IF(S113=7,250,IF(S113=8,240,IF(S113=9,200,IF(S113=10,200,IF(S113=11,200,IF(S113=12,200,IF(S113=13,200,IF(S113=14,200,IF(S113=15,200,IF(S113=16,200,IF(S113&gt;16,"","")))))))))))))))))))</f>
        <v/>
      </c>
    </row>
    <row r="114" spans="2:24" ht="18" customHeight="1" thickBot="1" x14ac:dyDescent="0.3">
      <c r="B114" s="89"/>
      <c r="C114" s="111" t="str">
        <f>IF(C113="","",VLOOKUP(C113,LISTAS!$F$5:$G$204,2,0))</f>
        <v/>
      </c>
      <c r="D114" s="147"/>
      <c r="E114" s="51"/>
      <c r="F114" s="47"/>
      <c r="G114" s="125"/>
      <c r="H114" s="19"/>
      <c r="I114" s="27"/>
      <c r="J114" s="19"/>
      <c r="K114" s="122"/>
      <c r="L114" s="19"/>
      <c r="M114" s="27"/>
      <c r="N114" s="19"/>
      <c r="O114" s="122"/>
      <c r="P114" s="26"/>
      <c r="S114" s="22"/>
      <c r="T114" s="23"/>
      <c r="U114" s="132"/>
      <c r="V114" s="132"/>
      <c r="W114" s="24"/>
      <c r="X114" s="24"/>
    </row>
    <row r="115" spans="2:24" ht="18" customHeight="1" x14ac:dyDescent="0.25">
      <c r="B115" s="89">
        <v>12</v>
      </c>
      <c r="C115" s="110"/>
      <c r="D115" s="146">
        <v>0</v>
      </c>
      <c r="E115" s="51">
        <f>IF(D115&lt;&gt;"",D115,"")</f>
        <v>0</v>
      </c>
      <c r="F115" s="47" t="str">
        <f>IF(D115&lt;&gt;"",IF(C115="","",C115),"")</f>
        <v/>
      </c>
      <c r="G115" s="125" t="str">
        <f>VLOOKUP(G113,E113:F115,2,0)</f>
        <v/>
      </c>
      <c r="H115" s="19"/>
      <c r="I115" s="27"/>
      <c r="J115" s="19"/>
      <c r="K115" s="122"/>
      <c r="L115" s="19"/>
      <c r="M115" s="27"/>
      <c r="N115" s="19"/>
      <c r="O115" s="122"/>
      <c r="P115" s="26"/>
      <c r="S115" s="22"/>
      <c r="T115" s="23"/>
      <c r="U115" s="132"/>
      <c r="V115" s="132" t="str">
        <f>IF(U115="","",VLOOKUP(U115,LISTAS!$F$5:$G$204,2,0))</f>
        <v/>
      </c>
      <c r="W115" s="24" t="str">
        <f t="shared" ref="W115" si="17">IF(S115="","",IF(S115=1,400,IF(S115=2,340,IF(S115=3,300,IF(S115=4,280,IF(S115=5,270,IF(S115=6,260,IF(S115=7,250,IF(S115=8,240,IF(S115=9,200,IF(S115=10,200,IF(S115=11,200,IF(S115=12,200,IF(S115=13,200,IF(S115=14,200,IF(S115=15,200,IF(S115=16,200,IF(S115&gt;16,"",""))))))))))))))))))</f>
        <v/>
      </c>
      <c r="X115" s="24" t="str">
        <f t="shared" ref="X115" si="18">IF(S115="","",IF($V$5="NÃO","",IF(S115=1,400,IF(S115=2,340,IF(S115=3,300,IF(S115=4,280,IF(S115=5,270,IF(S115=6,260,IF(S115=7,250,IF(S115=8,240,IF(S115=9,200,IF(S115=10,200,IF(S115=11,200,IF(S115=12,200,IF(S115=13,200,IF(S115=14,200,IF(S115=15,200,IF(S115=16,200,IF(S115&gt;16,"","")))))))))))))))))))</f>
        <v/>
      </c>
    </row>
    <row r="116" spans="2:24" ht="18" customHeight="1" thickBot="1" x14ac:dyDescent="0.3">
      <c r="B116" s="89"/>
      <c r="C116" s="111"/>
      <c r="D116" s="147"/>
      <c r="E116" s="47"/>
      <c r="F116" s="47"/>
      <c r="G116" s="125"/>
      <c r="H116" s="19"/>
      <c r="I116" s="27"/>
      <c r="J116" s="19"/>
      <c r="K116" s="122"/>
      <c r="L116" s="19"/>
      <c r="M116" s="27"/>
      <c r="N116" s="19"/>
      <c r="O116" s="122"/>
      <c r="P116" s="26"/>
      <c r="S116" s="22"/>
      <c r="T116" s="23"/>
      <c r="U116" s="132"/>
      <c r="V116" s="132"/>
      <c r="W116" s="24"/>
      <c r="X116" s="24"/>
    </row>
    <row r="117" spans="2:24" ht="18" customHeight="1" x14ac:dyDescent="0.25">
      <c r="B117" s="89"/>
      <c r="C117" s="122"/>
      <c r="D117" s="19"/>
      <c r="E117" s="47"/>
      <c r="F117" s="47"/>
      <c r="G117" s="125"/>
      <c r="H117" s="19"/>
      <c r="I117" s="27"/>
      <c r="J117" s="19"/>
      <c r="K117" s="110" t="str">
        <f>IF(H109&lt;&gt;"",IF(H111&lt;&gt;"",IF(H109=H111,"",IF(H109&gt;H111,G109,G111)),""),"")</f>
        <v/>
      </c>
      <c r="L117" s="146">
        <v>0</v>
      </c>
      <c r="M117" s="46">
        <f>IF(L117&lt;&gt;"",L117,"")</f>
        <v>0</v>
      </c>
      <c r="N117" s="47" t="str">
        <f>IF(L117&lt;&gt;"",IF(K117="","",K117),"")</f>
        <v/>
      </c>
      <c r="O117" s="125">
        <f>IF(M117&lt;&gt;"",IF(M119&lt;&gt;"",SMALL(M117:N119,1),""),"")</f>
        <v>0</v>
      </c>
      <c r="P117" s="26"/>
      <c r="S117" s="22"/>
      <c r="T117" s="23"/>
      <c r="U117" s="132"/>
      <c r="V117" s="132" t="str">
        <f>IF(U117="","",VLOOKUP(U117,LISTAS!$F$5:$G$204,2,0))</f>
        <v/>
      </c>
      <c r="W117" s="24" t="str">
        <f t="shared" ref="W117" si="19">IF(S117="","",IF(S117=1,400,IF(S117=2,340,IF(S117=3,300,IF(S117=4,280,IF(S117=5,270,IF(S117=6,260,IF(S117=7,250,IF(S117=8,240,IF(S117=9,200,IF(S117=10,200,IF(S117=11,200,IF(S117=12,200,IF(S117=13,200,IF(S117=14,200,IF(S117=15,200,IF(S117=16,200,IF(S117&gt;16,"",""))))))))))))))))))</f>
        <v/>
      </c>
      <c r="X117" s="24" t="str">
        <f t="shared" ref="X117" si="20">IF(S117="","",IF($V$5="NÃO","",IF(S117=1,400,IF(S117=2,340,IF(S117=3,300,IF(S117=4,280,IF(S117=5,270,IF(S117=6,260,IF(S117=7,250,IF(S117=8,240,IF(S117=9,200,IF(S117=10,200,IF(S117=11,200,IF(S117=12,200,IF(S117=13,200,IF(S117=14,200,IF(S117=15,200,IF(S117=16,200,IF(S117&gt;16,"","")))))))))))))))))))</f>
        <v/>
      </c>
    </row>
    <row r="118" spans="2:24" ht="18" customHeight="1" thickBot="1" x14ac:dyDescent="0.3">
      <c r="B118" s="89"/>
      <c r="C118" s="122"/>
      <c r="D118" s="19"/>
      <c r="E118" s="47"/>
      <c r="F118" s="47"/>
      <c r="G118" s="125"/>
      <c r="H118" s="19"/>
      <c r="I118" s="27"/>
      <c r="J118" s="19"/>
      <c r="K118" s="111" t="str">
        <f>IF(K117="","",VLOOKUP(K117,LISTAS!$F$5:$G$204,2,0))</f>
        <v/>
      </c>
      <c r="L118" s="147"/>
      <c r="M118" s="51"/>
      <c r="N118" s="52"/>
      <c r="O118" s="125"/>
      <c r="P118" s="26"/>
      <c r="S118" s="22"/>
      <c r="T118" s="23"/>
      <c r="U118" s="132"/>
      <c r="V118" s="132"/>
      <c r="W118" s="24"/>
      <c r="X118" s="24"/>
    </row>
    <row r="119" spans="2:24" ht="18" customHeight="1" x14ac:dyDescent="0.25">
      <c r="B119" s="89"/>
      <c r="C119" s="122"/>
      <c r="D119" s="19"/>
      <c r="E119" s="47"/>
      <c r="F119" s="47"/>
      <c r="G119" s="125"/>
      <c r="H119" s="19"/>
      <c r="I119" s="27"/>
      <c r="J119" s="28"/>
      <c r="K119" s="110" t="str">
        <f>IF(H125&lt;&gt;"",IF(H127&lt;&gt;"",IF(H125=H127,"",IF(H125&gt;H127,G125,G127)),""),"")</f>
        <v/>
      </c>
      <c r="L119" s="146">
        <v>0</v>
      </c>
      <c r="M119" s="48">
        <f>IF(L119&lt;&gt;"",L119,"")</f>
        <v>0</v>
      </c>
      <c r="N119" s="47" t="str">
        <f>IF(L119&lt;&gt;"",IF(K119="","",K119),"")</f>
        <v/>
      </c>
      <c r="O119" s="125" t="str">
        <f>VLOOKUP(O117,M117:N119,2,0)</f>
        <v/>
      </c>
      <c r="P119" s="26"/>
      <c r="S119" s="22"/>
      <c r="T119" s="23"/>
      <c r="U119" s="132"/>
      <c r="V119" s="132" t="str">
        <f>IF(U119="","",VLOOKUP(U119,LISTAS!$F$5:$G$204,2,0))</f>
        <v/>
      </c>
      <c r="W119" s="24" t="str">
        <f t="shared" ref="W119" si="21">IF(S119="","",IF(S119=1,400,IF(S119=2,340,IF(S119=3,300,IF(S119=4,280,IF(S119=5,270,IF(S119=6,260,IF(S119=7,250,IF(S119=8,240,IF(S119=9,200,IF(S119=10,200,IF(S119=11,200,IF(S119=12,200,IF(S119=13,200,IF(S119=14,200,IF(S119=15,200,IF(S119=16,200,IF(S119&gt;16,"",""))))))))))))))))))</f>
        <v/>
      </c>
      <c r="X119" s="24" t="str">
        <f t="shared" ref="X119" si="22">IF(S119="","",IF($V$5="NÃO","",IF(S119=1,400,IF(S119=2,340,IF(S119=3,300,IF(S119=4,280,IF(S119=5,270,IF(S119=6,260,IF(S119=7,250,IF(S119=8,240,IF(S119=9,200,IF(S119=10,200,IF(S119=11,200,IF(S119=12,200,IF(S119=13,200,IF(S119=14,200,IF(S119=15,200,IF(S119=16,200,IF(S119&gt;16,"","")))))))))))))))))))</f>
        <v/>
      </c>
    </row>
    <row r="120" spans="2:24" ht="18" customHeight="1" thickBot="1" x14ac:dyDescent="0.3">
      <c r="B120" s="89"/>
      <c r="C120" s="122"/>
      <c r="D120" s="19"/>
      <c r="E120" s="47"/>
      <c r="F120" s="47"/>
      <c r="G120" s="125"/>
      <c r="H120" s="19"/>
      <c r="I120" s="27"/>
      <c r="J120" s="19"/>
      <c r="K120" s="111" t="str">
        <f>IF(K119="","",VLOOKUP(K119,LISTAS!$F$5:$G$204,2,0))</f>
        <v/>
      </c>
      <c r="L120" s="147"/>
      <c r="M120" s="47"/>
      <c r="N120" s="47"/>
      <c r="O120" s="125"/>
      <c r="P120" s="26"/>
      <c r="S120" s="22"/>
      <c r="T120" s="23"/>
      <c r="U120" s="132"/>
      <c r="V120" s="132"/>
      <c r="W120" s="24"/>
      <c r="X120" s="24"/>
    </row>
    <row r="121" spans="2:24" ht="18" customHeight="1" x14ac:dyDescent="0.25">
      <c r="B121" s="89">
        <v>8</v>
      </c>
      <c r="C121" s="110"/>
      <c r="D121" s="146">
        <v>0</v>
      </c>
      <c r="E121" s="47" t="s">
        <v>25</v>
      </c>
      <c r="F121" s="47" t="str">
        <f>IF(D121&lt;&gt;"",IF(C121="","",C121),"")</f>
        <v/>
      </c>
      <c r="G121" s="125">
        <f>IF(E121&lt;&gt;"",IF(E123&lt;&gt;"",SMALL(E121:F123,1),""),"")</f>
        <v>0</v>
      </c>
      <c r="H121" s="19"/>
      <c r="I121" s="27"/>
      <c r="J121" s="19"/>
      <c r="K121" s="122"/>
      <c r="L121" s="19"/>
      <c r="M121" s="47"/>
      <c r="N121" s="47"/>
      <c r="O121" s="125"/>
      <c r="P121" s="26"/>
      <c r="S121" s="22"/>
      <c r="T121" s="23"/>
      <c r="U121" s="132"/>
      <c r="V121" s="132" t="str">
        <f>IF(U121="","",VLOOKUP(U121,LISTAS!$F$5:$G$204,2,0))</f>
        <v/>
      </c>
      <c r="W121" s="24" t="str">
        <f t="shared" ref="W121" si="23">IF(S121="","",IF(S121=1,400,IF(S121=2,340,IF(S121=3,300,IF(S121=4,280,IF(S121=5,270,IF(S121=6,260,IF(S121=7,250,IF(S121=8,240,IF(S121=9,200,IF(S121=10,200,IF(S121=11,200,IF(S121=12,200,IF(S121=13,200,IF(S121=14,200,IF(S121=15,200,IF(S121=16,200,IF(S121&gt;16,"",""))))))))))))))))))</f>
        <v/>
      </c>
      <c r="X121" s="24" t="str">
        <f t="shared" ref="X121" si="24">IF(S121="","",IF($V$5="NÃO","",IF(S121=1,400,IF(S121=2,340,IF(S121=3,300,IF(S121=4,280,IF(S121=5,270,IF(S121=6,260,IF(S121=7,250,IF(S121=8,240,IF(S121=9,200,IF(S121=10,200,IF(S121=11,200,IF(S121=12,200,IF(S121=13,200,IF(S121=14,200,IF(S121=15,200,IF(S121=16,200,IF(S121&gt;16,"","")))))))))))))))))))</f>
        <v/>
      </c>
    </row>
    <row r="122" spans="2:24" ht="18" customHeight="1" thickBot="1" x14ac:dyDescent="0.3">
      <c r="B122" s="89"/>
      <c r="C122" s="111" t="str">
        <f>IF(C121="","",VLOOKUP(C121,LISTAS!$F$5:$G$204,2,0))</f>
        <v/>
      </c>
      <c r="D122" s="147"/>
      <c r="E122" s="47"/>
      <c r="F122" s="47"/>
      <c r="G122" s="125"/>
      <c r="H122" s="19"/>
      <c r="I122" s="27"/>
      <c r="J122" s="19"/>
      <c r="K122" s="122"/>
      <c r="L122" s="19"/>
      <c r="M122" s="47"/>
      <c r="N122" s="47"/>
      <c r="O122" s="125"/>
      <c r="P122" s="26"/>
      <c r="S122" s="22"/>
      <c r="T122" s="23"/>
      <c r="U122" s="132"/>
      <c r="V122" s="132"/>
      <c r="W122" s="24"/>
      <c r="X122" s="24"/>
    </row>
    <row r="123" spans="2:24" ht="18" customHeight="1" x14ac:dyDescent="0.25">
      <c r="B123" s="89">
        <v>10</v>
      </c>
      <c r="C123" s="110"/>
      <c r="D123" s="146">
        <v>0</v>
      </c>
      <c r="E123" s="49">
        <f>IF(D123&lt;&gt;"",D123,"")</f>
        <v>0</v>
      </c>
      <c r="F123" s="52" t="str">
        <f>IF(D123&lt;&gt;"",IF(C123="","",C123),"")</f>
        <v/>
      </c>
      <c r="G123" s="125" t="str">
        <f>VLOOKUP(G121,E121:F123,2,0)</f>
        <v/>
      </c>
      <c r="H123" s="19"/>
      <c r="I123" s="27"/>
      <c r="J123" s="19"/>
      <c r="K123" s="122"/>
      <c r="L123" s="19"/>
      <c r="M123" s="19"/>
      <c r="N123" s="19"/>
      <c r="O123" s="122"/>
      <c r="P123" s="26"/>
      <c r="S123" s="22"/>
      <c r="T123" s="23"/>
      <c r="U123" s="132"/>
      <c r="V123" s="132" t="str">
        <f>IF(U123="","",VLOOKUP(U123,LISTAS!$F$5:$G$204,2,0))</f>
        <v/>
      </c>
      <c r="W123" s="24" t="str">
        <f t="shared" ref="W123" si="25">IF(S123="","",IF(S123=1,400,IF(S123=2,340,IF(S123=3,300,IF(S123=4,280,IF(S123=5,270,IF(S123=6,260,IF(S123=7,250,IF(S123=8,240,IF(S123=9,200,IF(S123=10,200,IF(S123=11,200,IF(S123=12,200,IF(S123=13,200,IF(S123=14,200,IF(S123=15,200,IF(S123=16,200,IF(S123&gt;16,"",""))))))))))))))))))</f>
        <v/>
      </c>
      <c r="X123" s="24" t="str">
        <f t="shared" ref="X123" si="26">IF(S123="","",IF($V$5="NÃO","",IF(S123=1,400,IF(S123=2,340,IF(S123=3,300,IF(S123=4,280,IF(S123=5,270,IF(S123=6,260,IF(S123=7,250,IF(S123=8,240,IF(S123=9,200,IF(S123=10,200,IF(S123=11,200,IF(S123=12,200,IF(S123=13,200,IF(S123=14,200,IF(S123=15,200,IF(S123=16,200,IF(S123&gt;16,"","")))))))))))))))))))</f>
        <v/>
      </c>
    </row>
    <row r="124" spans="2:24" ht="18" customHeight="1" thickBot="1" x14ac:dyDescent="0.3">
      <c r="B124" s="89"/>
      <c r="C124" s="111" t="str">
        <f>IF(C123="","",VLOOKUP(C123,LISTAS!$F$5:$G$204,2,0))</f>
        <v/>
      </c>
      <c r="D124" s="147"/>
      <c r="E124" s="47"/>
      <c r="F124" s="52"/>
      <c r="G124" s="125"/>
      <c r="H124" s="19"/>
      <c r="I124" s="27"/>
      <c r="J124" s="19"/>
      <c r="K124" s="122"/>
      <c r="L124" s="19"/>
      <c r="M124" s="19"/>
      <c r="N124" s="19"/>
      <c r="O124" s="122"/>
      <c r="P124" s="26"/>
      <c r="S124" s="22"/>
      <c r="T124" s="23"/>
      <c r="U124" s="132"/>
      <c r="V124" s="132"/>
      <c r="W124" s="24"/>
      <c r="X124" s="24"/>
    </row>
    <row r="125" spans="2:24" ht="18" customHeight="1" x14ac:dyDescent="0.25">
      <c r="B125" s="89"/>
      <c r="C125" s="122"/>
      <c r="D125" s="19"/>
      <c r="E125" s="19"/>
      <c r="F125" s="25"/>
      <c r="G125" s="110" t="str">
        <f>IF(D121&lt;&gt;"",IF(D123&lt;&gt;"",IF(D121=D123,"",IF(D121&gt;D123,C121,C123)),""),"")</f>
        <v/>
      </c>
      <c r="H125" s="146">
        <v>0</v>
      </c>
      <c r="I125" s="50">
        <f>IF(H125&lt;&gt;"",H125,"")</f>
        <v>0</v>
      </c>
      <c r="J125" s="47" t="str">
        <f>IF(H125&lt;&gt;"",IF(G125="","",G125),"")</f>
        <v/>
      </c>
      <c r="K125" s="125">
        <f>IF(I125&lt;&gt;"",IF(I127&lt;&gt;"",SMALL(I125:J127,1),""),"")</f>
        <v>0</v>
      </c>
      <c r="L125" s="19"/>
      <c r="M125" s="19"/>
      <c r="N125" s="19"/>
      <c r="O125" s="122"/>
      <c r="P125" s="26"/>
      <c r="S125" s="22"/>
      <c r="T125" s="23"/>
      <c r="U125" s="132"/>
      <c r="V125" s="132" t="str">
        <f>IF(U125="","",VLOOKUP(U125,LISTAS!$F$5:$G$204,2,0))</f>
        <v/>
      </c>
      <c r="W125" s="24" t="str">
        <f t="shared" ref="W125" si="27">IF(S125="","",IF(S125=1,400,IF(S125=2,340,IF(S125=3,300,IF(S125=4,280,IF(S125=5,270,IF(S125=6,260,IF(S125=7,250,IF(S125=8,240,IF(S125=9,200,IF(S125=10,200,IF(S125=11,200,IF(S125=12,200,IF(S125=13,200,IF(S125=14,200,IF(S125=15,200,IF(S125=16,200,IF(S125&gt;16,"",""))))))))))))))))))</f>
        <v/>
      </c>
      <c r="X125" s="24" t="str">
        <f t="shared" ref="X125" si="28">IF(S125="","",IF($V$5="NÃO","",IF(S125=1,400,IF(S125=2,340,IF(S125=3,300,IF(S125=4,280,IF(S125=5,270,IF(S125=6,260,IF(S125=7,250,IF(S125=8,240,IF(S125=9,200,IF(S125=10,200,IF(S125=11,200,IF(S125=12,200,IF(S125=13,200,IF(S125=14,200,IF(S125=15,200,IF(S125=16,200,IF(S125&gt;16,"","")))))))))))))))))))</f>
        <v/>
      </c>
    </row>
    <row r="126" spans="2:24" ht="18" customHeight="1" thickBot="1" x14ac:dyDescent="0.3">
      <c r="B126" s="89"/>
      <c r="C126" s="122"/>
      <c r="D126" s="19"/>
      <c r="E126" s="19"/>
      <c r="F126" s="25"/>
      <c r="G126" s="111" t="str">
        <f>IF(G125="","",VLOOKUP(G125,LISTAS!$F$5:$G$204,2,0))</f>
        <v/>
      </c>
      <c r="H126" s="147"/>
      <c r="I126" s="51"/>
      <c r="J126" s="47"/>
      <c r="K126" s="125"/>
      <c r="L126" s="19"/>
      <c r="M126" s="19"/>
      <c r="N126" s="19"/>
      <c r="O126" s="122"/>
      <c r="P126" s="26"/>
      <c r="S126" s="22"/>
      <c r="T126" s="23"/>
      <c r="U126" s="132"/>
      <c r="V126" s="132"/>
      <c r="W126" s="24"/>
      <c r="X126" s="24"/>
    </row>
    <row r="127" spans="2:24" ht="17.25" customHeight="1" x14ac:dyDescent="0.25">
      <c r="B127" s="89"/>
      <c r="C127" s="122"/>
      <c r="D127" s="19"/>
      <c r="E127" s="27"/>
      <c r="F127" s="28"/>
      <c r="G127" s="110" t="str">
        <f>IF(D129&lt;&gt;"",IF(D131&lt;&gt;"",IF(D129=D131,"",IF(D129&gt;D131,C129,C131)),""),"")</f>
        <v/>
      </c>
      <c r="H127" s="146">
        <v>0</v>
      </c>
      <c r="I127" s="51">
        <f>IF(H127&lt;&gt;"",H127,"")</f>
        <v>0</v>
      </c>
      <c r="J127" s="47" t="str">
        <f>IF(H127&lt;&gt;"",IF(G127="","",G127),"")</f>
        <v/>
      </c>
      <c r="K127" s="125" t="str">
        <f>VLOOKUP(K125,I125:J127,2,0)</f>
        <v/>
      </c>
      <c r="L127" s="19"/>
      <c r="M127" s="19"/>
      <c r="N127" s="19"/>
      <c r="O127" s="122"/>
      <c r="P127" s="26"/>
      <c r="S127" s="22"/>
      <c r="T127" s="23"/>
      <c r="U127" s="132"/>
      <c r="V127" s="132" t="str">
        <f>IF(U127="","",VLOOKUP(U127,LISTAS!$F$5:$G$204,2,0))</f>
        <v/>
      </c>
      <c r="W127" s="24" t="str">
        <f t="shared" ref="W127" si="29">IF(S127="","",IF(S127=1,400,IF(S127=2,340,IF(S127=3,300,IF(S127=4,280,IF(S127=5,270,IF(S127=6,260,IF(S127=7,250,IF(S127=8,240,IF(S127=9,200,IF(S127=10,200,IF(S127=11,200,IF(S127=12,200,IF(S127=13,200,IF(S127=14,200,IF(S127=15,200,IF(S127=16,200,IF(S127&gt;16,"",""))))))))))))))))))</f>
        <v/>
      </c>
      <c r="X127" s="24" t="str">
        <f t="shared" ref="X127" si="30">IF(S127="","",IF($V$5="NÃO","",IF(S127=1,400,IF(S127=2,340,IF(S127=3,300,IF(S127=4,280,IF(S127=5,270,IF(S127=6,260,IF(S127=7,250,IF(S127=8,240,IF(S127=9,200,IF(S127=10,200,IF(S127=11,200,IF(S127=12,200,IF(S127=13,200,IF(S127=14,200,IF(S127=15,200,IF(S127=16,200,IF(S127&gt;16,"","")))))))))))))))))))</f>
        <v/>
      </c>
    </row>
    <row r="128" spans="2:24" ht="17.25" customHeight="1" thickBot="1" x14ac:dyDescent="0.3">
      <c r="B128" s="89"/>
      <c r="C128" s="122"/>
      <c r="D128" s="19"/>
      <c r="E128" s="27"/>
      <c r="F128" s="19"/>
      <c r="G128" s="111" t="str">
        <f>IF(G127="","",VLOOKUP(G127,LISTAS!$F$5:$G$204,2,0))</f>
        <v/>
      </c>
      <c r="H128" s="147"/>
      <c r="I128" s="47"/>
      <c r="J128" s="47"/>
      <c r="K128" s="125"/>
      <c r="L128" s="19"/>
      <c r="M128" s="19"/>
      <c r="N128" s="19"/>
      <c r="O128" s="122"/>
      <c r="P128" s="26"/>
      <c r="S128" s="22"/>
      <c r="T128" s="23"/>
      <c r="U128" s="132"/>
      <c r="V128" s="132"/>
      <c r="W128" s="24"/>
      <c r="X128" s="24"/>
    </row>
    <row r="129" spans="2:24" ht="18" customHeight="1" x14ac:dyDescent="0.25">
      <c r="B129" s="89">
        <v>2</v>
      </c>
      <c r="C129" s="110"/>
      <c r="D129" s="146">
        <v>0</v>
      </c>
      <c r="E129" s="50">
        <f>IF(D129&lt;&gt;"",D129,"")</f>
        <v>0</v>
      </c>
      <c r="F129" s="47" t="str">
        <f>IF(D129&lt;&gt;"",IF(C129="","",C129),"")</f>
        <v/>
      </c>
      <c r="G129" s="125">
        <f>IF(E129&lt;&gt;"",IF(E131&lt;&gt;"",SMALL(E129:F131,1),""),"")</f>
        <v>0</v>
      </c>
      <c r="H129" s="47"/>
      <c r="I129" s="47"/>
      <c r="J129" s="47"/>
      <c r="K129" s="125"/>
      <c r="L129" s="19"/>
      <c r="M129" s="19"/>
      <c r="N129" s="19"/>
      <c r="O129" s="122"/>
      <c r="P129" s="26"/>
      <c r="S129" s="22"/>
      <c r="T129" s="23"/>
      <c r="U129" s="132"/>
      <c r="V129" s="132" t="str">
        <f>IF(U129="","",VLOOKUP(U129,LISTAS!$F$5:$G$204,2,0))</f>
        <v/>
      </c>
      <c r="W129" s="24" t="str">
        <f t="shared" ref="W129" si="31">IF(S129="","",IF(S129=1,400,IF(S129=2,340,IF(S129=3,300,IF(S129=4,280,IF(S129=5,270,IF(S129=6,260,IF(S129=7,250,IF(S129=8,240,IF(S129=9,200,IF(S129=10,200,IF(S129=11,200,IF(S129=12,200,IF(S129=13,200,IF(S129=14,200,IF(S129=15,200,IF(S129=16,200,IF(S129&gt;16,"",""))))))))))))))))))</f>
        <v/>
      </c>
      <c r="X129" s="24" t="str">
        <f t="shared" ref="X129" si="32">IF(S129="","",IF($V$5="NÃO","",IF(S129=1,400,IF(S129=2,340,IF(S129=3,300,IF(S129=4,280,IF(S129=5,270,IF(S129=6,260,IF(S129=7,250,IF(S129=8,240,IF(S129=9,200,IF(S129=10,200,IF(S129=11,200,IF(S129=12,200,IF(S129=13,200,IF(S129=14,200,IF(S129=15,200,IF(S129=16,200,IF(S129&gt;16,"","")))))))))))))))))))</f>
        <v/>
      </c>
    </row>
    <row r="130" spans="2:24" ht="18" customHeight="1" thickBot="1" x14ac:dyDescent="0.3">
      <c r="B130" s="89"/>
      <c r="C130" s="111" t="str">
        <f>IF(C129="","",VLOOKUP(C129,LISTAS!$F$5:$G$204,2,0))</f>
        <v/>
      </c>
      <c r="D130" s="147"/>
      <c r="E130" s="51"/>
      <c r="F130" s="47"/>
      <c r="G130" s="125"/>
      <c r="H130" s="47"/>
      <c r="I130" s="47"/>
      <c r="J130" s="47"/>
      <c r="K130" s="125"/>
      <c r="L130" s="19"/>
      <c r="M130" s="19"/>
      <c r="N130" s="19"/>
      <c r="O130" s="122"/>
      <c r="P130" s="26"/>
      <c r="S130" s="22"/>
      <c r="T130" s="23"/>
      <c r="U130" s="132"/>
      <c r="V130" s="132"/>
      <c r="W130" s="24"/>
      <c r="X130" s="24"/>
    </row>
    <row r="131" spans="2:24" ht="18" customHeight="1" x14ac:dyDescent="0.25">
      <c r="B131" s="89">
        <v>15</v>
      </c>
      <c r="C131" s="110"/>
      <c r="D131" s="146">
        <v>0</v>
      </c>
      <c r="E131" s="51">
        <f>IF(D131&lt;&gt;"",D131,"")</f>
        <v>0</v>
      </c>
      <c r="F131" s="47" t="str">
        <f>IF(D131&lt;&gt;"",IF(C131="","",C131),"")</f>
        <v/>
      </c>
      <c r="G131" s="125" t="str">
        <f>VLOOKUP(G129,E129:F131,2,0)</f>
        <v/>
      </c>
      <c r="H131" s="47"/>
      <c r="I131" s="47"/>
      <c r="J131" s="47"/>
      <c r="K131" s="125"/>
      <c r="L131" s="19"/>
      <c r="M131" s="19"/>
      <c r="N131" s="19"/>
      <c r="O131" s="122"/>
      <c r="P131" s="26"/>
      <c r="S131" s="22"/>
      <c r="T131" s="23"/>
      <c r="U131" s="132"/>
      <c r="V131" s="132" t="str">
        <f>IF(U131="","",VLOOKUP(U131,LISTAS!$F$5:$G$204,2,0))</f>
        <v/>
      </c>
      <c r="W131" s="24" t="str">
        <f t="shared" ref="W131" si="33">IF(S131="","",IF(S131=1,400,IF(S131=2,340,IF(S131=3,300,IF(S131=4,280,IF(S131=5,270,IF(S131=6,260,IF(S131=7,250,IF(S131=8,240,IF(S131=9,200,IF(S131=10,200,IF(S131=11,200,IF(S131=12,200,IF(S131=13,200,IF(S131=14,200,IF(S131=15,200,IF(S131=16,200,IF(S131&gt;16,"",""))))))))))))))))))</f>
        <v/>
      </c>
      <c r="X131" s="24" t="str">
        <f t="shared" ref="X131" si="34">IF(S131="","",IF($V$5="NÃO","",IF(S131=1,400,IF(S131=2,340,IF(S131=3,300,IF(S131=4,280,IF(S131=5,270,IF(S131=6,260,IF(S131=7,250,IF(S131=8,240,IF(S131=9,200,IF(S131=10,200,IF(S131=11,200,IF(S131=12,200,IF(S131=13,200,IF(S131=14,200,IF(S131=15,200,IF(S131=16,200,IF(S131&gt;16,"","")))))))))))))))))))</f>
        <v/>
      </c>
    </row>
    <row r="132" spans="2:24" ht="18" customHeight="1" thickBot="1" x14ac:dyDescent="0.3">
      <c r="B132" s="89"/>
      <c r="C132" s="111" t="str">
        <f>IF(C131="","",VLOOKUP(C131,LISTAS!$F$5:$G$204,2,0))</f>
        <v/>
      </c>
      <c r="D132" s="147"/>
      <c r="E132" s="47"/>
      <c r="F132" s="47"/>
      <c r="G132" s="125"/>
      <c r="H132" s="47"/>
      <c r="I132" s="47"/>
      <c r="J132" s="47"/>
      <c r="K132" s="125"/>
      <c r="L132" s="19"/>
      <c r="M132" s="19"/>
      <c r="N132" s="19"/>
      <c r="O132" s="122"/>
      <c r="P132" s="26"/>
      <c r="S132" s="22"/>
      <c r="T132" s="23"/>
      <c r="U132" s="132"/>
      <c r="V132" s="132"/>
      <c r="W132" s="24"/>
      <c r="X132" s="24"/>
    </row>
    <row r="133" spans="2:24" ht="18" customHeight="1" x14ac:dyDescent="0.25">
      <c r="B133" s="90"/>
      <c r="C133" s="123"/>
      <c r="D133" s="29"/>
      <c r="E133" s="29"/>
      <c r="F133" s="29"/>
      <c r="G133" s="123"/>
      <c r="H133" s="29"/>
      <c r="I133" s="29"/>
      <c r="J133" s="29"/>
      <c r="K133" s="123"/>
      <c r="L133" s="29"/>
      <c r="M133" s="29"/>
      <c r="N133" s="29"/>
      <c r="O133" s="123"/>
      <c r="P133" s="30"/>
      <c r="S133" s="22"/>
      <c r="T133" s="23"/>
      <c r="U133" s="132"/>
      <c r="V133" s="132" t="str">
        <f>IF(U133="","",VLOOKUP(U133,LISTAS!$F$5:$G$204,2,0))</f>
        <v/>
      </c>
      <c r="W133" s="24" t="str">
        <f t="shared" ref="W133" si="35">IF(S133="","",IF(S133=1,400,IF(S133=2,340,IF(S133=3,300,IF(S133=4,280,IF(S133=5,270,IF(S133=6,260,IF(S133=7,250,IF(S133=8,240,IF(S133=9,200,IF(S133=10,200,IF(S133=11,200,IF(S133=12,200,IF(S133=13,200,IF(S133=14,200,IF(S133=15,200,IF(S133=16,200,IF(S133&gt;16,"",""))))))))))))))))))</f>
        <v/>
      </c>
      <c r="X133" s="24" t="str">
        <f t="shared" ref="X133" si="36">IF(S133="","",IF($V$5="NÃO","",IF(S133=1,400,IF(S133=2,340,IF(S133=3,300,IF(S133=4,280,IF(S133=5,270,IF(S133=6,260,IF(S133=7,250,IF(S133=8,240,IF(S133=9,200,IF(S133=10,200,IF(S133=11,200,IF(S133=12,200,IF(S133=13,200,IF(S133=14,200,IF(S133=15,200,IF(S133=16,200,IF(S133&gt;16,"","")))))))))))))))))))</f>
        <v/>
      </c>
    </row>
    <row r="134" spans="2:24" ht="18" customHeight="1" x14ac:dyDescent="0.25">
      <c r="B134" s="86"/>
      <c r="D134" s="2"/>
      <c r="E134" s="2"/>
      <c r="F134" s="2"/>
      <c r="G134" s="102"/>
      <c r="H134" s="2"/>
      <c r="I134" s="2"/>
      <c r="J134" s="2"/>
      <c r="K134" s="102"/>
      <c r="L134" s="2"/>
      <c r="M134" s="2"/>
      <c r="N134" s="2"/>
      <c r="O134" s="102"/>
      <c r="P134" s="2"/>
    </row>
    <row r="135" spans="2:24" ht="18" customHeight="1" x14ac:dyDescent="0.25">
      <c r="B135" s="86"/>
      <c r="D135" s="2"/>
      <c r="E135" s="2"/>
      <c r="F135" s="2"/>
      <c r="G135" s="102"/>
      <c r="H135" s="2"/>
      <c r="I135" s="2"/>
      <c r="J135" s="2"/>
      <c r="K135" s="102"/>
      <c r="L135" s="2"/>
      <c r="M135" s="2"/>
      <c r="N135" s="2"/>
      <c r="O135" s="102"/>
      <c r="P135" s="2"/>
    </row>
    <row r="136" spans="2:24" ht="18" customHeight="1" x14ac:dyDescent="0.25">
      <c r="B136" s="86"/>
      <c r="D136" s="2"/>
      <c r="E136" s="2"/>
      <c r="F136" s="2"/>
      <c r="G136" s="102"/>
      <c r="H136" s="2"/>
      <c r="I136" s="2"/>
      <c r="J136" s="2"/>
      <c r="K136" s="102"/>
      <c r="L136" s="2"/>
      <c r="M136" s="2"/>
      <c r="N136" s="2"/>
      <c r="O136" s="102"/>
      <c r="P136" s="2"/>
    </row>
    <row r="137" spans="2:24" ht="18" customHeight="1" x14ac:dyDescent="0.25"/>
    <row r="138" spans="2:24" ht="18" customHeight="1" x14ac:dyDescent="0.25"/>
    <row r="139" spans="2:24" ht="18" customHeight="1" x14ac:dyDescent="0.25"/>
    <row r="140" spans="2:24" ht="18" customHeight="1" x14ac:dyDescent="0.25"/>
    <row r="141" spans="2:24" ht="18" customHeight="1" x14ac:dyDescent="0.25"/>
    <row r="142" spans="2:24" ht="18" customHeight="1" x14ac:dyDescent="0.25"/>
    <row r="143" spans="2:24" ht="18" customHeight="1" x14ac:dyDescent="0.25"/>
    <row r="144" spans="2:2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sheetData>
  <mergeCells count="70">
    <mergeCell ref="B2:P4"/>
    <mergeCell ref="S2:X3"/>
    <mergeCell ref="B5:D5"/>
    <mergeCell ref="S5:T5"/>
    <mergeCell ref="B6:P6"/>
    <mergeCell ref="S6:X6"/>
    <mergeCell ref="H28:H29"/>
    <mergeCell ref="S7:T7"/>
    <mergeCell ref="D8:D9"/>
    <mergeCell ref="D10:D11"/>
    <mergeCell ref="H12:H13"/>
    <mergeCell ref="H14:H15"/>
    <mergeCell ref="D16:D17"/>
    <mergeCell ref="D18:D19"/>
    <mergeCell ref="L20:L21"/>
    <mergeCell ref="L22:L23"/>
    <mergeCell ref="D24:D25"/>
    <mergeCell ref="D26:D27"/>
    <mergeCell ref="L52:L53"/>
    <mergeCell ref="H30:H31"/>
    <mergeCell ref="D32:D33"/>
    <mergeCell ref="D34:D35"/>
    <mergeCell ref="P36:P37"/>
    <mergeCell ref="P38:P39"/>
    <mergeCell ref="D40:D41"/>
    <mergeCell ref="D64:D65"/>
    <mergeCell ref="D42:D43"/>
    <mergeCell ref="H44:H45"/>
    <mergeCell ref="H46:H47"/>
    <mergeCell ref="D48:D49"/>
    <mergeCell ref="D50:D51"/>
    <mergeCell ref="L54:L55"/>
    <mergeCell ref="D56:D57"/>
    <mergeCell ref="D58:D59"/>
    <mergeCell ref="H60:H61"/>
    <mergeCell ref="H62:H63"/>
    <mergeCell ref="L85:L86"/>
    <mergeCell ref="L87:L88"/>
    <mergeCell ref="D66:D67"/>
    <mergeCell ref="B71:P71"/>
    <mergeCell ref="S71:X71"/>
    <mergeCell ref="S72:T72"/>
    <mergeCell ref="D73:D74"/>
    <mergeCell ref="D75:D76"/>
    <mergeCell ref="D99:D100"/>
    <mergeCell ref="H77:H78"/>
    <mergeCell ref="H79:H80"/>
    <mergeCell ref="D81:D82"/>
    <mergeCell ref="D83:D84"/>
    <mergeCell ref="D89:D90"/>
    <mergeCell ref="D91:D92"/>
    <mergeCell ref="H93:H94"/>
    <mergeCell ref="H95:H96"/>
    <mergeCell ref="D97:D98"/>
    <mergeCell ref="L117:L118"/>
    <mergeCell ref="L119:L120"/>
    <mergeCell ref="D121:D122"/>
    <mergeCell ref="D123:D124"/>
    <mergeCell ref="P101:P102"/>
    <mergeCell ref="P103:P104"/>
    <mergeCell ref="D105:D106"/>
    <mergeCell ref="D107:D108"/>
    <mergeCell ref="H109:H110"/>
    <mergeCell ref="H111:H112"/>
    <mergeCell ref="H125:H126"/>
    <mergeCell ref="H127:H128"/>
    <mergeCell ref="D129:D130"/>
    <mergeCell ref="D131:D132"/>
    <mergeCell ref="D113:D114"/>
    <mergeCell ref="D115:D116"/>
  </mergeCells>
  <pageMargins left="0.51181102362204722" right="0.51181102362204722" top="0.78740157480314965" bottom="0.78740157480314965" header="0.31496062992125984" footer="0.31496062992125984"/>
  <pageSetup paperSize="9" scale="55" orientation="portrait"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LISTAS!$D$5:$D$6</xm:f>
          </x14:formula1>
          <xm:sqref>V5</xm:sqref>
        </x14:dataValidation>
        <x14:dataValidation type="list" allowBlank="1" showInputMessage="1" showErrorMessage="1" xr:uid="{00000000-0002-0000-0700-000001000000}">
          <x14:formula1>
            <xm:f>LISTAS!$F$5:$F$204</xm:f>
          </x14:formula1>
          <xm:sqref>C66 C12:C13 C28:C29 C63:C64 C20:C21 C60 C68 C55:C56 C52 C44 C36:C37 C58 C71 C8 C10 C16 C18 C24 C26 C32 C34 C40 C42 C47:C48 C50 C73 C75 C81 C83 C89 C91 C97 C99 C105 C107 C113 C115 C121 C123 C129 C131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B1:Z155"/>
  <sheetViews>
    <sheetView showGridLines="0" zoomScale="85" zoomScaleNormal="85" workbookViewId="0">
      <selection activeCell="L117" sqref="L117:L118"/>
    </sheetView>
  </sheetViews>
  <sheetFormatPr defaultColWidth="25.28515625" defaultRowHeight="16.5" x14ac:dyDescent="0.25"/>
  <cols>
    <col min="1" max="1" width="1.42578125" style="1" customWidth="1"/>
    <col min="2" max="2" width="3.140625" style="14" bestFit="1" customWidth="1"/>
    <col min="3" max="3" width="18.7109375" style="102" customWidth="1"/>
    <col min="4" max="4" width="7.7109375" style="1" customWidth="1"/>
    <col min="5" max="6" width="3.7109375" style="1" customWidth="1"/>
    <col min="7" max="7" width="18.7109375" style="113" customWidth="1"/>
    <col min="8" max="8" width="7.7109375" style="1" customWidth="1"/>
    <col min="9" max="10" width="3.7109375" style="1" customWidth="1"/>
    <col min="11" max="11" width="18.7109375" style="113" customWidth="1"/>
    <col min="12" max="12" width="7.7109375" style="1" customWidth="1"/>
    <col min="13" max="14" width="3.7109375" style="1" customWidth="1"/>
    <col min="15" max="15" width="18.7109375" style="113" customWidth="1"/>
    <col min="16" max="16" width="7.7109375" style="1" customWidth="1"/>
    <col min="17" max="17" width="2.28515625" style="11" customWidth="1"/>
    <col min="18" max="18" width="1.42578125" style="11" customWidth="1"/>
    <col min="19" max="19" width="9.7109375" style="1" customWidth="1"/>
    <col min="20" max="20" width="15.5703125" style="1" customWidth="1"/>
    <col min="21" max="21" width="39" style="113" customWidth="1"/>
    <col min="22" max="22" width="25.28515625" style="113"/>
    <col min="23" max="16384" width="25.28515625" style="1"/>
  </cols>
  <sheetData>
    <row r="1" spans="2:26" ht="7.5" customHeight="1" x14ac:dyDescent="0.25"/>
    <row r="2" spans="2:26" s="3" customFormat="1" ht="60.75" customHeight="1" x14ac:dyDescent="0.25">
      <c r="B2" s="140"/>
      <c r="C2" s="140"/>
      <c r="D2" s="140"/>
      <c r="E2" s="140"/>
      <c r="F2" s="140"/>
      <c r="G2" s="140"/>
      <c r="H2" s="140"/>
      <c r="I2" s="140"/>
      <c r="J2" s="140"/>
      <c r="K2" s="140"/>
      <c r="L2" s="140"/>
      <c r="M2" s="140"/>
      <c r="N2" s="140"/>
      <c r="O2" s="140"/>
      <c r="P2" s="140"/>
      <c r="Q2" s="15"/>
      <c r="R2" s="15"/>
      <c r="S2" s="140"/>
      <c r="T2" s="140"/>
      <c r="U2" s="140"/>
      <c r="V2" s="140"/>
      <c r="W2" s="140"/>
      <c r="X2" s="140"/>
    </row>
    <row r="3" spans="2:26" s="3" customFormat="1" ht="60.75" customHeight="1" x14ac:dyDescent="0.25">
      <c r="B3" s="140"/>
      <c r="C3" s="140"/>
      <c r="D3" s="140"/>
      <c r="E3" s="140"/>
      <c r="F3" s="140"/>
      <c r="G3" s="140"/>
      <c r="H3" s="140"/>
      <c r="I3" s="140"/>
      <c r="J3" s="140"/>
      <c r="K3" s="140"/>
      <c r="L3" s="140"/>
      <c r="M3" s="140"/>
      <c r="N3" s="140"/>
      <c r="O3" s="140"/>
      <c r="P3" s="140"/>
      <c r="Q3" s="15"/>
      <c r="R3" s="15"/>
      <c r="S3" s="140"/>
      <c r="T3" s="140"/>
      <c r="U3" s="140"/>
      <c r="V3" s="140"/>
      <c r="W3" s="140"/>
      <c r="X3" s="140"/>
      <c r="Y3" s="1"/>
      <c r="Z3" s="1"/>
    </row>
    <row r="4" spans="2:26" s="3" customFormat="1" ht="13.5" customHeight="1" x14ac:dyDescent="0.25">
      <c r="B4" s="140"/>
      <c r="C4" s="140"/>
      <c r="D4" s="140"/>
      <c r="E4" s="140"/>
      <c r="F4" s="140"/>
      <c r="G4" s="140"/>
      <c r="H4" s="140"/>
      <c r="I4" s="140"/>
      <c r="J4" s="140"/>
      <c r="K4" s="140"/>
      <c r="L4" s="140"/>
      <c r="M4" s="140"/>
      <c r="N4" s="140"/>
      <c r="O4" s="140"/>
      <c r="P4" s="140"/>
      <c r="Q4" s="15"/>
      <c r="R4" s="15"/>
      <c r="S4" s="4"/>
      <c r="T4" s="4"/>
      <c r="U4" s="114"/>
      <c r="V4" s="114"/>
      <c r="W4" s="4"/>
      <c r="X4" s="4"/>
    </row>
    <row r="5" spans="2:26" s="3" customFormat="1" ht="30" customHeight="1" x14ac:dyDescent="0.25">
      <c r="B5" s="153" t="s">
        <v>27</v>
      </c>
      <c r="C5" s="154"/>
      <c r="D5" s="155"/>
      <c r="E5" s="5"/>
      <c r="G5" s="114"/>
      <c r="H5" s="4"/>
      <c r="K5" s="116"/>
      <c r="O5" s="116"/>
      <c r="Q5" s="15"/>
      <c r="R5" s="15"/>
      <c r="S5" s="156" t="s">
        <v>27</v>
      </c>
      <c r="T5" s="156"/>
      <c r="U5" s="128" t="s">
        <v>11</v>
      </c>
      <c r="V5" s="131" t="s">
        <v>12</v>
      </c>
      <c r="W5" s="4"/>
      <c r="X5" s="4"/>
    </row>
    <row r="6" spans="2:26" ht="30" customHeight="1" x14ac:dyDescent="0.25">
      <c r="B6" s="139" t="s">
        <v>17</v>
      </c>
      <c r="C6" s="139"/>
      <c r="D6" s="139"/>
      <c r="E6" s="139"/>
      <c r="F6" s="139"/>
      <c r="G6" s="139"/>
      <c r="H6" s="139"/>
      <c r="I6" s="139"/>
      <c r="J6" s="139"/>
      <c r="K6" s="139"/>
      <c r="L6" s="139"/>
      <c r="M6" s="139"/>
      <c r="N6" s="139"/>
      <c r="O6" s="139"/>
      <c r="P6" s="139"/>
      <c r="S6" s="139" t="s">
        <v>17</v>
      </c>
      <c r="T6" s="139"/>
      <c r="U6" s="139"/>
      <c r="V6" s="139"/>
      <c r="W6" s="139"/>
      <c r="X6" s="139"/>
    </row>
    <row r="7" spans="2:26" ht="28.5" customHeight="1" thickBot="1" x14ac:dyDescent="0.3">
      <c r="B7" s="87"/>
      <c r="C7" s="121"/>
      <c r="D7" s="16"/>
      <c r="E7" s="16"/>
      <c r="F7" s="16"/>
      <c r="G7" s="124"/>
      <c r="H7" s="16"/>
      <c r="I7" s="16"/>
      <c r="J7" s="16"/>
      <c r="K7" s="124"/>
      <c r="L7" s="16"/>
      <c r="M7" s="16"/>
      <c r="N7" s="16"/>
      <c r="O7" s="124"/>
      <c r="P7" s="17"/>
      <c r="S7" s="148" t="s">
        <v>3</v>
      </c>
      <c r="T7" s="148"/>
      <c r="U7" s="18" t="s">
        <v>13</v>
      </c>
      <c r="V7" s="18" t="s">
        <v>0</v>
      </c>
      <c r="W7" s="18" t="s">
        <v>14</v>
      </c>
      <c r="X7" s="18" t="s">
        <v>15</v>
      </c>
    </row>
    <row r="8" spans="2:26" ht="18" customHeight="1" x14ac:dyDescent="0.25">
      <c r="B8" s="88">
        <v>1</v>
      </c>
      <c r="C8" s="104"/>
      <c r="D8" s="146">
        <v>0</v>
      </c>
      <c r="E8" s="47">
        <f>IF(D8&lt;&gt;"",D8,"")</f>
        <v>0</v>
      </c>
      <c r="F8" s="47" t="str">
        <f>IF(D8&lt;&gt;"",IF(C8="","",C8),"")</f>
        <v/>
      </c>
      <c r="G8" s="125">
        <f>IF(E8&lt;&gt;"",IF(E10&lt;&gt;"",SMALL(E8:F10,1),""),"")</f>
        <v>0</v>
      </c>
      <c r="H8" s="19"/>
      <c r="I8" s="19"/>
      <c r="J8" s="19"/>
      <c r="K8" s="122"/>
      <c r="L8" s="19"/>
      <c r="M8" s="20"/>
      <c r="N8" s="20"/>
      <c r="O8" s="126"/>
      <c r="P8" s="21"/>
      <c r="S8" s="22" t="str">
        <f>IF(U8&lt;&gt;"",1,"")</f>
        <v/>
      </c>
      <c r="T8" s="23" t="str">
        <f t="shared" ref="T8:T23" si="0">IF(S8&lt;&gt;"","LUGAR","")</f>
        <v/>
      </c>
      <c r="U8" s="132" t="str">
        <f>IF(P36&lt;&gt;"",IF(P38&lt;&gt;"",IF(P36=P38,"",IF(P36&gt;P38,O36,O38)),""),"")</f>
        <v/>
      </c>
      <c r="V8" s="132" t="str">
        <f>IF(U8="","",VLOOKUP(U8,LISTAS!$F$5:$G$204,2,0))</f>
        <v/>
      </c>
      <c r="W8" s="24" t="str">
        <f t="shared" ref="W8:W68" si="1">IF(S8="","",IF(S8=1,400,IF(S8=2,340,IF(S8=3,300,IF(S8=4,280,IF(S8=5,270,IF(S8=6,260,IF(S8=7,250,IF(S8=8,240,IF(S8=9,200,IF(S8=10,200,IF(S8=11,200,IF(S8=12,200,IF(S8=13,200,IF(S8=14,200,IF(S8=15,200,IF(S8=16,200,IF(S8&gt;16,"",""))))))))))))))))))</f>
        <v/>
      </c>
      <c r="X8" s="24" t="str">
        <f t="shared" ref="X8:X23" si="2">IF(S8="","",IF($V$5="NÃO","",IF(S8=1,400,IF(S8=2,340,IF(S8=3,300,IF(S8=4,280,IF(S8=5,270,IF(S8=6,260,IF(S8=7,250,IF(S8=8,240,IF(S8=9,200,IF(S8=10,200,IF(S8=11,200,IF(S8=12,200,IF(S8=13,200,IF(S8=14,200,IF(S8=15,200,IF(S8=16,200,IF(S8&gt;16,"","")))))))))))))))))))</f>
        <v/>
      </c>
    </row>
    <row r="9" spans="2:26" ht="18" customHeight="1" thickBot="1" x14ac:dyDescent="0.3">
      <c r="B9" s="88"/>
      <c r="C9" s="105" t="str">
        <f>IF(C8="","",VLOOKUP(C8,LISTAS!$F$5:$G$204,2,0))</f>
        <v/>
      </c>
      <c r="D9" s="147"/>
      <c r="E9" s="47"/>
      <c r="F9" s="47"/>
      <c r="G9" s="125"/>
      <c r="H9" s="19"/>
      <c r="I9" s="19"/>
      <c r="J9" s="19"/>
      <c r="K9" s="122"/>
      <c r="L9" s="19"/>
      <c r="M9" s="20"/>
      <c r="N9" s="20"/>
      <c r="O9" s="126"/>
      <c r="P9" s="21"/>
      <c r="S9" s="22" t="str">
        <f>IF(U9&lt;&gt;"",1+COUNTIF(S8,"1"),"")</f>
        <v/>
      </c>
      <c r="T9" s="23" t="str">
        <f t="shared" si="0"/>
        <v/>
      </c>
      <c r="U9" s="132" t="str">
        <f>IF(P36&lt;&gt;"",IF(P38&lt;&gt;"",IF(P36=P38,"",IF(P36&lt;P38,O36,O38)),""),"")</f>
        <v/>
      </c>
      <c r="V9" s="132" t="str">
        <f>IF(U9="","",VLOOKUP(U9,LISTAS!$F$5:$G$204,2,0))</f>
        <v/>
      </c>
      <c r="W9" s="24" t="str">
        <f t="shared" si="1"/>
        <v/>
      </c>
      <c r="X9" s="24" t="str">
        <f t="shared" si="2"/>
        <v/>
      </c>
    </row>
    <row r="10" spans="2:26" ht="18" customHeight="1" x14ac:dyDescent="0.25">
      <c r="B10" s="89">
        <v>16</v>
      </c>
      <c r="C10" s="104"/>
      <c r="D10" s="146">
        <v>0</v>
      </c>
      <c r="E10" s="49">
        <f>IF(D10&lt;&gt;"",D10,"")</f>
        <v>0</v>
      </c>
      <c r="F10" s="52" t="str">
        <f>IF(D10&lt;&gt;"",IF(C10="","",C10),"")</f>
        <v/>
      </c>
      <c r="G10" s="125" t="str">
        <f>VLOOKUP(G8,E8:F10,2,0)</f>
        <v/>
      </c>
      <c r="H10" s="19"/>
      <c r="I10" s="19"/>
      <c r="J10" s="19"/>
      <c r="K10" s="122"/>
      <c r="L10" s="19"/>
      <c r="M10" s="20"/>
      <c r="N10" s="20"/>
      <c r="O10" s="126"/>
      <c r="P10" s="21"/>
      <c r="S10" s="22" t="str">
        <f>IF(U10&lt;&gt;"",1+COUNTIF(S8:S9,"1")+COUNTIF(S8:S9,"2"),"")</f>
        <v/>
      </c>
      <c r="T10" s="23" t="str">
        <f t="shared" si="0"/>
        <v/>
      </c>
      <c r="U10" s="132" t="str">
        <f>IF(U8&lt;&gt;"",IF(K20=U8,K22,IF(K22=U8,K20,IF(K52=U8,K54,IF(K54=U8,K52)))),"")</f>
        <v/>
      </c>
      <c r="V10" s="132" t="str">
        <f>IF(U10="","",VLOOKUP(U10,LISTAS!$F$5:$G$204,2,0))</f>
        <v/>
      </c>
      <c r="W10" s="24" t="str">
        <f t="shared" si="1"/>
        <v/>
      </c>
      <c r="X10" s="24" t="str">
        <f t="shared" si="2"/>
        <v/>
      </c>
    </row>
    <row r="11" spans="2:26" ht="18" customHeight="1" thickBot="1" x14ac:dyDescent="0.3">
      <c r="B11" s="89"/>
      <c r="C11" s="105" t="str">
        <f>IF(C10="","",VLOOKUP(C10,LISTAS!$F$5:$G$204,2,0))</f>
        <v/>
      </c>
      <c r="D11" s="147"/>
      <c r="E11" s="47"/>
      <c r="F11" s="52"/>
      <c r="G11" s="125"/>
      <c r="H11" s="19"/>
      <c r="I11" s="19"/>
      <c r="J11" s="19"/>
      <c r="K11" s="122"/>
      <c r="L11" s="19"/>
      <c r="M11" s="20"/>
      <c r="N11" s="20"/>
      <c r="O11" s="126"/>
      <c r="P11" s="21"/>
      <c r="S11" s="22" t="str">
        <f>IF(U11&lt;&gt;"",1+COUNTIF(S8:S10,"1")+COUNTIF(S8:S10,"2")+COUNTIF(S8:S10,"3"),"")</f>
        <v/>
      </c>
      <c r="T11" s="23" t="str">
        <f t="shared" si="0"/>
        <v/>
      </c>
      <c r="U11" s="132" t="str">
        <f>IF(U9&lt;&gt;"",IF(K20=U9,K22,IF(K22=U9,K20,IF(K52=U9,K54,IF(K54=U9,K52)))),"")</f>
        <v/>
      </c>
      <c r="V11" s="132" t="str">
        <f>IF(U11="","",VLOOKUP(U11,LISTAS!$F$5:$G$204,2,0))</f>
        <v/>
      </c>
      <c r="W11" s="24" t="str">
        <f t="shared" si="1"/>
        <v/>
      </c>
      <c r="X11" s="24" t="str">
        <f t="shared" si="2"/>
        <v/>
      </c>
    </row>
    <row r="12" spans="2:26" ht="18" customHeight="1" x14ac:dyDescent="0.25">
      <c r="B12" s="89"/>
      <c r="C12" s="122"/>
      <c r="D12" s="19"/>
      <c r="E12" s="19"/>
      <c r="F12" s="25"/>
      <c r="G12" s="104" t="str">
        <f>IF(D8&lt;&gt;"",IF(D10&lt;&gt;"",IF(D8=D10,"",IF(D8&gt;D10,C8,C10)),""),"")</f>
        <v/>
      </c>
      <c r="H12" s="146">
        <v>0</v>
      </c>
      <c r="I12" s="47">
        <f>IF(H12&lt;&gt;"",H12,"")</f>
        <v>0</v>
      </c>
      <c r="J12" s="47" t="str">
        <f>IF(H12&lt;&gt;"",IF(G12="","",G12),"")</f>
        <v/>
      </c>
      <c r="K12" s="125">
        <f>IF(I12&lt;&gt;"",IF(I14&lt;&gt;"",SMALL(I12:J14,1),""),"")</f>
        <v>0</v>
      </c>
      <c r="L12" s="19"/>
      <c r="M12" s="19"/>
      <c r="N12" s="19"/>
      <c r="O12" s="122"/>
      <c r="P12" s="26"/>
      <c r="S12" s="22" t="str">
        <f>IF(U12&lt;&gt;"",1+COUNTIF(S8:S11,"1")+COUNTIF(S8:S11,"2")+COUNTIF(S8:S11,"3")+COUNTIF(S8:S11,"4"),"")</f>
        <v/>
      </c>
      <c r="T12" s="23" t="str">
        <f t="shared" si="0"/>
        <v/>
      </c>
      <c r="U12" s="132" t="str">
        <f>IF(U8&lt;&gt;"",IF(G12=U8,G14,IF(G14=U8,G12,IF(G28=U8,G30,IF(G30=U8,G28,IF(G44=U8,G46,IF(G46=U8,G44,IF(G60=U8,G62,IF(G62=U8,G60)))))))),"")</f>
        <v/>
      </c>
      <c r="V12" s="132" t="str">
        <f>IF(U12="","",VLOOKUP(U12,LISTAS!$F$5:$G$204,2,0))</f>
        <v/>
      </c>
      <c r="W12" s="24" t="str">
        <f t="shared" si="1"/>
        <v/>
      </c>
      <c r="X12" s="24" t="str">
        <f t="shared" si="2"/>
        <v/>
      </c>
    </row>
    <row r="13" spans="2:26" ht="18" customHeight="1" thickBot="1" x14ac:dyDescent="0.3">
      <c r="B13" s="89"/>
      <c r="C13" s="122"/>
      <c r="D13" s="19"/>
      <c r="E13" s="19"/>
      <c r="F13" s="25"/>
      <c r="G13" s="105" t="str">
        <f>IF(G12="","",VLOOKUP(G12,LISTAS!$F$5:$G$204,2,0))</f>
        <v/>
      </c>
      <c r="H13" s="147"/>
      <c r="I13" s="47"/>
      <c r="J13" s="47"/>
      <c r="K13" s="125"/>
      <c r="L13" s="19"/>
      <c r="M13" s="19"/>
      <c r="N13" s="19"/>
      <c r="O13" s="122"/>
      <c r="P13" s="26"/>
      <c r="S13" s="22" t="str">
        <f>IF(U13&lt;&gt;"",1+COUNTIF(S8:S12,"1")+COUNTIF(S8:S12,"2")+COUNTIF(S8:S12,"3")+COUNTIF(S8:S12,"4")+COUNTIF(S8:S12,"5"),"")</f>
        <v/>
      </c>
      <c r="T13" s="23" t="str">
        <f t="shared" si="0"/>
        <v/>
      </c>
      <c r="U13" s="132" t="str">
        <f>IF(U9&lt;&gt;"",IF(G12=U9,G14,IF(G14=U9,G12,IF(G28=U9,G30,IF(G30=U9,G28,IF(G44=U9,G46,IF(G46=U9,G44,IF(G60=U9,G62,IF(G62=U9,G60)))))))),"")</f>
        <v/>
      </c>
      <c r="V13" s="132" t="str">
        <f>IF(U13="","",VLOOKUP(U13,LISTAS!$F$5:$G$204,2,0))</f>
        <v/>
      </c>
      <c r="W13" s="24" t="str">
        <f t="shared" si="1"/>
        <v/>
      </c>
      <c r="X13" s="24" t="str">
        <f t="shared" si="2"/>
        <v/>
      </c>
    </row>
    <row r="14" spans="2:26" ht="18" customHeight="1" x14ac:dyDescent="0.25">
      <c r="B14" s="89"/>
      <c r="C14" s="122"/>
      <c r="D14" s="19"/>
      <c r="E14" s="27"/>
      <c r="F14" s="28"/>
      <c r="G14" s="104" t="str">
        <f>IF(D16&lt;&gt;"",IF(D18&lt;&gt;"",IF(D16=D18,"",IF(D16&gt;D18,C16,C18)),""),"")</f>
        <v/>
      </c>
      <c r="H14" s="146">
        <v>0</v>
      </c>
      <c r="I14" s="49">
        <f>IF(H14&lt;&gt;"",H14,"")</f>
        <v>0</v>
      </c>
      <c r="J14" s="47" t="str">
        <f>IF(H14&lt;&gt;"",IF(G14="","",G14),"")</f>
        <v/>
      </c>
      <c r="K14" s="125" t="str">
        <f>VLOOKUP(K12,I12:J14,2,0)</f>
        <v/>
      </c>
      <c r="L14" s="19"/>
      <c r="M14" s="19"/>
      <c r="N14" s="19"/>
      <c r="O14" s="122"/>
      <c r="P14" s="26"/>
      <c r="S14" s="22" t="str">
        <f>IF(U14&lt;&gt;"",1+COUNTIF(S8:S13,"1")+COUNTIF(S8:S13,"2")+COUNTIF(S8:S13,"3")+COUNTIF(S8:S13,"4")+COUNTIF(S8:S13,"5")+COUNTIF(S8:S13,"6"),"")</f>
        <v/>
      </c>
      <c r="T14" s="23" t="str">
        <f t="shared" si="0"/>
        <v/>
      </c>
      <c r="U14" s="132" t="str">
        <f>IF(U10&lt;&gt;"",IF(G12=U10,G14,IF(G14=U10,G12,IF(G28=U10,G30,IF(G30=U10,G28,IF(G44=U10,G46,IF(G46=U10,G44,IF(G60=U10,G62,IF(G62=U10,G60)))))))),"")</f>
        <v/>
      </c>
      <c r="V14" s="132" t="str">
        <f>IF(U14="","",VLOOKUP(U14,LISTAS!$F$5:$G$204,2,0))</f>
        <v/>
      </c>
      <c r="W14" s="24" t="str">
        <f t="shared" si="1"/>
        <v/>
      </c>
      <c r="X14" s="24" t="str">
        <f t="shared" si="2"/>
        <v/>
      </c>
    </row>
    <row r="15" spans="2:26" ht="18" customHeight="1" thickBot="1" x14ac:dyDescent="0.3">
      <c r="B15" s="89"/>
      <c r="C15" s="122"/>
      <c r="D15" s="19"/>
      <c r="E15" s="27"/>
      <c r="F15" s="19"/>
      <c r="G15" s="105" t="str">
        <f>IF(G14="","",VLOOKUP(G14,LISTAS!$F$5:$G$204,2,0))</f>
        <v/>
      </c>
      <c r="H15" s="147"/>
      <c r="I15" s="60"/>
      <c r="J15" s="47"/>
      <c r="K15" s="125"/>
      <c r="L15" s="19"/>
      <c r="M15" s="19"/>
      <c r="N15" s="19"/>
      <c r="O15" s="122"/>
      <c r="P15" s="26"/>
      <c r="S15" s="22" t="str">
        <f>IF(U15&lt;&gt;"",1+COUNTIF(S8:S14,"1")+COUNTIF(S8:S14,"2")+COUNTIF(S8:S14,"3")+COUNTIF(S8:S14,"4")+COUNTIF(S8:S14,"5")+COUNTIF(S8:S14,"6")+COUNTIF(S8:S14,"7"),"")</f>
        <v/>
      </c>
      <c r="T15" s="23" t="str">
        <f t="shared" si="0"/>
        <v/>
      </c>
      <c r="U15" s="132" t="str">
        <f>IF(U11&lt;&gt;"",IF(G12=U11,G14,IF(G14=U11,G12,IF(G28=U11,G30,IF(G30=U11,G28,IF(G44=U11,G46,IF(G46=U11,G44,IF(G60=U11,G62,IF(G62=U11,G60)))))))),"")</f>
        <v/>
      </c>
      <c r="V15" s="132" t="str">
        <f>IF(U15="","",VLOOKUP(U15,LISTAS!$F$5:$G$204,2,0))</f>
        <v/>
      </c>
      <c r="W15" s="24" t="str">
        <f t="shared" si="1"/>
        <v/>
      </c>
      <c r="X15" s="24" t="str">
        <f t="shared" si="2"/>
        <v/>
      </c>
    </row>
    <row r="16" spans="2:26" ht="18" customHeight="1" x14ac:dyDescent="0.25">
      <c r="B16" s="89">
        <v>7</v>
      </c>
      <c r="C16" s="104"/>
      <c r="D16" s="146">
        <v>0</v>
      </c>
      <c r="E16" s="50">
        <f>IF(D16&lt;&gt;"",D16,"")</f>
        <v>0</v>
      </c>
      <c r="F16" s="47" t="str">
        <f>IF(D16&lt;&gt;"",IF(C16="","",C16),"")</f>
        <v/>
      </c>
      <c r="G16" s="125">
        <f>IF(E16&lt;&gt;"",IF(E18&lt;&gt;"",SMALL(E16:F18,1),""),"")</f>
        <v>0</v>
      </c>
      <c r="H16" s="19"/>
      <c r="I16" s="27"/>
      <c r="J16" s="19"/>
      <c r="K16" s="122"/>
      <c r="L16" s="19"/>
      <c r="M16" s="19"/>
      <c r="N16" s="19"/>
      <c r="O16" s="122"/>
      <c r="P16" s="26"/>
      <c r="S16" s="22" t="str">
        <f>IF(U16&lt;&gt;"",1+COUNTIF(S8:S15,"1")+COUNTIF(S8:S15,"2")+COUNTIF(S8:S15,"3")+COUNTIF(S8:S15,"4")+COUNTIF(S8:S15,"5")+COUNTIF(S8:S15,"6")+COUNTIF(S8:S15,"7")+COUNTIF(S8:S15,"8"),"")</f>
        <v/>
      </c>
      <c r="T16" s="23" t="str">
        <f t="shared" si="0"/>
        <v/>
      </c>
      <c r="U16" s="132" t="str">
        <f>IF(U8&lt;&gt;"",IF(C8=U8,G10,IF(C10=U8,G10,IF(C16=U8,G18,IF(C18=U8,G18,IF(C24=U8,G26,IF(C26=U8,G26,IF(C32=U8,G34,IF(C34=U8,G34,IF(C40=U8,G42,IF(C42=U8,G42,IF(C48=U8,G50,IF(C50=U8,G50,IF(C56=U8,G58,IF(C58=U8,G58,IF(C64=U8,G66,IF(C66=U8,G66)))))))))))))))),"")</f>
        <v/>
      </c>
      <c r="V16" s="132" t="str">
        <f>IF(U16="","",VLOOKUP(U16,LISTAS!$F$5:$G$204,2,0))</f>
        <v/>
      </c>
      <c r="W16" s="24" t="str">
        <f t="shared" si="1"/>
        <v/>
      </c>
      <c r="X16" s="24" t="str">
        <f t="shared" si="2"/>
        <v/>
      </c>
    </row>
    <row r="17" spans="2:24" ht="18" customHeight="1" thickBot="1" x14ac:dyDescent="0.3">
      <c r="B17" s="89"/>
      <c r="C17" s="105" t="str">
        <f>IF(C16="","",VLOOKUP(C16,LISTAS!$F$5:$G$204,2,0))</f>
        <v/>
      </c>
      <c r="D17" s="147"/>
      <c r="E17" s="51"/>
      <c r="F17" s="47"/>
      <c r="G17" s="125"/>
      <c r="H17" s="19"/>
      <c r="I17" s="27"/>
      <c r="J17" s="19"/>
      <c r="K17" s="122"/>
      <c r="L17" s="19"/>
      <c r="M17" s="19"/>
      <c r="N17" s="19"/>
      <c r="O17" s="122"/>
      <c r="P17" s="26"/>
      <c r="S17" s="22" t="str">
        <f>IF(U17&lt;&gt;"",1+COUNTIF(S8:S16,"1")+COUNTIF(S8:S16,"2")+COUNTIF(S8:S16,"3")+COUNTIF(S8:S16,"4")+COUNTIF(S8:S16,"5")+COUNTIF(S8:S16,"6")+COUNTIF(S8:S16,"7")+COUNTIF(S8:S16,"8")+COUNTIF(S8:S16,"9"),"")</f>
        <v/>
      </c>
      <c r="T17" s="23" t="str">
        <f t="shared" si="0"/>
        <v/>
      </c>
      <c r="U17" s="132" t="str">
        <f>IF(U9&lt;&gt;"",IF(C8=U9,G10,IF(C10=U9,G10,IF(C16=U9,G18,IF(C18=U9,G18,IF(C24=U9,G26,IF(C26=U9,G26,IF(C32=U9,G34,IF(C34=U9,G34,IF(C40=U9,G42,IF(C42=U9,G42,IF(C48=U9,G50,IF(C50=U9,G50,IF(C56=U9,G58,IF(C58=U9,G58,IF(C64=U9,G66,IF(C66=U9,G66)))))))))))))))),"")</f>
        <v/>
      </c>
      <c r="V17" s="132" t="str">
        <f>IF(U17="","",VLOOKUP(U17,LISTAS!$F$5:$G$204,2,0))</f>
        <v/>
      </c>
      <c r="W17" s="24" t="str">
        <f t="shared" si="1"/>
        <v/>
      </c>
      <c r="X17" s="24" t="str">
        <f t="shared" si="2"/>
        <v/>
      </c>
    </row>
    <row r="18" spans="2:24" ht="18" customHeight="1" x14ac:dyDescent="0.25">
      <c r="B18" s="89">
        <v>9</v>
      </c>
      <c r="C18" s="104"/>
      <c r="D18" s="146">
        <v>0</v>
      </c>
      <c r="E18" s="51">
        <f>IF(D18&lt;&gt;"",D18,"")</f>
        <v>0</v>
      </c>
      <c r="F18" s="47" t="str">
        <f>IF(D18&lt;&gt;"",IF(C18="","",C18),"")</f>
        <v/>
      </c>
      <c r="G18" s="125" t="str">
        <f>VLOOKUP(G16,E16:F18,2,0)</f>
        <v/>
      </c>
      <c r="H18" s="19"/>
      <c r="I18" s="27"/>
      <c r="J18" s="19"/>
      <c r="K18" s="122"/>
      <c r="L18" s="19"/>
      <c r="M18" s="19"/>
      <c r="N18" s="19"/>
      <c r="O18" s="122"/>
      <c r="P18" s="26"/>
      <c r="S18" s="22" t="str">
        <f>IF(U18&lt;&gt;"",1+COUNTIF(S8:S17,"1")+COUNTIF(S8:S17,"2")+COUNTIF(S8:S17,"3")+COUNTIF(S8:S17,"4")+COUNTIF(S8:S17,"5")+COUNTIF(S8:S17,"6")+COUNTIF(S8:S17,"7")+COUNTIF(S8:S17,"8")+COUNTIF(S8:S17,"9")+COUNTIF(S8:S17,"10"),"")</f>
        <v/>
      </c>
      <c r="T18" s="23" t="str">
        <f t="shared" si="0"/>
        <v/>
      </c>
      <c r="U18" s="132" t="str">
        <f>IF(U10&lt;&gt;"",IF(C8=U10,G10,IF(C10=U10,G10,IF(C16=U10,G18,IF(C18=U10,G18,IF(C24=U10,G26,IF(C26=U10,G26,IF(C32=U10,G34,IF(C34=U10,G34,IF(C40=U10,G42,IF(C42=U10,G42,IF(C48=U10,G50,IF(C50=U10,G50,IF(C56=U10,G58,IF(C58=U10,G58,IF(C64=U10,G66,IF(C66=U10,G66)))))))))))))))),"")</f>
        <v/>
      </c>
      <c r="V18" s="132" t="str">
        <f>IF(U18="","",VLOOKUP(U18,LISTAS!$F$5:$G$204,2,0))</f>
        <v/>
      </c>
      <c r="W18" s="24" t="str">
        <f t="shared" si="1"/>
        <v/>
      </c>
      <c r="X18" s="24" t="str">
        <f t="shared" si="2"/>
        <v/>
      </c>
    </row>
    <row r="19" spans="2:24" ht="18" customHeight="1" thickBot="1" x14ac:dyDescent="0.3">
      <c r="B19" s="89"/>
      <c r="C19" s="105" t="str">
        <f>IF(C18="","",VLOOKUP(C18,LISTAS!$F$5:$G$204,2,0))</f>
        <v/>
      </c>
      <c r="D19" s="147"/>
      <c r="E19" s="47"/>
      <c r="F19" s="47"/>
      <c r="G19" s="125"/>
      <c r="H19" s="19"/>
      <c r="I19" s="27"/>
      <c r="J19" s="19"/>
      <c r="K19" s="122"/>
      <c r="L19" s="19"/>
      <c r="M19" s="19"/>
      <c r="N19" s="19"/>
      <c r="O19" s="122"/>
      <c r="P19" s="26"/>
      <c r="S19" s="22" t="str">
        <f>IF(U19&lt;&gt;"",1+COUNTIF(S8:S18,"1")+COUNTIF(S8:S18,"2")+COUNTIF(S8:S18,"3")+COUNTIF(S8:S18,"4")+COUNTIF(S8:S18,"5")+COUNTIF(S8:S18,"6")+COUNTIF(S8:S18,"7")+COUNTIF(S8:S18,"8")+COUNTIF(S8:S18,"9")+COUNTIF(S8:S18,"10")+COUNTIF(S8:S18,"11"),"")</f>
        <v/>
      </c>
      <c r="T19" s="23" t="str">
        <f t="shared" si="0"/>
        <v/>
      </c>
      <c r="U19" s="132" t="str">
        <f>IF(U11&lt;&gt;"",IF(C8=U11,G10,IF(C10=U11,G10,IF(C16=U11,G18,IF(C18=U11,G18,IF(C24=U11,G26,IF(C26=U11,G26,IF(C32=U11,G34,IF(C34=U11,G34,IF(C40=U11,G42,IF(C42=U11,G42,IF(C48=U11,G50,IF(C50=U11,G50,IF(C56=U11,G58,IF(C58=U11,G58,IF(C64=U11,G66,IF(C66=U11,G66)))))))))))))))),"")</f>
        <v/>
      </c>
      <c r="V19" s="132" t="str">
        <f>IF(U19="","",VLOOKUP(U19,LISTAS!$F$5:$G$204,2,0))</f>
        <v/>
      </c>
      <c r="W19" s="24" t="str">
        <f t="shared" si="1"/>
        <v/>
      </c>
      <c r="X19" s="24" t="str">
        <f t="shared" si="2"/>
        <v/>
      </c>
    </row>
    <row r="20" spans="2:24" ht="18" customHeight="1" x14ac:dyDescent="0.25">
      <c r="B20" s="89"/>
      <c r="C20" s="122"/>
      <c r="D20" s="19"/>
      <c r="E20" s="47"/>
      <c r="F20" s="47"/>
      <c r="G20" s="125"/>
      <c r="H20" s="19"/>
      <c r="I20" s="27"/>
      <c r="J20" s="19"/>
      <c r="K20" s="104" t="str">
        <f>IF(H12&lt;&gt;"",IF(H14&lt;&gt;"",IF(H12=H14,"",IF(H12&gt;H14,G12,G14)),""),"")</f>
        <v/>
      </c>
      <c r="L20" s="146">
        <v>0</v>
      </c>
      <c r="M20" s="47">
        <f>IF(L20&lt;&gt;"",L20,"")</f>
        <v>0</v>
      </c>
      <c r="N20" s="47" t="str">
        <f>IF(L20&lt;&gt;"",IF(K20="","",K20),"")</f>
        <v/>
      </c>
      <c r="O20" s="125">
        <f>IF(M20&lt;&gt;"",IF(M22&lt;&gt;"",SMALL(M20:N22,1),""),"")</f>
        <v>0</v>
      </c>
      <c r="P20" s="26"/>
      <c r="S20" s="22" t="str">
        <f>IF(U20&lt;&gt;"",1+COUNTIF(S8:S19,"1")+COUNTIF(S8:S19,"2")+COUNTIF(S8:S19,"3")+COUNTIF(S8:S19,"4")+COUNTIF(S8:S19,"5")+COUNTIF(S8:S19,"6")+COUNTIF(S8:S19,"7")+COUNTIF(S8:S19,"8")+COUNTIF(S8:S19,"9")+COUNTIF(S8:S19,"10")+COUNTIF(S8:S19,"11")+COUNTIF(S8:S19,"12"),"")</f>
        <v/>
      </c>
      <c r="T20" s="23" t="str">
        <f t="shared" si="0"/>
        <v/>
      </c>
      <c r="U20" s="132" t="str">
        <f>IF(U12&lt;&gt;"",IF(C8=U12,G10,IF(C10=U12,G10,IF(C16=U12,G18,IF(C18=U12,G18,IF(C24=U12,G26,IF(C26=U12,G26,IF(C32=U12,G34,IF(C34=U12,G34,IF(C40=U12,G42,IF(C42=U12,G42,IF(C48=U12,G50,IF(C50=U12,G50,IF(C56=U12,G58,IF(C58=U12,G58,IF(C64=U12,G66,IF(C66=U12,G66)))))))))))))))),"")</f>
        <v/>
      </c>
      <c r="V20" s="132" t="str">
        <f>IF(U20="","",VLOOKUP(U20,LISTAS!$F$5:$G$204,2,0))</f>
        <v/>
      </c>
      <c r="W20" s="24" t="str">
        <f t="shared" si="1"/>
        <v/>
      </c>
      <c r="X20" s="24" t="str">
        <f t="shared" si="2"/>
        <v/>
      </c>
    </row>
    <row r="21" spans="2:24" ht="18" customHeight="1" thickBot="1" x14ac:dyDescent="0.3">
      <c r="B21" s="89"/>
      <c r="C21" s="122"/>
      <c r="D21" s="19"/>
      <c r="E21" s="47"/>
      <c r="F21" s="47"/>
      <c r="G21" s="125"/>
      <c r="H21" s="19"/>
      <c r="I21" s="27"/>
      <c r="J21" s="19"/>
      <c r="K21" s="105" t="str">
        <f>IF(K20="","",VLOOKUP(K20,LISTAS!$F$5:$G$204,2,0))</f>
        <v/>
      </c>
      <c r="L21" s="147"/>
      <c r="M21" s="47"/>
      <c r="N21" s="47"/>
      <c r="O21" s="125"/>
      <c r="P21" s="26"/>
      <c r="S21" s="22" t="str">
        <f>IF(U21&lt;&gt;"",1+COUNTIF(S8:S20,"1")+COUNTIF(S8:S20,"2")+COUNTIF(S8:S20,"3")+COUNTIF(S8:S20,"4")+COUNTIF(S8:S20,"5")+COUNTIF(S8:S20,"6")+COUNTIF(S8:S20,"7")+COUNTIF(S8:S20,"8")+COUNTIF(S8:S20,"9")+COUNTIF(S8:S20,"10")+COUNTIF(S8:S20,"11")+COUNTIF(S8:S20,"12")+COUNTIF(S8:S20,"13"),"")</f>
        <v/>
      </c>
      <c r="T21" s="23" t="str">
        <f t="shared" si="0"/>
        <v/>
      </c>
      <c r="U21" s="132" t="str">
        <f>IF(U13&lt;&gt;"",IF(C8=U13,G10,IF(C10=U13,G10,IF(C16=U13,G18,IF(C18=U13,G18,IF(C24=U13,G26,IF(C26=U13,G26,IF(C32=U13,G34,IF(C34=U13,G34,IF(C40=U13,G42,IF(C42=U13,G42,IF(C48=U13,G50,IF(C50=U13,G50,IF(C56=U13,G58,IF(C58=U13,G58,IF(C64=U13,G66,IF(C66=U13,G66)))))))))))))))),"")</f>
        <v/>
      </c>
      <c r="V21" s="132" t="str">
        <f>IF(U21="","",VLOOKUP(U21,LISTAS!$F$5:$G$204,2,0))</f>
        <v/>
      </c>
      <c r="W21" s="24" t="str">
        <f t="shared" si="1"/>
        <v/>
      </c>
      <c r="X21" s="24" t="str">
        <f t="shared" si="2"/>
        <v/>
      </c>
    </row>
    <row r="22" spans="2:24" x14ac:dyDescent="0.25">
      <c r="B22" s="89"/>
      <c r="C22" s="122"/>
      <c r="D22" s="19"/>
      <c r="E22" s="19"/>
      <c r="F22" s="19"/>
      <c r="G22" s="122"/>
      <c r="H22" s="19"/>
      <c r="I22" s="27"/>
      <c r="J22" s="28"/>
      <c r="K22" s="104" t="str">
        <f>IF(H28&lt;&gt;"",IF(H30&lt;&gt;"",IF(H28=H30,"",IF(H28&gt;H30,G28,G30)),""),"")</f>
        <v/>
      </c>
      <c r="L22" s="146">
        <v>0</v>
      </c>
      <c r="M22" s="49">
        <f>IF(L22&lt;&gt;"",L22,"")</f>
        <v>0</v>
      </c>
      <c r="N22" s="47" t="str">
        <f>IF(L22&lt;&gt;"",IF(K22="","",K22),"")</f>
        <v/>
      </c>
      <c r="O22" s="125" t="str">
        <f>VLOOKUP(O20,M20:N22,2,0)</f>
        <v/>
      </c>
      <c r="P22" s="26"/>
      <c r="S22" s="22" t="str">
        <f>IF(U22&lt;&gt;"",1+COUNTIF(S8:S21,"1")+COUNTIF(S8:S21,"2")+COUNTIF(S8:S21,"3")+COUNTIF(S8:S21,"4")+COUNTIF(S8:S21,"5")+COUNTIF(S8:S21,"6")+COUNTIF(S8:S21,"7")+COUNTIF(S8:S21,"8")+COUNTIF(S8:S21,"9")+COUNTIF(S8:S21,"10")+COUNTIF(S8:S21,"11")+COUNTIF(S8:S21,"12")+COUNTIF(S8:S21,"13")+COUNTIF(S8:S21,"14"),"")</f>
        <v/>
      </c>
      <c r="T22" s="23" t="str">
        <f t="shared" si="0"/>
        <v/>
      </c>
      <c r="U22" s="132" t="str">
        <f>IF(U14&lt;&gt;"",IF(C8=U14,G10,IF(C10=U14,G10,IF(C16=U14,G18,IF(C18=U14,G18,IF(C24=U14,G26,IF(C26=U14,G26,IF(C32=U14,G34,IF(C34=U14,G34,IF(C40=U14,G42,IF(C42=U14,G42,IF(C48=U14,G50,IF(C50=U14,G50,IF(C56=U14,G58,IF(C58=U14,G58,IF(C64=U14,G66,IF(C66=U14,G66)))))))))))))))),"")</f>
        <v/>
      </c>
      <c r="V22" s="132" t="str">
        <f>IF(U22="","",VLOOKUP(U22,LISTAS!$F$5:$G$204,2,0))</f>
        <v/>
      </c>
      <c r="W22" s="24" t="str">
        <f t="shared" si="1"/>
        <v/>
      </c>
      <c r="X22" s="24" t="str">
        <f t="shared" si="2"/>
        <v/>
      </c>
    </row>
    <row r="23" spans="2:24" ht="17.25" thickBot="1" x14ac:dyDescent="0.3">
      <c r="B23" s="89"/>
      <c r="C23" s="122"/>
      <c r="D23" s="19"/>
      <c r="E23" s="19"/>
      <c r="F23" s="19"/>
      <c r="G23" s="122"/>
      <c r="H23" s="19"/>
      <c r="I23" s="27"/>
      <c r="J23" s="19"/>
      <c r="K23" s="105" t="str">
        <f>IF(K22="","",VLOOKUP(K22,LISTAS!$F$5:$G$204,2,0))</f>
        <v/>
      </c>
      <c r="L23" s="147"/>
      <c r="M23" s="60"/>
      <c r="N23" s="47"/>
      <c r="O23" s="125"/>
      <c r="P23" s="26"/>
      <c r="S23" s="22" t="str">
        <f>IF(U23&lt;&gt;"",1+COUNTIF(S8:S22,"1")+COUNTIF(S8:S22,"2")+COUNTIF(S8:S22,"3")+COUNTIF(S8:S22,"4")+COUNTIF(S8:S22,"5")+COUNTIF(S8:S22,"6")+COUNTIF(S8:S22,"7")+COUNTIF(S8:S22,"8")+COUNTIF(S8:S22,"9")+COUNTIF(S8:S22,"10")+COUNTIF(S8:S22,"11")+COUNTIF(S8:S22,"12")+COUNTIF(S8:S22,"13")+COUNTIF(S8:S22,"14")+COUNTIF(S8:S22,"15"),"")</f>
        <v/>
      </c>
      <c r="T23" s="23" t="str">
        <f t="shared" si="0"/>
        <v/>
      </c>
      <c r="U23" s="132" t="str">
        <f>IF(U15&lt;&gt;"",IF(C8=U15,G10,IF(C10=U15,G10,IF(C16=U15,G18,IF(C18=U15,G18,IF(C24=U15,G26,IF(C26=U15,G26,IF(C32=U15,G34,IF(C34=U15,G34,IF(C40=U15,G42,IF(C42=U15,G42,IF(C48=U15,G50,IF(C50=U15,G50,IF(C56=U15,G58,IF(C58=U15,G58,IF(C64=U15,G66,IF(C66=U15,G66)))))))))))))))),"")</f>
        <v/>
      </c>
      <c r="V23" s="132" t="str">
        <f>IF(U23="","",VLOOKUP(U23,LISTAS!$F$5:$G$204,2,0))</f>
        <v/>
      </c>
      <c r="W23" s="24" t="str">
        <f t="shared" si="1"/>
        <v/>
      </c>
      <c r="X23" s="24" t="str">
        <f t="shared" si="2"/>
        <v/>
      </c>
    </row>
    <row r="24" spans="2:24" ht="18" customHeight="1" x14ac:dyDescent="0.25">
      <c r="B24" s="89">
        <v>6</v>
      </c>
      <c r="C24" s="104"/>
      <c r="D24" s="146">
        <v>0</v>
      </c>
      <c r="E24" s="47">
        <f>IF(D24&lt;&gt;"",D24,"")</f>
        <v>0</v>
      </c>
      <c r="F24" s="47" t="str">
        <f>IF(D24&lt;&gt;"",IF(C24="","",C24),"")</f>
        <v/>
      </c>
      <c r="G24" s="125">
        <f>IF(E24&lt;&gt;"",IF(E26&lt;&gt;"",SMALL(E24:F26,1),""),"")</f>
        <v>0</v>
      </c>
      <c r="H24" s="19"/>
      <c r="I24" s="27"/>
      <c r="J24" s="19"/>
      <c r="K24" s="122"/>
      <c r="L24" s="19"/>
      <c r="M24" s="27"/>
      <c r="N24" s="19"/>
      <c r="O24" s="122"/>
      <c r="P24" s="26"/>
      <c r="S24" s="22"/>
      <c r="T24" s="23"/>
      <c r="U24" s="132"/>
      <c r="V24" s="132"/>
      <c r="W24" s="24"/>
      <c r="X24" s="24"/>
    </row>
    <row r="25" spans="2:24" ht="18" customHeight="1" thickBot="1" x14ac:dyDescent="0.3">
      <c r="B25" s="89"/>
      <c r="C25" s="105" t="str">
        <f>IF(C24="","",VLOOKUP(C24,LISTAS!$F$5:$G$204,2,0))</f>
        <v/>
      </c>
      <c r="D25" s="147"/>
      <c r="E25" s="47"/>
      <c r="F25" s="47"/>
      <c r="G25" s="125"/>
      <c r="H25" s="19"/>
      <c r="I25" s="27"/>
      <c r="J25" s="19"/>
      <c r="K25" s="122"/>
      <c r="L25" s="19"/>
      <c r="M25" s="27"/>
      <c r="N25" s="19"/>
      <c r="O25" s="122"/>
      <c r="P25" s="26"/>
      <c r="S25" s="22"/>
      <c r="T25" s="23"/>
      <c r="U25" s="132"/>
      <c r="V25" s="132"/>
      <c r="W25" s="24"/>
      <c r="X25" s="24"/>
    </row>
    <row r="26" spans="2:24" ht="18" customHeight="1" x14ac:dyDescent="0.25">
      <c r="B26" s="89">
        <v>11</v>
      </c>
      <c r="C26" s="104"/>
      <c r="D26" s="146">
        <v>0</v>
      </c>
      <c r="E26" s="49">
        <f>IF(D26&lt;&gt;"",D26,"")</f>
        <v>0</v>
      </c>
      <c r="F26" s="52" t="str">
        <f>IF(D26&lt;&gt;"",IF(C26="","",C26),"")</f>
        <v/>
      </c>
      <c r="G26" s="125" t="str">
        <f>VLOOKUP(G24,E24:F26,2,0)</f>
        <v/>
      </c>
      <c r="H26" s="19"/>
      <c r="I26" s="27"/>
      <c r="J26" s="19"/>
      <c r="K26" s="122"/>
      <c r="L26" s="19"/>
      <c r="M26" s="27"/>
      <c r="N26" s="19"/>
      <c r="O26" s="122"/>
      <c r="P26" s="26"/>
      <c r="S26" s="22"/>
      <c r="T26" s="23"/>
      <c r="U26" s="132"/>
      <c r="V26" s="132"/>
      <c r="W26" s="24"/>
      <c r="X26" s="24"/>
    </row>
    <row r="27" spans="2:24" ht="18" customHeight="1" thickBot="1" x14ac:dyDescent="0.3">
      <c r="B27" s="89"/>
      <c r="C27" s="105" t="str">
        <f>IF(C26="","",VLOOKUP(C26,LISTAS!$F$5:$G$204,2,0))</f>
        <v/>
      </c>
      <c r="D27" s="147"/>
      <c r="E27" s="47"/>
      <c r="F27" s="52"/>
      <c r="G27" s="125"/>
      <c r="H27" s="19"/>
      <c r="I27" s="27"/>
      <c r="J27" s="19"/>
      <c r="K27" s="122"/>
      <c r="L27" s="19"/>
      <c r="M27" s="27"/>
      <c r="N27" s="19"/>
      <c r="O27" s="122"/>
      <c r="P27" s="26"/>
      <c r="S27" s="22"/>
      <c r="T27" s="23"/>
      <c r="U27" s="132"/>
      <c r="V27" s="132"/>
      <c r="W27" s="24"/>
      <c r="X27" s="24"/>
    </row>
    <row r="28" spans="2:24" ht="18" customHeight="1" x14ac:dyDescent="0.25">
      <c r="B28" s="89"/>
      <c r="C28" s="122"/>
      <c r="D28" s="19"/>
      <c r="E28" s="19"/>
      <c r="F28" s="25"/>
      <c r="G28" s="104" t="str">
        <f>IF(D24&lt;&gt;"",IF(D26&lt;&gt;"",IF(D24=D26,"",IF(D24&gt;D26,C24,C26)),""),"")</f>
        <v/>
      </c>
      <c r="H28" s="146">
        <v>0</v>
      </c>
      <c r="I28" s="50">
        <f>IF(H28&lt;&gt;"",H28,"")</f>
        <v>0</v>
      </c>
      <c r="J28" s="47" t="str">
        <f>IF(H28&lt;&gt;"",IF(G28="","",G28),"")</f>
        <v/>
      </c>
      <c r="K28" s="125">
        <f>IF(I28&lt;&gt;"",IF(I30&lt;&gt;"",SMALL(I28:J30,1),""),"")</f>
        <v>0</v>
      </c>
      <c r="L28" s="19"/>
      <c r="M28" s="27"/>
      <c r="N28" s="19"/>
      <c r="O28" s="122"/>
      <c r="P28" s="26"/>
      <c r="S28" s="22"/>
      <c r="T28" s="23"/>
      <c r="U28" s="132"/>
      <c r="V28" s="132"/>
      <c r="W28" s="24"/>
      <c r="X28" s="24"/>
    </row>
    <row r="29" spans="2:24" ht="18" customHeight="1" thickBot="1" x14ac:dyDescent="0.3">
      <c r="B29" s="89"/>
      <c r="C29" s="122"/>
      <c r="D29" s="19"/>
      <c r="E29" s="19"/>
      <c r="F29" s="25"/>
      <c r="G29" s="105" t="str">
        <f>IF(G28="","",VLOOKUP(G28,LISTAS!$F$5:$G$204,2,0))</f>
        <v/>
      </c>
      <c r="H29" s="147"/>
      <c r="I29" s="51"/>
      <c r="J29" s="47"/>
      <c r="K29" s="125"/>
      <c r="L29" s="19"/>
      <c r="M29" s="27"/>
      <c r="N29" s="19"/>
      <c r="O29" s="122"/>
      <c r="P29" s="26"/>
      <c r="S29" s="22"/>
      <c r="T29" s="23"/>
      <c r="U29" s="132"/>
      <c r="V29" s="132"/>
      <c r="W29" s="24"/>
      <c r="X29" s="24"/>
    </row>
    <row r="30" spans="2:24" ht="18" customHeight="1" x14ac:dyDescent="0.25">
      <c r="B30" s="89"/>
      <c r="C30" s="122"/>
      <c r="D30" s="19"/>
      <c r="E30" s="27"/>
      <c r="F30" s="28"/>
      <c r="G30" s="104" t="str">
        <f>IF(D32&lt;&gt;"",IF(D34&lt;&gt;"",IF(D32=D34,"",IF(D32&gt;D34,C32,C34)),""),"")</f>
        <v/>
      </c>
      <c r="H30" s="146">
        <v>0</v>
      </c>
      <c r="I30" s="51">
        <f>IF(H30&lt;&gt;"",H30,"")</f>
        <v>0</v>
      </c>
      <c r="J30" s="47" t="str">
        <f>IF(H30&lt;&gt;"",IF(G30="","",G30),"")</f>
        <v/>
      </c>
      <c r="K30" s="125" t="str">
        <f>VLOOKUP(K28,I28:J30,2,0)</f>
        <v/>
      </c>
      <c r="L30" s="19"/>
      <c r="M30" s="27"/>
      <c r="N30" s="19"/>
      <c r="O30" s="122"/>
      <c r="P30" s="26"/>
      <c r="S30" s="22"/>
      <c r="T30" s="23"/>
      <c r="U30" s="132"/>
      <c r="V30" s="132"/>
      <c r="W30" s="24"/>
      <c r="X30" s="24"/>
    </row>
    <row r="31" spans="2:24" ht="18" customHeight="1" thickBot="1" x14ac:dyDescent="0.3">
      <c r="B31" s="89"/>
      <c r="C31" s="122"/>
      <c r="D31" s="19"/>
      <c r="E31" s="27"/>
      <c r="F31" s="19"/>
      <c r="G31" s="105" t="str">
        <f>IF(G30="","",VLOOKUP(G30,LISTAS!$F$5:$G$204,2,0))</f>
        <v/>
      </c>
      <c r="H31" s="147"/>
      <c r="I31" s="47"/>
      <c r="J31" s="47"/>
      <c r="K31" s="125"/>
      <c r="L31" s="19"/>
      <c r="M31" s="27"/>
      <c r="N31" s="19"/>
      <c r="O31" s="122"/>
      <c r="P31" s="26"/>
      <c r="S31" s="22"/>
      <c r="T31" s="23"/>
      <c r="U31" s="132"/>
      <c r="V31" s="132"/>
      <c r="W31" s="24"/>
      <c r="X31" s="24"/>
    </row>
    <row r="32" spans="2:24" ht="18" customHeight="1" x14ac:dyDescent="0.25">
      <c r="B32" s="89">
        <v>4</v>
      </c>
      <c r="C32" s="104"/>
      <c r="D32" s="146">
        <v>0</v>
      </c>
      <c r="E32" s="50">
        <f>IF(D32&lt;&gt;"",D32,"")</f>
        <v>0</v>
      </c>
      <c r="F32" s="47" t="str">
        <f>IF(D32&lt;&gt;"",IF(C32="","",C32),"")</f>
        <v/>
      </c>
      <c r="G32" s="125">
        <f>IF(E32&lt;&gt;"",IF(E34&lt;&gt;"",SMALL(E32:F34,1),""),"")</f>
        <v>0</v>
      </c>
      <c r="H32" s="19"/>
      <c r="I32" s="19"/>
      <c r="J32" s="19"/>
      <c r="K32" s="122"/>
      <c r="L32" s="19"/>
      <c r="M32" s="27"/>
      <c r="N32" s="19"/>
      <c r="O32" s="122"/>
      <c r="P32" s="26"/>
      <c r="S32" s="22"/>
      <c r="T32" s="23"/>
      <c r="U32" s="132"/>
      <c r="V32" s="132"/>
      <c r="W32" s="24"/>
      <c r="X32" s="24"/>
    </row>
    <row r="33" spans="2:24" ht="18" customHeight="1" thickBot="1" x14ac:dyDescent="0.3">
      <c r="B33" s="89"/>
      <c r="C33" s="105" t="str">
        <f>IF(C32="","",VLOOKUP(C32,LISTAS!$F$5:$G$204,2,0))</f>
        <v/>
      </c>
      <c r="D33" s="147"/>
      <c r="E33" s="51"/>
      <c r="F33" s="47"/>
      <c r="G33" s="125"/>
      <c r="H33" s="19"/>
      <c r="I33" s="19"/>
      <c r="J33" s="19"/>
      <c r="K33" s="122"/>
      <c r="L33" s="19"/>
      <c r="M33" s="27"/>
      <c r="N33" s="19"/>
      <c r="O33" s="122"/>
      <c r="P33" s="26"/>
      <c r="S33" s="22"/>
      <c r="T33" s="23"/>
      <c r="U33" s="132"/>
      <c r="V33" s="132"/>
      <c r="W33" s="24"/>
      <c r="X33" s="24"/>
    </row>
    <row r="34" spans="2:24" ht="18" customHeight="1" x14ac:dyDescent="0.25">
      <c r="B34" s="89">
        <v>13</v>
      </c>
      <c r="C34" s="104"/>
      <c r="D34" s="146">
        <v>0</v>
      </c>
      <c r="E34" s="51">
        <f>IF(D34&lt;&gt;"",D34,"")</f>
        <v>0</v>
      </c>
      <c r="F34" s="47" t="str">
        <f>IF(D34&lt;&gt;"",IF(C34="","",C34),"")</f>
        <v/>
      </c>
      <c r="G34" s="125" t="str">
        <f>VLOOKUP(G32,E32:F34,2,0)</f>
        <v/>
      </c>
      <c r="H34" s="19"/>
      <c r="I34" s="19"/>
      <c r="J34" s="19"/>
      <c r="K34" s="122"/>
      <c r="L34" s="19"/>
      <c r="M34" s="27"/>
      <c r="N34" s="19"/>
      <c r="O34" s="122"/>
      <c r="P34" s="26"/>
      <c r="S34" s="22"/>
      <c r="T34" s="23"/>
      <c r="U34" s="132"/>
      <c r="V34" s="132"/>
      <c r="W34" s="24"/>
      <c r="X34" s="24"/>
    </row>
    <row r="35" spans="2:24" ht="18" customHeight="1" thickBot="1" x14ac:dyDescent="0.3">
      <c r="B35" s="89"/>
      <c r="C35" s="105" t="str">
        <f>IF(C34="","",VLOOKUP(C34,LISTAS!$F$5:$G$204,2,0))</f>
        <v/>
      </c>
      <c r="D35" s="147"/>
      <c r="E35" s="47"/>
      <c r="F35" s="47"/>
      <c r="G35" s="125"/>
      <c r="H35" s="19"/>
      <c r="I35" s="19"/>
      <c r="J35" s="19"/>
      <c r="K35" s="122"/>
      <c r="L35" s="19"/>
      <c r="M35" s="27"/>
      <c r="N35" s="19"/>
      <c r="O35" s="122"/>
      <c r="P35" s="19"/>
      <c r="S35" s="22"/>
      <c r="T35" s="23"/>
      <c r="U35" s="132"/>
      <c r="V35" s="132"/>
      <c r="W35" s="24"/>
      <c r="X35" s="24"/>
    </row>
    <row r="36" spans="2:24" ht="18" customHeight="1" x14ac:dyDescent="0.25">
      <c r="B36" s="89"/>
      <c r="C36" s="122"/>
      <c r="D36" s="19"/>
      <c r="E36" s="19"/>
      <c r="F36" s="19"/>
      <c r="G36" s="122"/>
      <c r="H36" s="19"/>
      <c r="I36" s="19"/>
      <c r="J36" s="19"/>
      <c r="K36" s="122"/>
      <c r="L36" s="19"/>
      <c r="M36" s="27"/>
      <c r="N36" s="19"/>
      <c r="O36" s="104" t="str">
        <f>IF(L20&lt;&gt;"",IF(L22&lt;&gt;"",IF(L20=L22,"",IF(L20&gt;L22,K20,K22)),""),"")</f>
        <v/>
      </c>
      <c r="P36" s="146">
        <v>0</v>
      </c>
      <c r="S36" s="22"/>
      <c r="T36" s="23"/>
      <c r="U36" s="132"/>
      <c r="V36" s="132"/>
      <c r="W36" s="24"/>
      <c r="X36" s="24"/>
    </row>
    <row r="37" spans="2:24" ht="18" customHeight="1" thickBot="1" x14ac:dyDescent="0.3">
      <c r="B37" s="89"/>
      <c r="C37" s="122"/>
      <c r="D37" s="19"/>
      <c r="E37" s="19"/>
      <c r="F37" s="19"/>
      <c r="G37" s="122"/>
      <c r="H37" s="19"/>
      <c r="I37" s="19"/>
      <c r="J37" s="19"/>
      <c r="K37" s="122"/>
      <c r="L37" s="19"/>
      <c r="M37" s="27"/>
      <c r="N37" s="19"/>
      <c r="O37" s="105" t="str">
        <f>IF(O36="","",VLOOKUP(O36,LISTAS!$F$5:$G$204,2,0))</f>
        <v/>
      </c>
      <c r="P37" s="147"/>
      <c r="S37" s="22"/>
      <c r="T37" s="23"/>
      <c r="U37" s="132"/>
      <c r="V37" s="132"/>
      <c r="W37" s="24"/>
      <c r="X37" s="24"/>
    </row>
    <row r="38" spans="2:24" ht="18" customHeight="1" x14ac:dyDescent="0.25">
      <c r="B38" s="89"/>
      <c r="C38" s="122"/>
      <c r="D38" s="19"/>
      <c r="E38" s="19"/>
      <c r="F38" s="19"/>
      <c r="G38" s="122"/>
      <c r="H38" s="19"/>
      <c r="I38" s="19"/>
      <c r="J38" s="19"/>
      <c r="K38" s="122"/>
      <c r="L38" s="19"/>
      <c r="M38" s="27"/>
      <c r="N38" s="28"/>
      <c r="O38" s="104" t="str">
        <f>IF(L52&lt;&gt;"",IF(L54&lt;&gt;"",IF(L52=L54,"",IF(L52&gt;L54,K52,K54)),""),"")</f>
        <v/>
      </c>
      <c r="P38" s="146">
        <v>0</v>
      </c>
      <c r="S38" s="22"/>
      <c r="T38" s="23"/>
      <c r="U38" s="132"/>
      <c r="V38" s="132"/>
      <c r="W38" s="24"/>
      <c r="X38" s="24"/>
    </row>
    <row r="39" spans="2:24" ht="18" customHeight="1" thickBot="1" x14ac:dyDescent="0.3">
      <c r="B39" s="89"/>
      <c r="C39" s="122"/>
      <c r="D39" s="19"/>
      <c r="E39" s="19"/>
      <c r="F39" s="19"/>
      <c r="G39" s="122"/>
      <c r="H39" s="19"/>
      <c r="I39" s="19"/>
      <c r="J39" s="19"/>
      <c r="K39" s="122"/>
      <c r="L39" s="19"/>
      <c r="M39" s="27"/>
      <c r="N39" s="19"/>
      <c r="O39" s="105" t="str">
        <f>IF(O38="","",VLOOKUP(O38,LISTAS!$F$5:$G$204,2,0))</f>
        <v/>
      </c>
      <c r="P39" s="147"/>
      <c r="S39" s="22"/>
      <c r="T39" s="23"/>
      <c r="U39" s="132"/>
      <c r="V39" s="132"/>
      <c r="W39" s="24"/>
      <c r="X39" s="24"/>
    </row>
    <row r="40" spans="2:24" ht="18" customHeight="1" x14ac:dyDescent="0.25">
      <c r="B40" s="89">
        <v>3</v>
      </c>
      <c r="C40" s="104"/>
      <c r="D40" s="146">
        <v>0</v>
      </c>
      <c r="E40" s="47">
        <f>IF(D40&lt;&gt;"",D40,"")</f>
        <v>0</v>
      </c>
      <c r="F40" s="47" t="str">
        <f>IF(D40&lt;&gt;"",IF(C40="","",C40),"")</f>
        <v/>
      </c>
      <c r="G40" s="125">
        <f>IF(E40&lt;&gt;"",IF(E42&lt;&gt;"",SMALL(E40:F42,1),""),"")</f>
        <v>0</v>
      </c>
      <c r="H40" s="19"/>
      <c r="I40" s="19"/>
      <c r="J40" s="19"/>
      <c r="K40" s="122"/>
      <c r="L40" s="19"/>
      <c r="M40" s="27"/>
      <c r="N40" s="19"/>
      <c r="O40" s="122"/>
      <c r="P40" s="26"/>
      <c r="S40" s="22"/>
      <c r="T40" s="23"/>
      <c r="U40" s="132"/>
      <c r="V40" s="132" t="str">
        <f>IF(U40="","",VLOOKUP(U40,LISTAS!$F$5:$G$204,2,0))</f>
        <v/>
      </c>
      <c r="W40" s="24" t="str">
        <f t="shared" si="1"/>
        <v/>
      </c>
      <c r="X40" s="24" t="str">
        <f t="shared" ref="X40:X68" si="3">IF(S40="","",IF($V$5="NÃO","",IF(S40=1,400,IF(S40=2,340,IF(S40=3,300,IF(S40=4,280,IF(S40=5,270,IF(S40=6,260,IF(S40=7,250,IF(S40=8,240,IF(S40=9,200,IF(S40=10,200,IF(S40=11,200,IF(S40=12,200,IF(S40=13,200,IF(S40=14,200,IF(S40=15,200,IF(S40=16,200,IF(S40&gt;16,"","")))))))))))))))))))</f>
        <v/>
      </c>
    </row>
    <row r="41" spans="2:24" ht="18" customHeight="1" thickBot="1" x14ac:dyDescent="0.3">
      <c r="B41" s="89"/>
      <c r="C41" s="105" t="str">
        <f>IF(C40="","",VLOOKUP(C40,LISTAS!$F$5:$G$204,2,0))</f>
        <v/>
      </c>
      <c r="D41" s="147"/>
      <c r="E41" s="47"/>
      <c r="F41" s="47"/>
      <c r="G41" s="125"/>
      <c r="H41" s="19"/>
      <c r="I41" s="19"/>
      <c r="J41" s="19"/>
      <c r="K41" s="122"/>
      <c r="L41" s="19"/>
      <c r="M41" s="27"/>
      <c r="N41" s="19"/>
      <c r="O41" s="122"/>
      <c r="P41" s="26"/>
      <c r="S41" s="22"/>
      <c r="T41" s="23"/>
      <c r="U41" s="132"/>
      <c r="V41" s="132"/>
      <c r="W41" s="24"/>
      <c r="X41" s="24"/>
    </row>
    <row r="42" spans="2:24" ht="18" customHeight="1" x14ac:dyDescent="0.25">
      <c r="B42" s="89">
        <v>14</v>
      </c>
      <c r="C42" s="104"/>
      <c r="D42" s="146">
        <v>0</v>
      </c>
      <c r="E42" s="49">
        <f>IF(D42&lt;&gt;"",D42,"")</f>
        <v>0</v>
      </c>
      <c r="F42" s="52" t="str">
        <f>IF(D42&lt;&gt;"",IF(C42="","",C42),"")</f>
        <v/>
      </c>
      <c r="G42" s="125" t="str">
        <f>VLOOKUP(G40,E40:F42,2,0)</f>
        <v/>
      </c>
      <c r="H42" s="19"/>
      <c r="I42" s="19"/>
      <c r="J42" s="19"/>
      <c r="K42" s="122"/>
      <c r="L42" s="19"/>
      <c r="M42" s="27"/>
      <c r="N42" s="19"/>
      <c r="O42" s="122"/>
      <c r="P42" s="26"/>
      <c r="S42" s="22"/>
      <c r="T42" s="23"/>
      <c r="U42" s="132"/>
      <c r="V42" s="132" t="str">
        <f>IF(U42="","",VLOOKUP(U42,LISTAS!$F$5:$G$204,2,0))</f>
        <v/>
      </c>
      <c r="W42" s="24" t="str">
        <f t="shared" si="1"/>
        <v/>
      </c>
      <c r="X42" s="24" t="str">
        <f t="shared" si="3"/>
        <v/>
      </c>
    </row>
    <row r="43" spans="2:24" ht="18" customHeight="1" thickBot="1" x14ac:dyDescent="0.3">
      <c r="B43" s="89"/>
      <c r="C43" s="105" t="str">
        <f>IF(C42="","",VLOOKUP(C42,LISTAS!$F$5:$G$204,2,0))</f>
        <v/>
      </c>
      <c r="D43" s="147"/>
      <c r="E43" s="47"/>
      <c r="F43" s="52"/>
      <c r="G43" s="125"/>
      <c r="H43" s="19"/>
      <c r="I43" s="19"/>
      <c r="J43" s="19"/>
      <c r="K43" s="122"/>
      <c r="L43" s="19"/>
      <c r="M43" s="27"/>
      <c r="N43" s="19"/>
      <c r="O43" s="122"/>
      <c r="P43" s="26"/>
      <c r="S43" s="22"/>
      <c r="T43" s="23"/>
      <c r="U43" s="132"/>
      <c r="V43" s="132"/>
      <c r="W43" s="24"/>
      <c r="X43" s="24"/>
    </row>
    <row r="44" spans="2:24" ht="18" customHeight="1" x14ac:dyDescent="0.25">
      <c r="B44" s="89"/>
      <c r="C44" s="122"/>
      <c r="D44" s="19"/>
      <c r="E44" s="19"/>
      <c r="F44" s="25"/>
      <c r="G44" s="104" t="str">
        <f>IF(D40&lt;&gt;"",IF(D42&lt;&gt;"",IF(D40=D42,"",IF(D40&gt;D42,C40,C42)),""),"")</f>
        <v/>
      </c>
      <c r="H44" s="146">
        <v>0</v>
      </c>
      <c r="I44" s="47">
        <f>IF(H44&lt;&gt;"",H44,"")</f>
        <v>0</v>
      </c>
      <c r="J44" s="47" t="str">
        <f>IF(H44&lt;&gt;"",IF(G44="","",G44),"")</f>
        <v/>
      </c>
      <c r="K44" s="125">
        <f>IF(I44&lt;&gt;"",IF(I46&lt;&gt;"",SMALL(I44:J46,1),""),"")</f>
        <v>0</v>
      </c>
      <c r="L44" s="19"/>
      <c r="M44" s="27"/>
      <c r="N44" s="19"/>
      <c r="O44" s="122"/>
      <c r="P44" s="26"/>
      <c r="S44" s="22"/>
      <c r="T44" s="23"/>
      <c r="U44" s="132"/>
      <c r="V44" s="132" t="str">
        <f>IF(U44="","",VLOOKUP(U44,LISTAS!$F$5:$G$204,2,0))</f>
        <v/>
      </c>
      <c r="W44" s="24" t="str">
        <f t="shared" si="1"/>
        <v/>
      </c>
      <c r="X44" s="24" t="str">
        <f t="shared" si="3"/>
        <v/>
      </c>
    </row>
    <row r="45" spans="2:24" ht="18" customHeight="1" thickBot="1" x14ac:dyDescent="0.3">
      <c r="B45" s="89"/>
      <c r="C45" s="122"/>
      <c r="D45" s="19"/>
      <c r="E45" s="19"/>
      <c r="F45" s="25"/>
      <c r="G45" s="105" t="str">
        <f>IF(G44="","",VLOOKUP(G44,LISTAS!$F$5:$G$204,2,0))</f>
        <v/>
      </c>
      <c r="H45" s="147"/>
      <c r="I45" s="47"/>
      <c r="J45" s="47"/>
      <c r="K45" s="125"/>
      <c r="L45" s="19"/>
      <c r="M45" s="27"/>
      <c r="N45" s="19"/>
      <c r="O45" s="122"/>
      <c r="P45" s="26"/>
      <c r="S45" s="22"/>
      <c r="T45" s="23"/>
      <c r="U45" s="132"/>
      <c r="V45" s="132"/>
      <c r="W45" s="24"/>
      <c r="X45" s="24"/>
    </row>
    <row r="46" spans="2:24" ht="18" customHeight="1" x14ac:dyDescent="0.25">
      <c r="B46" s="89"/>
      <c r="C46" s="122"/>
      <c r="D46" s="19"/>
      <c r="E46" s="27"/>
      <c r="F46" s="28"/>
      <c r="G46" s="104" t="str">
        <f>IF(D48&lt;&gt;"",IF(D50&lt;&gt;"",IF(D48=D50,"",IF(D48&gt;D50,C48,C50)),""),"")</f>
        <v/>
      </c>
      <c r="H46" s="146">
        <v>0</v>
      </c>
      <c r="I46" s="49">
        <f>IF(H46&lt;&gt;"",H46,"")</f>
        <v>0</v>
      </c>
      <c r="J46" s="47" t="str">
        <f>IF(H46&lt;&gt;"",IF(G46="","",G46),"")</f>
        <v/>
      </c>
      <c r="K46" s="125" t="str">
        <f>VLOOKUP(K44,I44:J46,2,0)</f>
        <v/>
      </c>
      <c r="L46" s="19"/>
      <c r="M46" s="27"/>
      <c r="N46" s="19"/>
      <c r="O46" s="122"/>
      <c r="P46" s="26"/>
      <c r="S46" s="22"/>
      <c r="T46" s="23"/>
      <c r="U46" s="132"/>
      <c r="V46" s="132" t="str">
        <f>IF(U46="","",VLOOKUP(U46,LISTAS!$F$5:$G$204,2,0))</f>
        <v/>
      </c>
      <c r="W46" s="24" t="str">
        <f t="shared" si="1"/>
        <v/>
      </c>
      <c r="X46" s="24" t="str">
        <f t="shared" si="3"/>
        <v/>
      </c>
    </row>
    <row r="47" spans="2:24" ht="18" customHeight="1" thickBot="1" x14ac:dyDescent="0.3">
      <c r="B47" s="89"/>
      <c r="C47" s="122"/>
      <c r="D47" s="19"/>
      <c r="E47" s="27"/>
      <c r="F47" s="19"/>
      <c r="G47" s="105" t="str">
        <f>IF(G46="","",VLOOKUP(G46,LISTAS!$F$5:$G$204,2,0))</f>
        <v/>
      </c>
      <c r="H47" s="147"/>
      <c r="I47" s="60"/>
      <c r="J47" s="47"/>
      <c r="K47" s="125"/>
      <c r="L47" s="19"/>
      <c r="M47" s="27"/>
      <c r="N47" s="19"/>
      <c r="O47" s="122"/>
      <c r="P47" s="26"/>
      <c r="S47" s="22"/>
      <c r="T47" s="23"/>
      <c r="U47" s="132"/>
      <c r="V47" s="132"/>
      <c r="W47" s="24"/>
      <c r="X47" s="24"/>
    </row>
    <row r="48" spans="2:24" ht="18" customHeight="1" x14ac:dyDescent="0.25">
      <c r="B48" s="89">
        <v>5</v>
      </c>
      <c r="C48" s="104"/>
      <c r="D48" s="146">
        <v>0</v>
      </c>
      <c r="E48" s="50">
        <f>IF(D48&lt;&gt;"",D48,"")</f>
        <v>0</v>
      </c>
      <c r="F48" s="47" t="str">
        <f>IF(D48&lt;&gt;"",IF(C48="","",C48),"")</f>
        <v/>
      </c>
      <c r="G48" s="125">
        <f>IF(E48&lt;&gt;"",IF(E50&lt;&gt;"",SMALL(E48:F50,1),""),"")</f>
        <v>0</v>
      </c>
      <c r="H48" s="19"/>
      <c r="I48" s="27"/>
      <c r="J48" s="19"/>
      <c r="K48" s="122"/>
      <c r="L48" s="19"/>
      <c r="M48" s="27"/>
      <c r="N48" s="19"/>
      <c r="O48" s="122"/>
      <c r="P48" s="26"/>
      <c r="S48" s="22"/>
      <c r="T48" s="23"/>
      <c r="U48" s="132"/>
      <c r="V48" s="132" t="str">
        <f>IF(U48="","",VLOOKUP(U48,LISTAS!$F$5:$G$204,2,0))</f>
        <v/>
      </c>
      <c r="W48" s="24" t="str">
        <f t="shared" si="1"/>
        <v/>
      </c>
      <c r="X48" s="24" t="str">
        <f t="shared" si="3"/>
        <v/>
      </c>
    </row>
    <row r="49" spans="2:24" ht="18" customHeight="1" thickBot="1" x14ac:dyDescent="0.3">
      <c r="B49" s="89"/>
      <c r="C49" s="105" t="str">
        <f>IF(C48="","",VLOOKUP(C48,LISTAS!$F$5:$G$204,2,0))</f>
        <v/>
      </c>
      <c r="D49" s="147"/>
      <c r="E49" s="51"/>
      <c r="F49" s="47"/>
      <c r="G49" s="125"/>
      <c r="H49" s="19"/>
      <c r="I49" s="27"/>
      <c r="J49" s="19"/>
      <c r="K49" s="122"/>
      <c r="L49" s="19"/>
      <c r="M49" s="27"/>
      <c r="N49" s="19"/>
      <c r="O49" s="122"/>
      <c r="P49" s="26"/>
      <c r="S49" s="22"/>
      <c r="T49" s="23"/>
      <c r="U49" s="132"/>
      <c r="V49" s="132"/>
      <c r="W49" s="24"/>
      <c r="X49" s="24"/>
    </row>
    <row r="50" spans="2:24" ht="18" customHeight="1" x14ac:dyDescent="0.25">
      <c r="B50" s="89">
        <v>12</v>
      </c>
      <c r="C50" s="104"/>
      <c r="D50" s="146">
        <v>0</v>
      </c>
      <c r="E50" s="51">
        <f>IF(D50&lt;&gt;"",D50,"")</f>
        <v>0</v>
      </c>
      <c r="F50" s="47" t="str">
        <f>IF(D50&lt;&gt;"",IF(C50="","",C50),"")</f>
        <v/>
      </c>
      <c r="G50" s="125" t="str">
        <f>VLOOKUP(G48,E48:F50,2,0)</f>
        <v/>
      </c>
      <c r="H50" s="19"/>
      <c r="I50" s="27"/>
      <c r="J50" s="19"/>
      <c r="K50" s="122"/>
      <c r="L50" s="19"/>
      <c r="M50" s="27"/>
      <c r="N50" s="19"/>
      <c r="O50" s="122"/>
      <c r="P50" s="26"/>
      <c r="S50" s="22"/>
      <c r="T50" s="23"/>
      <c r="U50" s="132"/>
      <c r="V50" s="132" t="str">
        <f>IF(U50="","",VLOOKUP(U50,LISTAS!$F$5:$G$204,2,0))</f>
        <v/>
      </c>
      <c r="W50" s="24" t="str">
        <f t="shared" si="1"/>
        <v/>
      </c>
      <c r="X50" s="24" t="str">
        <f t="shared" si="3"/>
        <v/>
      </c>
    </row>
    <row r="51" spans="2:24" ht="18" customHeight="1" thickBot="1" x14ac:dyDescent="0.3">
      <c r="B51" s="89"/>
      <c r="C51" s="105" t="str">
        <f>IF(C50="","",VLOOKUP(C50,LISTAS!$F$5:$G$204,2,0))</f>
        <v/>
      </c>
      <c r="D51" s="147"/>
      <c r="E51" s="47"/>
      <c r="F51" s="47"/>
      <c r="G51" s="125"/>
      <c r="H51" s="19"/>
      <c r="I51" s="27"/>
      <c r="J51" s="19"/>
      <c r="K51" s="122"/>
      <c r="L51" s="19"/>
      <c r="M51" s="27"/>
      <c r="N51" s="19"/>
      <c r="O51" s="122"/>
      <c r="P51" s="26"/>
      <c r="S51" s="22"/>
      <c r="T51" s="23"/>
      <c r="U51" s="132"/>
      <c r="V51" s="132"/>
      <c r="W51" s="24"/>
      <c r="X51" s="24"/>
    </row>
    <row r="52" spans="2:24" ht="18" customHeight="1" x14ac:dyDescent="0.25">
      <c r="B52" s="89"/>
      <c r="C52" s="122"/>
      <c r="D52" s="19"/>
      <c r="E52" s="47"/>
      <c r="F52" s="47"/>
      <c r="G52" s="125"/>
      <c r="H52" s="19"/>
      <c r="I52" s="27"/>
      <c r="J52" s="19"/>
      <c r="K52" s="104" t="str">
        <f>IF(H44&lt;&gt;"",IF(H46&lt;&gt;"",IF(H44=H46,"",IF(H44&gt;H46,G44,G46)),""),"")</f>
        <v/>
      </c>
      <c r="L52" s="146">
        <v>0</v>
      </c>
      <c r="M52" s="46">
        <f>IF(L52&lt;&gt;"",L52,"")</f>
        <v>0</v>
      </c>
      <c r="N52" s="47" t="str">
        <f>IF(L52&lt;&gt;"",IF(K52="","",K52),"")</f>
        <v/>
      </c>
      <c r="O52" s="125">
        <f>IF(M52&lt;&gt;"",IF(M54&lt;&gt;"",SMALL(M52:N54,1),""),"")</f>
        <v>0</v>
      </c>
      <c r="P52" s="26"/>
      <c r="S52" s="22"/>
      <c r="T52" s="23"/>
      <c r="U52" s="132"/>
      <c r="V52" s="132" t="str">
        <f>IF(U52="","",VLOOKUP(U52,LISTAS!$F$5:$G$204,2,0))</f>
        <v/>
      </c>
      <c r="W52" s="24" t="str">
        <f t="shared" si="1"/>
        <v/>
      </c>
      <c r="X52" s="24" t="str">
        <f t="shared" si="3"/>
        <v/>
      </c>
    </row>
    <row r="53" spans="2:24" ht="18" customHeight="1" thickBot="1" x14ac:dyDescent="0.3">
      <c r="B53" s="89"/>
      <c r="C53" s="122"/>
      <c r="D53" s="19"/>
      <c r="E53" s="47"/>
      <c r="F53" s="47"/>
      <c r="G53" s="125"/>
      <c r="H53" s="19"/>
      <c r="I53" s="27"/>
      <c r="J53" s="19"/>
      <c r="K53" s="105" t="str">
        <f>IF(K52="","",VLOOKUP(K52,LISTAS!$F$5:$G$204,2,0))</f>
        <v/>
      </c>
      <c r="L53" s="147"/>
      <c r="M53" s="51"/>
      <c r="N53" s="52"/>
      <c r="O53" s="125"/>
      <c r="P53" s="26"/>
      <c r="S53" s="22"/>
      <c r="T53" s="23"/>
      <c r="U53" s="132"/>
      <c r="V53" s="132"/>
      <c r="W53" s="24"/>
      <c r="X53" s="24"/>
    </row>
    <row r="54" spans="2:24" ht="18" customHeight="1" x14ac:dyDescent="0.25">
      <c r="B54" s="89"/>
      <c r="C54" s="122"/>
      <c r="D54" s="19"/>
      <c r="E54" s="47"/>
      <c r="F54" s="47"/>
      <c r="G54" s="125"/>
      <c r="H54" s="19"/>
      <c r="I54" s="27"/>
      <c r="J54" s="28"/>
      <c r="K54" s="104" t="str">
        <f>IF(H60&lt;&gt;"",IF(H62&lt;&gt;"",IF(H60=H62,"",IF(H60&gt;H62,G60,G62)),""),"")</f>
        <v/>
      </c>
      <c r="L54" s="146">
        <v>0</v>
      </c>
      <c r="M54" s="48">
        <f>IF(L54&lt;&gt;"",L54,"")</f>
        <v>0</v>
      </c>
      <c r="N54" s="47" t="str">
        <f>IF(L54&lt;&gt;"",IF(K54="","",K54),"")</f>
        <v/>
      </c>
      <c r="O54" s="125" t="str">
        <f>VLOOKUP(O52,M52:N54,2,0)</f>
        <v/>
      </c>
      <c r="P54" s="26"/>
      <c r="S54" s="22"/>
      <c r="T54" s="23"/>
      <c r="U54" s="132"/>
      <c r="V54" s="132" t="str">
        <f>IF(U54="","",VLOOKUP(U54,LISTAS!$F$5:$G$204,2,0))</f>
        <v/>
      </c>
      <c r="W54" s="24" t="str">
        <f t="shared" si="1"/>
        <v/>
      </c>
      <c r="X54" s="24" t="str">
        <f t="shared" si="3"/>
        <v/>
      </c>
    </row>
    <row r="55" spans="2:24" ht="18" customHeight="1" thickBot="1" x14ac:dyDescent="0.3">
      <c r="B55" s="89"/>
      <c r="C55" s="122"/>
      <c r="D55" s="19"/>
      <c r="E55" s="47"/>
      <c r="F55" s="47"/>
      <c r="G55" s="125"/>
      <c r="H55" s="19"/>
      <c r="I55" s="27"/>
      <c r="J55" s="19"/>
      <c r="K55" s="105" t="str">
        <f>IF(K54="","",VLOOKUP(K54,LISTAS!$F$5:$G$204,2,0))</f>
        <v/>
      </c>
      <c r="L55" s="147"/>
      <c r="M55" s="47"/>
      <c r="N55" s="47"/>
      <c r="O55" s="125"/>
      <c r="P55" s="26"/>
      <c r="S55" s="22"/>
      <c r="T55" s="23"/>
      <c r="U55" s="132"/>
      <c r="V55" s="132"/>
      <c r="W55" s="24"/>
      <c r="X55" s="24"/>
    </row>
    <row r="56" spans="2:24" ht="18" customHeight="1" x14ac:dyDescent="0.25">
      <c r="B56" s="89">
        <v>8</v>
      </c>
      <c r="C56" s="104"/>
      <c r="D56" s="146">
        <v>0</v>
      </c>
      <c r="E56" s="47" t="s">
        <v>25</v>
      </c>
      <c r="F56" s="47" t="str">
        <f>IF(D56&lt;&gt;"",IF(C56="","",C56),"")</f>
        <v/>
      </c>
      <c r="G56" s="125">
        <f>IF(E56&lt;&gt;"",IF(E58&lt;&gt;"",SMALL(E56:F58,1),""),"")</f>
        <v>0</v>
      </c>
      <c r="H56" s="19"/>
      <c r="I56" s="27"/>
      <c r="J56" s="19"/>
      <c r="K56" s="122"/>
      <c r="L56" s="19"/>
      <c r="M56" s="47"/>
      <c r="N56" s="47"/>
      <c r="O56" s="125"/>
      <c r="P56" s="26"/>
      <c r="S56" s="22"/>
      <c r="T56" s="23"/>
      <c r="U56" s="132"/>
      <c r="V56" s="132" t="str">
        <f>IF(U56="","",VLOOKUP(U56,LISTAS!$F$5:$G$204,2,0))</f>
        <v/>
      </c>
      <c r="W56" s="24" t="str">
        <f t="shared" si="1"/>
        <v/>
      </c>
      <c r="X56" s="24" t="str">
        <f t="shared" si="3"/>
        <v/>
      </c>
    </row>
    <row r="57" spans="2:24" ht="18" customHeight="1" thickBot="1" x14ac:dyDescent="0.3">
      <c r="B57" s="89"/>
      <c r="C57" s="105" t="str">
        <f>IF(C56="","",VLOOKUP(C56,LISTAS!$F$5:$G$204,2,0))</f>
        <v/>
      </c>
      <c r="D57" s="147"/>
      <c r="E57" s="47"/>
      <c r="F57" s="47"/>
      <c r="G57" s="125"/>
      <c r="H57" s="19"/>
      <c r="I57" s="27"/>
      <c r="J57" s="19"/>
      <c r="K57" s="122"/>
      <c r="L57" s="19"/>
      <c r="M57" s="47"/>
      <c r="N57" s="47"/>
      <c r="O57" s="125"/>
      <c r="P57" s="26"/>
      <c r="S57" s="22"/>
      <c r="T57" s="23"/>
      <c r="U57" s="132"/>
      <c r="V57" s="132"/>
      <c r="W57" s="24"/>
      <c r="X57" s="24"/>
    </row>
    <row r="58" spans="2:24" ht="18" customHeight="1" x14ac:dyDescent="0.25">
      <c r="B58" s="89">
        <v>10</v>
      </c>
      <c r="C58" s="104"/>
      <c r="D58" s="146">
        <v>0</v>
      </c>
      <c r="E58" s="49">
        <f>IF(D58&lt;&gt;"",D58,"")</f>
        <v>0</v>
      </c>
      <c r="F58" s="52" t="str">
        <f>IF(D58&lt;&gt;"",IF(C58="","",C58),"")</f>
        <v/>
      </c>
      <c r="G58" s="125" t="str">
        <f>VLOOKUP(G56,E56:F58,2,0)</f>
        <v/>
      </c>
      <c r="H58" s="19"/>
      <c r="I58" s="27"/>
      <c r="J58" s="19"/>
      <c r="K58" s="122"/>
      <c r="L58" s="19"/>
      <c r="M58" s="19"/>
      <c r="N58" s="19"/>
      <c r="O58" s="122"/>
      <c r="P58" s="26"/>
      <c r="S58" s="22"/>
      <c r="T58" s="23"/>
      <c r="U58" s="132"/>
      <c r="V58" s="132" t="str">
        <f>IF(U58="","",VLOOKUP(U58,LISTAS!$F$5:$G$204,2,0))</f>
        <v/>
      </c>
      <c r="W58" s="24" t="str">
        <f t="shared" si="1"/>
        <v/>
      </c>
      <c r="X58" s="24" t="str">
        <f t="shared" si="3"/>
        <v/>
      </c>
    </row>
    <row r="59" spans="2:24" ht="18" customHeight="1" thickBot="1" x14ac:dyDescent="0.3">
      <c r="B59" s="89"/>
      <c r="C59" s="105" t="str">
        <f>IF(C58="","",VLOOKUP(C58,LISTAS!$F$5:$G$204,2,0))</f>
        <v/>
      </c>
      <c r="D59" s="147"/>
      <c r="E59" s="47"/>
      <c r="F59" s="52"/>
      <c r="G59" s="125"/>
      <c r="H59" s="19"/>
      <c r="I59" s="27"/>
      <c r="J59" s="19"/>
      <c r="K59" s="122"/>
      <c r="L59" s="19"/>
      <c r="M59" s="19"/>
      <c r="N59" s="19"/>
      <c r="O59" s="122"/>
      <c r="P59" s="26"/>
      <c r="S59" s="22"/>
      <c r="T59" s="23"/>
      <c r="U59" s="132"/>
      <c r="V59" s="132"/>
      <c r="W59" s="24"/>
      <c r="X59" s="24"/>
    </row>
    <row r="60" spans="2:24" ht="18" customHeight="1" x14ac:dyDescent="0.25">
      <c r="B60" s="89"/>
      <c r="C60" s="122"/>
      <c r="D60" s="19"/>
      <c r="E60" s="19"/>
      <c r="F60" s="25"/>
      <c r="G60" s="104" t="str">
        <f>IF(D56&lt;&gt;"",IF(D58&lt;&gt;"",IF(D56=D58,"",IF(D56&gt;D58,C56,C58)),""),"")</f>
        <v/>
      </c>
      <c r="H60" s="146">
        <v>0</v>
      </c>
      <c r="I60" s="50">
        <f>IF(H60&lt;&gt;"",H60,"")</f>
        <v>0</v>
      </c>
      <c r="J60" s="47" t="str">
        <f>IF(H60&lt;&gt;"",IF(G60="","",G60),"")</f>
        <v/>
      </c>
      <c r="K60" s="125">
        <f>IF(I60&lt;&gt;"",IF(I62&lt;&gt;"",SMALL(I60:J62,1),""),"")</f>
        <v>0</v>
      </c>
      <c r="L60" s="19"/>
      <c r="M60" s="19"/>
      <c r="N60" s="19"/>
      <c r="O60" s="122"/>
      <c r="P60" s="26"/>
      <c r="S60" s="22"/>
      <c r="T60" s="23"/>
      <c r="U60" s="132"/>
      <c r="V60" s="132" t="str">
        <f>IF(U60="","",VLOOKUP(U60,LISTAS!$F$5:$G$204,2,0))</f>
        <v/>
      </c>
      <c r="W60" s="24" t="str">
        <f t="shared" si="1"/>
        <v/>
      </c>
      <c r="X60" s="24" t="str">
        <f t="shared" si="3"/>
        <v/>
      </c>
    </row>
    <row r="61" spans="2:24" ht="18" customHeight="1" thickBot="1" x14ac:dyDescent="0.3">
      <c r="B61" s="89"/>
      <c r="C61" s="122"/>
      <c r="D61" s="19"/>
      <c r="E61" s="19"/>
      <c r="F61" s="25"/>
      <c r="G61" s="105" t="str">
        <f>IF(G60="","",VLOOKUP(G60,LISTAS!$F$5:$G$204,2,0))</f>
        <v/>
      </c>
      <c r="H61" s="147"/>
      <c r="I61" s="51"/>
      <c r="J61" s="47"/>
      <c r="K61" s="125"/>
      <c r="L61" s="19"/>
      <c r="M61" s="19"/>
      <c r="N61" s="19"/>
      <c r="O61" s="122"/>
      <c r="P61" s="26"/>
      <c r="S61" s="22"/>
      <c r="T61" s="23"/>
      <c r="U61" s="132"/>
      <c r="V61" s="132"/>
      <c r="W61" s="24"/>
      <c r="X61" s="24"/>
    </row>
    <row r="62" spans="2:24" ht="17.25" customHeight="1" x14ac:dyDescent="0.25">
      <c r="B62" s="89"/>
      <c r="C62" s="122"/>
      <c r="D62" s="19"/>
      <c r="E62" s="27"/>
      <c r="F62" s="28"/>
      <c r="G62" s="104" t="str">
        <f>IF(D64&lt;&gt;"",IF(D66&lt;&gt;"",IF(D64=D66,"",IF(D64&gt;D66,C64,C66)),""),"")</f>
        <v/>
      </c>
      <c r="H62" s="146">
        <v>0</v>
      </c>
      <c r="I62" s="51">
        <f>IF(H62&lt;&gt;"",H62,"")</f>
        <v>0</v>
      </c>
      <c r="J62" s="47" t="str">
        <f>IF(H62&lt;&gt;"",IF(G62="","",G62),"")</f>
        <v/>
      </c>
      <c r="K62" s="125" t="str">
        <f>VLOOKUP(K60,I60:J62,2,0)</f>
        <v/>
      </c>
      <c r="L62" s="19"/>
      <c r="M62" s="19"/>
      <c r="N62" s="19"/>
      <c r="O62" s="122"/>
      <c r="P62" s="26"/>
      <c r="S62" s="22"/>
      <c r="T62" s="23"/>
      <c r="U62" s="132"/>
      <c r="V62" s="132" t="str">
        <f>IF(U62="","",VLOOKUP(U62,LISTAS!$F$5:$G$204,2,0))</f>
        <v/>
      </c>
      <c r="W62" s="24" t="str">
        <f t="shared" si="1"/>
        <v/>
      </c>
      <c r="X62" s="24" t="str">
        <f t="shared" si="3"/>
        <v/>
      </c>
    </row>
    <row r="63" spans="2:24" ht="17.25" customHeight="1" thickBot="1" x14ac:dyDescent="0.3">
      <c r="B63" s="89"/>
      <c r="C63" s="122"/>
      <c r="D63" s="19"/>
      <c r="E63" s="27"/>
      <c r="F63" s="19"/>
      <c r="G63" s="105" t="str">
        <f>IF(G62="","",VLOOKUP(G62,LISTAS!$F$5:$G$204,2,0))</f>
        <v/>
      </c>
      <c r="H63" s="147"/>
      <c r="I63" s="47"/>
      <c r="J63" s="47"/>
      <c r="K63" s="125"/>
      <c r="L63" s="19"/>
      <c r="M63" s="19"/>
      <c r="N63" s="19"/>
      <c r="O63" s="122"/>
      <c r="P63" s="26"/>
      <c r="S63" s="22"/>
      <c r="T63" s="23"/>
      <c r="U63" s="132"/>
      <c r="V63" s="132"/>
      <c r="W63" s="24"/>
      <c r="X63" s="24"/>
    </row>
    <row r="64" spans="2:24" ht="18" customHeight="1" x14ac:dyDescent="0.25">
      <c r="B64" s="89">
        <v>2</v>
      </c>
      <c r="C64" s="104"/>
      <c r="D64" s="146">
        <v>0</v>
      </c>
      <c r="E64" s="50">
        <f>IF(D64&lt;&gt;"",D64,"")</f>
        <v>0</v>
      </c>
      <c r="F64" s="47" t="str">
        <f>IF(D64&lt;&gt;"",IF(C64="","",C64),"")</f>
        <v/>
      </c>
      <c r="G64" s="125">
        <f>IF(E64&lt;&gt;"",IF(E66&lt;&gt;"",SMALL(E64:F66,1),""),"")</f>
        <v>0</v>
      </c>
      <c r="H64" s="47"/>
      <c r="I64" s="47"/>
      <c r="J64" s="47"/>
      <c r="K64" s="125"/>
      <c r="L64" s="19"/>
      <c r="M64" s="19"/>
      <c r="N64" s="19"/>
      <c r="O64" s="122"/>
      <c r="P64" s="26"/>
      <c r="S64" s="22"/>
      <c r="T64" s="23"/>
      <c r="U64" s="132"/>
      <c r="V64" s="132" t="str">
        <f>IF(U64="","",VLOOKUP(U64,LISTAS!$F$5:$G$204,2,0))</f>
        <v/>
      </c>
      <c r="W64" s="24" t="str">
        <f t="shared" si="1"/>
        <v/>
      </c>
      <c r="X64" s="24" t="str">
        <f t="shared" si="3"/>
        <v/>
      </c>
    </row>
    <row r="65" spans="2:24" ht="18" customHeight="1" thickBot="1" x14ac:dyDescent="0.3">
      <c r="B65" s="89"/>
      <c r="C65" s="105" t="str">
        <f>IF(C64="","",VLOOKUP(C64,LISTAS!$F$5:$G$204,2,0))</f>
        <v/>
      </c>
      <c r="D65" s="147"/>
      <c r="E65" s="51"/>
      <c r="F65" s="47"/>
      <c r="G65" s="125"/>
      <c r="H65" s="47"/>
      <c r="I65" s="47"/>
      <c r="J65" s="47"/>
      <c r="K65" s="125"/>
      <c r="L65" s="19"/>
      <c r="M65" s="19"/>
      <c r="N65" s="19"/>
      <c r="O65" s="122"/>
      <c r="P65" s="26"/>
      <c r="S65" s="22"/>
      <c r="T65" s="23"/>
      <c r="U65" s="132"/>
      <c r="V65" s="132"/>
      <c r="W65" s="24"/>
      <c r="X65" s="24"/>
    </row>
    <row r="66" spans="2:24" ht="18" customHeight="1" x14ac:dyDescent="0.25">
      <c r="B66" s="89">
        <v>15</v>
      </c>
      <c r="C66" s="104"/>
      <c r="D66" s="146">
        <v>0</v>
      </c>
      <c r="E66" s="51">
        <f>IF(D66&lt;&gt;"",D66,"")</f>
        <v>0</v>
      </c>
      <c r="F66" s="47" t="str">
        <f>IF(D66&lt;&gt;"",IF(C66="","",C66),"")</f>
        <v/>
      </c>
      <c r="G66" s="125" t="str">
        <f>VLOOKUP(G64,E64:F66,2,0)</f>
        <v/>
      </c>
      <c r="H66" s="47"/>
      <c r="I66" s="47"/>
      <c r="J66" s="47"/>
      <c r="K66" s="125"/>
      <c r="L66" s="19"/>
      <c r="M66" s="19"/>
      <c r="N66" s="19"/>
      <c r="O66" s="122"/>
      <c r="P66" s="26"/>
      <c r="S66" s="22"/>
      <c r="T66" s="23"/>
      <c r="U66" s="132"/>
      <c r="V66" s="132" t="str">
        <f>IF(U66="","",VLOOKUP(U66,LISTAS!$F$5:$G$204,2,0))</f>
        <v/>
      </c>
      <c r="W66" s="24" t="str">
        <f t="shared" si="1"/>
        <v/>
      </c>
      <c r="X66" s="24" t="str">
        <f t="shared" si="3"/>
        <v/>
      </c>
    </row>
    <row r="67" spans="2:24" ht="18" customHeight="1" thickBot="1" x14ac:dyDescent="0.3">
      <c r="B67" s="89"/>
      <c r="C67" s="105" t="str">
        <f>IF(C66="","",VLOOKUP(C66,LISTAS!$F$5:$G$204,2,0))</f>
        <v/>
      </c>
      <c r="D67" s="147"/>
      <c r="E67" s="47"/>
      <c r="F67" s="47"/>
      <c r="G67" s="125"/>
      <c r="H67" s="47"/>
      <c r="I67" s="47"/>
      <c r="J67" s="47"/>
      <c r="K67" s="125"/>
      <c r="L67" s="19"/>
      <c r="M67" s="19"/>
      <c r="N67" s="19"/>
      <c r="O67" s="122"/>
      <c r="P67" s="26"/>
      <c r="S67" s="22"/>
      <c r="T67" s="23"/>
      <c r="U67" s="132"/>
      <c r="V67" s="132"/>
      <c r="W67" s="24"/>
      <c r="X67" s="24"/>
    </row>
    <row r="68" spans="2:24" ht="18" customHeight="1" x14ac:dyDescent="0.25">
      <c r="B68" s="90"/>
      <c r="C68" s="123"/>
      <c r="D68" s="29"/>
      <c r="E68" s="29"/>
      <c r="F68" s="29"/>
      <c r="G68" s="123"/>
      <c r="H68" s="29"/>
      <c r="I68" s="29"/>
      <c r="J68" s="29"/>
      <c r="K68" s="123"/>
      <c r="L68" s="29"/>
      <c r="M68" s="29"/>
      <c r="N68" s="29"/>
      <c r="O68" s="123"/>
      <c r="P68" s="30"/>
      <c r="S68" s="22"/>
      <c r="T68" s="23"/>
      <c r="U68" s="132"/>
      <c r="V68" s="132" t="str">
        <f>IF(U68="","",VLOOKUP(U68,LISTAS!$F$5:$G$204,2,0))</f>
        <v/>
      </c>
      <c r="W68" s="24" t="str">
        <f t="shared" si="1"/>
        <v/>
      </c>
      <c r="X68" s="24" t="str">
        <f t="shared" si="3"/>
        <v/>
      </c>
    </row>
    <row r="69" spans="2:24" ht="18" customHeight="1" x14ac:dyDescent="0.25">
      <c r="B69" s="85"/>
      <c r="C69" s="108"/>
      <c r="D69" s="13"/>
      <c r="E69" s="13"/>
      <c r="F69" s="13"/>
      <c r="G69" s="108"/>
      <c r="H69" s="13"/>
      <c r="I69" s="13"/>
      <c r="J69" s="13"/>
      <c r="K69" s="108"/>
      <c r="L69" s="13"/>
      <c r="M69" s="13"/>
      <c r="N69" s="13"/>
      <c r="O69" s="108"/>
      <c r="P69" s="13"/>
    </row>
    <row r="70" spans="2:24" ht="18" customHeight="1" x14ac:dyDescent="0.25">
      <c r="B70" s="85"/>
      <c r="C70" s="108"/>
      <c r="D70" s="13"/>
      <c r="E70" s="13"/>
      <c r="F70" s="13"/>
      <c r="G70" s="108"/>
      <c r="H70" s="13"/>
      <c r="I70" s="13"/>
      <c r="J70" s="13"/>
      <c r="K70" s="108"/>
      <c r="L70" s="13"/>
      <c r="M70" s="13"/>
      <c r="N70" s="13"/>
      <c r="O70" s="108"/>
      <c r="P70" s="13"/>
    </row>
    <row r="71" spans="2:24" ht="30" customHeight="1" x14ac:dyDescent="0.25">
      <c r="B71" s="144" t="s">
        <v>16</v>
      </c>
      <c r="C71" s="144"/>
      <c r="D71" s="144"/>
      <c r="E71" s="144"/>
      <c r="F71" s="144"/>
      <c r="G71" s="144"/>
      <c r="H71" s="144"/>
      <c r="I71" s="144"/>
      <c r="J71" s="144"/>
      <c r="K71" s="144"/>
      <c r="L71" s="144"/>
      <c r="M71" s="144"/>
      <c r="N71" s="144"/>
      <c r="O71" s="144"/>
      <c r="P71" s="144"/>
      <c r="S71" s="144" t="s">
        <v>4</v>
      </c>
      <c r="T71" s="144"/>
      <c r="U71" s="144"/>
      <c r="V71" s="144"/>
      <c r="W71" s="144"/>
      <c r="X71" s="144"/>
    </row>
    <row r="72" spans="2:24" ht="28.5" customHeight="1" thickBot="1" x14ac:dyDescent="0.3">
      <c r="B72" s="87"/>
      <c r="C72" s="121"/>
      <c r="D72" s="16"/>
      <c r="E72" s="16"/>
      <c r="F72" s="16"/>
      <c r="G72" s="124"/>
      <c r="H72" s="16"/>
      <c r="I72" s="16"/>
      <c r="J72" s="16"/>
      <c r="K72" s="124"/>
      <c r="L72" s="16"/>
      <c r="M72" s="16"/>
      <c r="N72" s="16"/>
      <c r="O72" s="124"/>
      <c r="P72" s="17"/>
      <c r="S72" s="148" t="s">
        <v>3</v>
      </c>
      <c r="T72" s="148"/>
      <c r="U72" s="18" t="s">
        <v>13</v>
      </c>
      <c r="V72" s="18" t="s">
        <v>0</v>
      </c>
      <c r="W72" s="18" t="s">
        <v>14</v>
      </c>
      <c r="X72" s="18" t="s">
        <v>15</v>
      </c>
    </row>
    <row r="73" spans="2:24" ht="18" customHeight="1" x14ac:dyDescent="0.25">
      <c r="B73" s="88">
        <v>1</v>
      </c>
      <c r="C73" s="110"/>
      <c r="D73" s="146">
        <v>0</v>
      </c>
      <c r="E73" s="47">
        <f>IF(D73&lt;&gt;"",D73,"")</f>
        <v>0</v>
      </c>
      <c r="F73" s="47" t="str">
        <f>IF(D73&lt;&gt;"",IF(C73="","",C73),"")</f>
        <v/>
      </c>
      <c r="G73" s="125">
        <f>IF(E73&lt;&gt;"",IF(E75&lt;&gt;"",SMALL(E73:F75,1),""),"")</f>
        <v>0</v>
      </c>
      <c r="H73" s="19"/>
      <c r="I73" s="19"/>
      <c r="J73" s="19"/>
      <c r="K73" s="122"/>
      <c r="L73" s="19"/>
      <c r="M73" s="20"/>
      <c r="N73" s="20"/>
      <c r="O73" s="126"/>
      <c r="P73" s="21"/>
      <c r="S73" s="22" t="str">
        <f>IF(U73&lt;&gt;"",1,"")</f>
        <v/>
      </c>
      <c r="T73" s="23" t="str">
        <f t="shared" ref="T73:T88" si="4">IF(S73&lt;&gt;"","LUGAR","")</f>
        <v/>
      </c>
      <c r="U73" s="132" t="str">
        <f>IF(P101&lt;&gt;"",IF(P103&lt;&gt;"",IF(P101=P103,"",IF(P101&gt;P103,O101,O103)),""),"")</f>
        <v/>
      </c>
      <c r="V73" s="132" t="str">
        <f>IF(U73="","",VLOOKUP(U73,LISTAS!$F$5:$G$204,2,0))</f>
        <v/>
      </c>
      <c r="W73" s="24" t="str">
        <f t="shared" ref="W73:W88" si="5">IF(S73="","",IF(S73=1,400,IF(S73=2,340,IF(S73=3,300,IF(S73=4,280,IF(S73=5,270,IF(S73=6,260,IF(S73=7,250,IF(S73=8,240,IF(S73=9,200,IF(S73=10,200,IF(S73=11,200,IF(S73=12,200,IF(S73=13,200,IF(S73=14,200,IF(S73=15,200,IF(S73=16,200,IF(S73&gt;16,"",""))))))))))))))))))</f>
        <v/>
      </c>
      <c r="X73" s="24" t="str">
        <f t="shared" ref="X73:X88" si="6">IF(S73="","",IF($V$5="NÃO","",IF(S73=1,400,IF(S73=2,340,IF(S73=3,300,IF(S73=4,280,IF(S73=5,270,IF(S73=6,260,IF(S73=7,250,IF(S73=8,240,IF(S73=9,200,IF(S73=10,200,IF(S73=11,200,IF(S73=12,200,IF(S73=13,200,IF(S73=14,200,IF(S73=15,200,IF(S73=16,200,IF(S73&gt;16,"","")))))))))))))))))))</f>
        <v/>
      </c>
    </row>
    <row r="74" spans="2:24" ht="18" customHeight="1" thickBot="1" x14ac:dyDescent="0.3">
      <c r="B74" s="88"/>
      <c r="C74" s="111" t="str">
        <f>IF(C73="","",VLOOKUP(C73,LISTAS!$F$5:$G$204,2,0))</f>
        <v/>
      </c>
      <c r="D74" s="147"/>
      <c r="E74" s="47"/>
      <c r="F74" s="47"/>
      <c r="G74" s="125"/>
      <c r="H74" s="19"/>
      <c r="I74" s="19"/>
      <c r="J74" s="19"/>
      <c r="K74" s="122"/>
      <c r="L74" s="19"/>
      <c r="M74" s="20"/>
      <c r="N74" s="20"/>
      <c r="O74" s="126"/>
      <c r="P74" s="21"/>
      <c r="S74" s="22" t="str">
        <f>IF(U74&lt;&gt;"",1+COUNTIF(S73,"1"),"")</f>
        <v/>
      </c>
      <c r="T74" s="23" t="str">
        <f t="shared" si="4"/>
        <v/>
      </c>
      <c r="U74" s="132" t="str">
        <f>IF(P101&lt;&gt;"",IF(P103&lt;&gt;"",IF(P101=P103,"",IF(P101&lt;P103,O101,O103)),""),"")</f>
        <v/>
      </c>
      <c r="V74" s="132" t="str">
        <f>IF(U74="","",VLOOKUP(U74,LISTAS!$F$5:$G$204,2,0))</f>
        <v/>
      </c>
      <c r="W74" s="24" t="str">
        <f t="shared" si="5"/>
        <v/>
      </c>
      <c r="X74" s="24" t="str">
        <f t="shared" si="6"/>
        <v/>
      </c>
    </row>
    <row r="75" spans="2:24" ht="18" customHeight="1" x14ac:dyDescent="0.25">
      <c r="B75" s="89">
        <v>16</v>
      </c>
      <c r="C75" s="110"/>
      <c r="D75" s="146">
        <v>0</v>
      </c>
      <c r="E75" s="49">
        <f>IF(D75&lt;&gt;"",D75,"")</f>
        <v>0</v>
      </c>
      <c r="F75" s="52" t="str">
        <f>IF(D75&lt;&gt;"",IF(C75="","",C75),"")</f>
        <v/>
      </c>
      <c r="G75" s="125" t="str">
        <f>VLOOKUP(G73,E73:F75,2,0)</f>
        <v/>
      </c>
      <c r="H75" s="19"/>
      <c r="I75" s="19"/>
      <c r="J75" s="19"/>
      <c r="K75" s="122"/>
      <c r="L75" s="19"/>
      <c r="M75" s="20"/>
      <c r="N75" s="20"/>
      <c r="O75" s="126"/>
      <c r="P75" s="21"/>
      <c r="S75" s="22" t="str">
        <f>IF(U75&lt;&gt;"",1+COUNTIF(S73:S74,"1")+COUNTIF(S73:S74,"2"),"")</f>
        <v/>
      </c>
      <c r="T75" s="23" t="str">
        <f t="shared" si="4"/>
        <v/>
      </c>
      <c r="U75" s="132" t="str">
        <f>IF(U73&lt;&gt;"",IF(K85=U73,K87,IF(K87=U73,K85,IF(K117=U73,K119,IF(K119=U73,K117)))),"")</f>
        <v/>
      </c>
      <c r="V75" s="132" t="str">
        <f>IF(U75="","",VLOOKUP(U75,LISTAS!$F$5:$G$204,2,0))</f>
        <v/>
      </c>
      <c r="W75" s="24" t="str">
        <f t="shared" si="5"/>
        <v/>
      </c>
      <c r="X75" s="24" t="str">
        <f t="shared" si="6"/>
        <v/>
      </c>
    </row>
    <row r="76" spans="2:24" ht="18" customHeight="1" thickBot="1" x14ac:dyDescent="0.3">
      <c r="B76" s="89"/>
      <c r="C76" s="111" t="str">
        <f>IF(C75="","",VLOOKUP(C75,LISTAS!$F$5:$G$204,2,0))</f>
        <v/>
      </c>
      <c r="D76" s="147"/>
      <c r="E76" s="47"/>
      <c r="F76" s="52"/>
      <c r="G76" s="125"/>
      <c r="H76" s="19"/>
      <c r="I76" s="19"/>
      <c r="J76" s="19"/>
      <c r="K76" s="122"/>
      <c r="L76" s="19"/>
      <c r="M76" s="20"/>
      <c r="N76" s="20"/>
      <c r="O76" s="126"/>
      <c r="P76" s="21"/>
      <c r="S76" s="22" t="str">
        <f>IF(U76&lt;&gt;"",1+COUNTIF(S73:S75,"1")+COUNTIF(S73:S75,"2")+COUNTIF(S73:S75,"3"),"")</f>
        <v/>
      </c>
      <c r="T76" s="23" t="str">
        <f t="shared" si="4"/>
        <v/>
      </c>
      <c r="U76" s="132" t="str">
        <f>IF(U74&lt;&gt;"",IF(K85=U74,K87,IF(K87=U74,K85,IF(K117=U74,K119,IF(K119=U74,K117)))),"")</f>
        <v/>
      </c>
      <c r="V76" s="132" t="str">
        <f>IF(U76="","",VLOOKUP(U76,LISTAS!$F$5:$G$204,2,0))</f>
        <v/>
      </c>
      <c r="W76" s="24" t="str">
        <f t="shared" si="5"/>
        <v/>
      </c>
      <c r="X76" s="24" t="str">
        <f t="shared" si="6"/>
        <v/>
      </c>
    </row>
    <row r="77" spans="2:24" ht="18" customHeight="1" x14ac:dyDescent="0.25">
      <c r="B77" s="89"/>
      <c r="C77" s="122"/>
      <c r="D77" s="19"/>
      <c r="E77" s="19"/>
      <c r="F77" s="25"/>
      <c r="G77" s="110" t="str">
        <f>IF(D73&lt;&gt;"",IF(D75&lt;&gt;"",IF(D73=D75,"",IF(D73&gt;D75,C73,C75)),""),"")</f>
        <v/>
      </c>
      <c r="H77" s="146">
        <v>0</v>
      </c>
      <c r="I77" s="47">
        <f>IF(H77&lt;&gt;"",H77,"")</f>
        <v>0</v>
      </c>
      <c r="J77" s="47" t="str">
        <f>IF(H77&lt;&gt;"",IF(G77="","",G77),"")</f>
        <v/>
      </c>
      <c r="K77" s="125">
        <f>IF(I77&lt;&gt;"",IF(I79&lt;&gt;"",SMALL(I77:J79,1),""),"")</f>
        <v>0</v>
      </c>
      <c r="L77" s="19"/>
      <c r="M77" s="19"/>
      <c r="N77" s="19"/>
      <c r="O77" s="122"/>
      <c r="P77" s="26"/>
      <c r="S77" s="22" t="str">
        <f>IF(U77&lt;&gt;"",1+COUNTIF(S73:S76,"1")+COUNTIF(S73:S76,"2")+COUNTIF(S73:S76,"3")+COUNTIF(S73:S76,"4"),"")</f>
        <v/>
      </c>
      <c r="T77" s="23" t="str">
        <f t="shared" si="4"/>
        <v/>
      </c>
      <c r="U77" s="132" t="str">
        <f>IF(U73&lt;&gt;"",IF(G77=U73,G79,IF(G79=U73,G77,IF(G93=U73,G95,IF(G95=U73,G93,IF(G109=U73,G111,IF(G111=U73,G109,IF(G125=U73,G127,IF(G127=U73,G125)))))))),"")</f>
        <v/>
      </c>
      <c r="V77" s="132" t="str">
        <f>IF(U77="","",VLOOKUP(U77,LISTAS!$F$5:$G$204,2,0))</f>
        <v/>
      </c>
      <c r="W77" s="24" t="str">
        <f t="shared" si="5"/>
        <v/>
      </c>
      <c r="X77" s="24" t="str">
        <f t="shared" si="6"/>
        <v/>
      </c>
    </row>
    <row r="78" spans="2:24" ht="18" customHeight="1" thickBot="1" x14ac:dyDescent="0.3">
      <c r="B78" s="89"/>
      <c r="C78" s="122"/>
      <c r="D78" s="19"/>
      <c r="E78" s="19"/>
      <c r="F78" s="25"/>
      <c r="G78" s="111" t="str">
        <f>IF(G77="","",VLOOKUP(G77,LISTAS!$F$5:$G$204,2,0))</f>
        <v/>
      </c>
      <c r="H78" s="147"/>
      <c r="I78" s="47"/>
      <c r="J78" s="47"/>
      <c r="K78" s="125"/>
      <c r="L78" s="19"/>
      <c r="M78" s="19"/>
      <c r="N78" s="19"/>
      <c r="O78" s="122"/>
      <c r="P78" s="26"/>
      <c r="S78" s="22" t="str">
        <f>IF(U78&lt;&gt;"",1+COUNTIF(S73:S77,"1")+COUNTIF(S73:S77,"2")+COUNTIF(S73:S77,"3")+COUNTIF(S73:S77,"4")+COUNTIF(S73:S77,"5"),"")</f>
        <v/>
      </c>
      <c r="T78" s="23" t="str">
        <f t="shared" si="4"/>
        <v/>
      </c>
      <c r="U78" s="132" t="str">
        <f>IF(U74&lt;&gt;"",IF(G77=U74,G79,IF(G79=U74,G77,IF(G93=U74,G95,IF(G95=U74,G93,IF(G109=U74,G111,IF(G111=U74,G109,IF(G125=U74,G127,IF(G127=U74,G125)))))))),"")</f>
        <v/>
      </c>
      <c r="V78" s="132" t="str">
        <f>IF(U78="","",VLOOKUP(U78,LISTAS!$F$5:$G$204,2,0))</f>
        <v/>
      </c>
      <c r="W78" s="24" t="str">
        <f t="shared" si="5"/>
        <v/>
      </c>
      <c r="X78" s="24" t="str">
        <f t="shared" si="6"/>
        <v/>
      </c>
    </row>
    <row r="79" spans="2:24" ht="18" customHeight="1" x14ac:dyDescent="0.25">
      <c r="B79" s="89"/>
      <c r="C79" s="122"/>
      <c r="D79" s="19"/>
      <c r="E79" s="27"/>
      <c r="F79" s="28"/>
      <c r="G79" s="110" t="str">
        <f>IF(D81&lt;&gt;"",IF(D83&lt;&gt;"",IF(D81=D83,"",IF(D81&gt;D83,C81,C83)),""),"")</f>
        <v/>
      </c>
      <c r="H79" s="146">
        <v>0</v>
      </c>
      <c r="I79" s="49">
        <f>IF(H79&lt;&gt;"",H79,"")</f>
        <v>0</v>
      </c>
      <c r="J79" s="47" t="str">
        <f>IF(H79&lt;&gt;"",IF(G79="","",G79),"")</f>
        <v/>
      </c>
      <c r="K79" s="125" t="str">
        <f>VLOOKUP(K77,I77:J79,2,0)</f>
        <v/>
      </c>
      <c r="L79" s="19"/>
      <c r="M79" s="19"/>
      <c r="N79" s="19"/>
      <c r="O79" s="122"/>
      <c r="P79" s="26"/>
      <c r="S79" s="22" t="str">
        <f>IF(U79&lt;&gt;"",1+COUNTIF(S73:S78,"1")+COUNTIF(S73:S78,"2")+COUNTIF(S73:S78,"3")+COUNTIF(S73:S78,"4")+COUNTIF(S73:S78,"5")+COUNTIF(S73:S78,"6"),"")</f>
        <v/>
      </c>
      <c r="T79" s="23" t="str">
        <f t="shared" si="4"/>
        <v/>
      </c>
      <c r="U79" s="132" t="str">
        <f>IF(U75&lt;&gt;"",IF(G77=U75,G79,IF(G79=U75,G77,IF(G93=U75,G95,IF(G95=U75,G93,IF(G109=U75,G111,IF(G111=U75,G109,IF(G125=U75,G127,IF(G127=U75,G125)))))))),"")</f>
        <v/>
      </c>
      <c r="V79" s="132" t="str">
        <f>IF(U79="","",VLOOKUP(U79,LISTAS!$F$5:$G$204,2,0))</f>
        <v/>
      </c>
      <c r="W79" s="24" t="str">
        <f t="shared" si="5"/>
        <v/>
      </c>
      <c r="X79" s="24" t="str">
        <f t="shared" si="6"/>
        <v/>
      </c>
    </row>
    <row r="80" spans="2:24" ht="18" customHeight="1" thickBot="1" x14ac:dyDescent="0.3">
      <c r="B80" s="89"/>
      <c r="C80" s="122"/>
      <c r="D80" s="19"/>
      <c r="E80" s="27"/>
      <c r="F80" s="19"/>
      <c r="G80" s="111" t="str">
        <f>IF(G79="","",VLOOKUP(G79,LISTAS!$F$5:$G$204,2,0))</f>
        <v/>
      </c>
      <c r="H80" s="147"/>
      <c r="I80" s="60"/>
      <c r="J80" s="47"/>
      <c r="K80" s="125"/>
      <c r="L80" s="19"/>
      <c r="M80" s="19"/>
      <c r="N80" s="19"/>
      <c r="O80" s="122"/>
      <c r="P80" s="26"/>
      <c r="S80" s="22" t="str">
        <f>IF(U80&lt;&gt;"",1+COUNTIF(S73:S79,"1")+COUNTIF(S73:S79,"2")+COUNTIF(S73:S79,"3")+COUNTIF(S73:S79,"4")+COUNTIF(S73:S79,"5")+COUNTIF(S73:S79,"6")+COUNTIF(S73:S79,"7"),"")</f>
        <v/>
      </c>
      <c r="T80" s="23" t="str">
        <f t="shared" si="4"/>
        <v/>
      </c>
      <c r="U80" s="132" t="str">
        <f>IF(U76&lt;&gt;"",IF(G77=U76,G79,IF(G79=U76,G77,IF(G93=U76,G95,IF(G95=U76,G93,IF(G109=U76,G111,IF(G111=U76,G109,IF(G125=U76,G127,IF(G127=U76,G125)))))))),"")</f>
        <v/>
      </c>
      <c r="V80" s="132" t="str">
        <f>IF(U80="","",VLOOKUP(U80,LISTAS!$F$5:$G$204,2,0))</f>
        <v/>
      </c>
      <c r="W80" s="24" t="str">
        <f t="shared" si="5"/>
        <v/>
      </c>
      <c r="X80" s="24" t="str">
        <f t="shared" si="6"/>
        <v/>
      </c>
    </row>
    <row r="81" spans="2:24" ht="18" customHeight="1" x14ac:dyDescent="0.25">
      <c r="B81" s="89">
        <v>7</v>
      </c>
      <c r="C81" s="110"/>
      <c r="D81" s="146">
        <v>0</v>
      </c>
      <c r="E81" s="50">
        <f>IF(D81&lt;&gt;"",D81,"")</f>
        <v>0</v>
      </c>
      <c r="F81" s="47" t="str">
        <f>IF(D81&lt;&gt;"",IF(C81="","",C81),"")</f>
        <v/>
      </c>
      <c r="G81" s="125">
        <f>IF(E81&lt;&gt;"",IF(E83&lt;&gt;"",SMALL(E81:F83,1),""),"")</f>
        <v>0</v>
      </c>
      <c r="H81" s="19"/>
      <c r="I81" s="27"/>
      <c r="J81" s="19"/>
      <c r="K81" s="122"/>
      <c r="L81" s="19"/>
      <c r="M81" s="19"/>
      <c r="N81" s="19"/>
      <c r="O81" s="122"/>
      <c r="P81" s="26"/>
      <c r="S81" s="22" t="str">
        <f>IF(U81&lt;&gt;"",1+COUNTIF(S73:S80,"1")+COUNTIF(S73:S80,"2")+COUNTIF(S73:S80,"3")+COUNTIF(S73:S80,"4")+COUNTIF(S73:S80,"5")+COUNTIF(S73:S80,"6")+COUNTIF(S73:S80,"7")+COUNTIF(S73:S80,"8"),"")</f>
        <v/>
      </c>
      <c r="T81" s="23" t="str">
        <f t="shared" si="4"/>
        <v/>
      </c>
      <c r="U81" s="132" t="str">
        <f>IF(U73&lt;&gt;"",IF(C73=U73,G75,IF(C75=U73,G75,IF(C81=U73,G83,IF(C83=U73,G83,IF(C89=U73,G91,IF(C91=U73,G91,IF(C97=U73,G99,IF(C99=U73,G99,IF(C105=U73,G107,IF(C107=U73,G107,IF(C113=U73,G115,IF(C115=U73,G115,IF(C121=U73,G123,IF(C123=U73,G123,IF(C129=U73,G131,IF(C131=U73,G131)))))))))))))))),"")</f>
        <v/>
      </c>
      <c r="V81" s="132" t="str">
        <f>IF(U81="","",VLOOKUP(U81,LISTAS!$F$5:$G$204,2,0))</f>
        <v/>
      </c>
      <c r="W81" s="24" t="str">
        <f t="shared" si="5"/>
        <v/>
      </c>
      <c r="X81" s="24" t="str">
        <f t="shared" si="6"/>
        <v/>
      </c>
    </row>
    <row r="82" spans="2:24" ht="18" customHeight="1" thickBot="1" x14ac:dyDescent="0.3">
      <c r="B82" s="89"/>
      <c r="C82" s="111" t="str">
        <f>IF(C81="","",VLOOKUP(C81,LISTAS!$F$5:$G$204,2,0))</f>
        <v/>
      </c>
      <c r="D82" s="147"/>
      <c r="E82" s="51"/>
      <c r="F82" s="47"/>
      <c r="G82" s="125"/>
      <c r="H82" s="19"/>
      <c r="I82" s="27"/>
      <c r="J82" s="19"/>
      <c r="K82" s="122"/>
      <c r="L82" s="19"/>
      <c r="M82" s="19"/>
      <c r="N82" s="19"/>
      <c r="O82" s="122"/>
      <c r="P82" s="26"/>
      <c r="S82" s="22" t="str">
        <f>IF(U82&lt;&gt;"",1+COUNTIF(S73:S81,"1")+COUNTIF(S73:S81,"2")+COUNTIF(S73:S81,"3")+COUNTIF(S73:S81,"4")+COUNTIF(S73:S81,"5")+COUNTIF(S73:S81,"6")+COUNTIF(S73:S81,"7")+COUNTIF(S73:S81,"8")+COUNTIF(S73:S81,"9"),"")</f>
        <v/>
      </c>
      <c r="T82" s="23" t="str">
        <f t="shared" si="4"/>
        <v/>
      </c>
      <c r="U82" s="132" t="str">
        <f>IF(U74&lt;&gt;"",IF(C73=U74,G75,IF(C75=U74,G75,IF(C81=U74,G83,IF(C83=U74,G83,IF(C89=U74,G91,IF(C91=U74,G91,IF(C97=U74,G99,IF(C99=U74,G99,IF(C105=U74,G107,IF(C107=U74,G107,IF(C113=U74,G115,IF(C115=U74,G115,IF(C121=U74,G123,IF(C123=U74,G123,IF(C129=U74,G131,IF(C131=U74,G131)))))))))))))))),"")</f>
        <v/>
      </c>
      <c r="V82" s="132" t="str">
        <f>IF(U82="","",VLOOKUP(U82,LISTAS!$F$5:$G$204,2,0))</f>
        <v/>
      </c>
      <c r="W82" s="24" t="str">
        <f t="shared" si="5"/>
        <v/>
      </c>
      <c r="X82" s="24" t="str">
        <f t="shared" si="6"/>
        <v/>
      </c>
    </row>
    <row r="83" spans="2:24" ht="18" customHeight="1" x14ac:dyDescent="0.25">
      <c r="B83" s="89">
        <v>9</v>
      </c>
      <c r="C83" s="110"/>
      <c r="D83" s="146">
        <v>0</v>
      </c>
      <c r="E83" s="51">
        <f>IF(D83&lt;&gt;"",D83,"")</f>
        <v>0</v>
      </c>
      <c r="F83" s="47" t="str">
        <f>IF(D83&lt;&gt;"",IF(C83="","",C83),"")</f>
        <v/>
      </c>
      <c r="G83" s="125" t="str">
        <f>VLOOKUP(G81,E81:F83,2,0)</f>
        <v/>
      </c>
      <c r="H83" s="19"/>
      <c r="I83" s="27"/>
      <c r="J83" s="19"/>
      <c r="K83" s="122"/>
      <c r="L83" s="19"/>
      <c r="M83" s="19"/>
      <c r="N83" s="19"/>
      <c r="O83" s="122"/>
      <c r="P83" s="26"/>
      <c r="S83" s="22" t="str">
        <f>IF(U83&lt;&gt;"",1+COUNTIF(S73:S82,"1")+COUNTIF(S73:S82,"2")+COUNTIF(S73:S82,"3")+COUNTIF(S73:S82,"4")+COUNTIF(S73:S82,"5")+COUNTIF(S73:S82,"6")+COUNTIF(S73:S82,"7")+COUNTIF(S73:S82,"8")+COUNTIF(S73:S82,"9")+COUNTIF(S73:S82,"10"),"")</f>
        <v/>
      </c>
      <c r="T83" s="23" t="str">
        <f t="shared" si="4"/>
        <v/>
      </c>
      <c r="U83" s="132" t="str">
        <f>IF(U75&lt;&gt;"",IF(C73=U75,G75,IF(C75=U75,G75,IF(C81=U75,G83,IF(C83=U75,G83,IF(C89=U75,G91,IF(C91=U75,G91,IF(C97=U75,G99,IF(C99=U75,G99,IF(C105=U75,G107,IF(C107=U75,G107,IF(C113=U75,G115,IF(C115=U75,G115,IF(C121=U75,G123,IF(C123=U75,G123,IF(C129=U75,G131,IF(C131=U75,G131)))))))))))))))),"")</f>
        <v/>
      </c>
      <c r="V83" s="132" t="str">
        <f>IF(U83="","",VLOOKUP(U83,LISTAS!$F$5:$G$204,2,0))</f>
        <v/>
      </c>
      <c r="W83" s="24" t="str">
        <f t="shared" si="5"/>
        <v/>
      </c>
      <c r="X83" s="24" t="str">
        <f t="shared" si="6"/>
        <v/>
      </c>
    </row>
    <row r="84" spans="2:24" ht="18" customHeight="1" thickBot="1" x14ac:dyDescent="0.3">
      <c r="B84" s="89"/>
      <c r="C84" s="111" t="str">
        <f>IF(C83="","",VLOOKUP(C83,LISTAS!$F$5:$G$204,2,0))</f>
        <v/>
      </c>
      <c r="D84" s="147"/>
      <c r="E84" s="47"/>
      <c r="F84" s="47"/>
      <c r="G84" s="125"/>
      <c r="H84" s="19"/>
      <c r="I84" s="27"/>
      <c r="J84" s="19"/>
      <c r="K84" s="122"/>
      <c r="L84" s="19"/>
      <c r="M84" s="19"/>
      <c r="N84" s="19"/>
      <c r="O84" s="122"/>
      <c r="P84" s="26"/>
      <c r="S84" s="22" t="str">
        <f>IF(U84&lt;&gt;"",1+COUNTIF(S73:S83,"1")+COUNTIF(S73:S83,"2")+COUNTIF(S73:S83,"3")+COUNTIF(S73:S83,"4")+COUNTIF(S73:S83,"5")+COUNTIF(S73:S83,"6")+COUNTIF(S73:S83,"7")+COUNTIF(S73:S83,"8")+COUNTIF(S73:S83,"9")+COUNTIF(S73:S83,"10")+COUNTIF(S73:S83,"11"),"")</f>
        <v/>
      </c>
      <c r="T84" s="23" t="str">
        <f t="shared" si="4"/>
        <v/>
      </c>
      <c r="U84" s="132" t="str">
        <f>IF(U76&lt;&gt;"",IF(C73=U76,G75,IF(C75=U76,G75,IF(C81=U76,G83,IF(C83=U76,G83,IF(C89=U76,G91,IF(C91=U76,G91,IF(C97=U76,G99,IF(C99=U76,G99,IF(C105=U76,G107,IF(C107=U76,G107,IF(C113=U76,G115,IF(C115=U76,G115,IF(C121=U76,G123,IF(C123=U76,G123,IF(C129=U76,G131,IF(C131=U76,G131)))))))))))))))),"")</f>
        <v/>
      </c>
      <c r="V84" s="132" t="str">
        <f>IF(U84="","",VLOOKUP(U84,LISTAS!$F$5:$G$204,2,0))</f>
        <v/>
      </c>
      <c r="W84" s="24" t="str">
        <f t="shared" si="5"/>
        <v/>
      </c>
      <c r="X84" s="24" t="str">
        <f t="shared" si="6"/>
        <v/>
      </c>
    </row>
    <row r="85" spans="2:24" ht="18" customHeight="1" x14ac:dyDescent="0.25">
      <c r="B85" s="89"/>
      <c r="C85" s="122"/>
      <c r="D85" s="19"/>
      <c r="E85" s="47"/>
      <c r="F85" s="47"/>
      <c r="G85" s="125"/>
      <c r="H85" s="19"/>
      <c r="I85" s="27"/>
      <c r="J85" s="19"/>
      <c r="K85" s="110" t="str">
        <f>IF(H77&lt;&gt;"",IF(H79&lt;&gt;"",IF(H77=H79,"",IF(H77&gt;H79,G77,G79)),""),"")</f>
        <v/>
      </c>
      <c r="L85" s="146">
        <v>0</v>
      </c>
      <c r="M85" s="47">
        <f>IF(L85&lt;&gt;"",L85,"")</f>
        <v>0</v>
      </c>
      <c r="N85" s="47" t="str">
        <f>IF(L85&lt;&gt;"",IF(K85="","",K85),"")</f>
        <v/>
      </c>
      <c r="O85" s="125">
        <f>IF(M85&lt;&gt;"",IF(M87&lt;&gt;"",SMALL(M85:N87,1),""),"")</f>
        <v>0</v>
      </c>
      <c r="P85" s="26"/>
      <c r="S85" s="22" t="str">
        <f>IF(U85&lt;&gt;"",1+COUNTIF(S73:S84,"1")+COUNTIF(S73:S84,"2")+COUNTIF(S73:S84,"3")+COUNTIF(S73:S84,"4")+COUNTIF(S73:S84,"5")+COUNTIF(S73:S84,"6")+COUNTIF(S73:S84,"7")+COUNTIF(S73:S84,"8")+COUNTIF(S73:S84,"9")+COUNTIF(S73:S84,"10")+COUNTIF(S73:S84,"11")+COUNTIF(S73:S84,"12"),"")</f>
        <v/>
      </c>
      <c r="T85" s="23" t="str">
        <f t="shared" si="4"/>
        <v/>
      </c>
      <c r="U85" s="132" t="str">
        <f>IF(U77&lt;&gt;"",IF(C73=U77,G75,IF(C75=U77,G75,IF(C81=U77,G83,IF(C83=U77,G83,IF(C89=U77,G91,IF(C91=U77,G91,IF(C97=U77,G99,IF(C99=U77,G99,IF(C105=U77,G107,IF(C107=U77,G107,IF(C113=U77,G115,IF(C115=U77,G115,IF(C121=U77,G123,IF(C123=U77,G123,IF(C129=U77,G131,IF(C131=U77,G131)))))))))))))))),"")</f>
        <v/>
      </c>
      <c r="V85" s="132" t="str">
        <f>IF(U85="","",VLOOKUP(U85,LISTAS!$F$5:$G$204,2,0))</f>
        <v/>
      </c>
      <c r="W85" s="24" t="str">
        <f t="shared" si="5"/>
        <v/>
      </c>
      <c r="X85" s="24" t="str">
        <f t="shared" si="6"/>
        <v/>
      </c>
    </row>
    <row r="86" spans="2:24" ht="18" customHeight="1" thickBot="1" x14ac:dyDescent="0.3">
      <c r="B86" s="89"/>
      <c r="C86" s="122"/>
      <c r="D86" s="19"/>
      <c r="E86" s="47"/>
      <c r="F86" s="47"/>
      <c r="G86" s="125"/>
      <c r="H86" s="19"/>
      <c r="I86" s="27"/>
      <c r="J86" s="19"/>
      <c r="K86" s="111" t="str">
        <f>IF(K85="","",VLOOKUP(K85,LISTAS!$F$5:$G$204,2,0))</f>
        <v/>
      </c>
      <c r="L86" s="147"/>
      <c r="M86" s="47"/>
      <c r="N86" s="47"/>
      <c r="O86" s="125"/>
      <c r="P86" s="26"/>
      <c r="S86" s="22" t="str">
        <f>IF(U86&lt;&gt;"",1+COUNTIF(S73:S85,"1")+COUNTIF(S73:S85,"2")+COUNTIF(S73:S85,"3")+COUNTIF(S73:S85,"4")+COUNTIF(S73:S85,"5")+COUNTIF(S73:S85,"6")+COUNTIF(S73:S85,"7")+COUNTIF(S73:S85,"8")+COUNTIF(S73:S85,"9")+COUNTIF(S73:S85,"10")+COUNTIF(S73:S85,"11")+COUNTIF(S73:S85,"12")+COUNTIF(S73:S85,"13"),"")</f>
        <v/>
      </c>
      <c r="T86" s="23" t="str">
        <f t="shared" si="4"/>
        <v/>
      </c>
      <c r="U86" s="132" t="str">
        <f>IF(U78&lt;&gt;"",IF(C73=U78,G75,IF(C75=U78,G75,IF(C81=U78,G83,IF(C83=U78,G83,IF(C89=U78,G91,IF(C91=U78,G91,IF(C97=U78,G99,IF(C99=U78,G99,IF(C105=U78,G107,IF(C107=U78,G107,IF(C113=U78,G115,IF(C115=U78,G115,IF(C121=U78,G123,IF(C123=U78,G123,IF(C129=U78,G131,IF(C131=U78,G131)))))))))))))))),"")</f>
        <v/>
      </c>
      <c r="V86" s="132" t="str">
        <f>IF(U86="","",VLOOKUP(U86,LISTAS!$F$5:$G$204,2,0))</f>
        <v/>
      </c>
      <c r="W86" s="24" t="str">
        <f t="shared" si="5"/>
        <v/>
      </c>
      <c r="X86" s="24" t="str">
        <f t="shared" si="6"/>
        <v/>
      </c>
    </row>
    <row r="87" spans="2:24" x14ac:dyDescent="0.25">
      <c r="B87" s="89"/>
      <c r="C87" s="122"/>
      <c r="D87" s="19"/>
      <c r="E87" s="19"/>
      <c r="F87" s="19"/>
      <c r="G87" s="122"/>
      <c r="H87" s="19"/>
      <c r="I87" s="27"/>
      <c r="J87" s="28"/>
      <c r="K87" s="110" t="str">
        <f>IF(H93&lt;&gt;"",IF(H95&lt;&gt;"",IF(H93=H95,"",IF(H93&gt;H95,G93,G95)),""),"")</f>
        <v/>
      </c>
      <c r="L87" s="146">
        <v>0</v>
      </c>
      <c r="M87" s="49">
        <f>IF(L87&lt;&gt;"",L87,"")</f>
        <v>0</v>
      </c>
      <c r="N87" s="47" t="str">
        <f>IF(L87&lt;&gt;"",IF(K87="","",K87),"")</f>
        <v/>
      </c>
      <c r="O87" s="125" t="str">
        <f>VLOOKUP(O85,M85:N87,2,0)</f>
        <v/>
      </c>
      <c r="P87" s="26"/>
      <c r="S87" s="22" t="str">
        <f>IF(U87&lt;&gt;"",1+COUNTIF(S73:S86,"1")+COUNTIF(S73:S86,"2")+COUNTIF(S73:S86,"3")+COUNTIF(S73:S86,"4")+COUNTIF(S73:S86,"5")+COUNTIF(S73:S86,"6")+COUNTIF(S73:S86,"7")+COUNTIF(S73:S86,"8")+COUNTIF(S73:S86,"9")+COUNTIF(S73:S86,"10")+COUNTIF(S73:S86,"11")+COUNTIF(S73:S86,"12")+COUNTIF(S73:S86,"13")+COUNTIF(S73:S86,"14"),"")</f>
        <v/>
      </c>
      <c r="T87" s="23" t="str">
        <f t="shared" si="4"/>
        <v/>
      </c>
      <c r="U87" s="132" t="str">
        <f>IF(U79&lt;&gt;"",IF(C73=U79,G75,IF(C75=U79,G75,IF(C81=U79,G83,IF(C83=U79,G83,IF(C89=U79,G91,IF(C91=U79,G91,IF(C97=U79,G99,IF(C99=U79,G99,IF(C105=U79,G107,IF(C107=U79,G107,IF(C113=U79,G115,IF(C115=U79,G115,IF(C121=U79,G123,IF(C123=U79,G123,IF(C129=U79,G131,IF(C131=U79,G131)))))))))))))))),"")</f>
        <v/>
      </c>
      <c r="V87" s="132" t="str">
        <f>IF(U87="","",VLOOKUP(U87,LISTAS!$F$5:$G$204,2,0))</f>
        <v/>
      </c>
      <c r="W87" s="24" t="str">
        <f t="shared" si="5"/>
        <v/>
      </c>
      <c r="X87" s="24" t="str">
        <f t="shared" si="6"/>
        <v/>
      </c>
    </row>
    <row r="88" spans="2:24" ht="17.25" thickBot="1" x14ac:dyDescent="0.3">
      <c r="B88" s="89"/>
      <c r="C88" s="122"/>
      <c r="D88" s="19"/>
      <c r="E88" s="19"/>
      <c r="F88" s="19"/>
      <c r="G88" s="122"/>
      <c r="H88" s="19"/>
      <c r="I88" s="27"/>
      <c r="J88" s="19"/>
      <c r="K88" s="111" t="str">
        <f>IF(K87="","",VLOOKUP(K87,LISTAS!$F$5:$G$204,2,0))</f>
        <v/>
      </c>
      <c r="L88" s="147"/>
      <c r="M88" s="60"/>
      <c r="N88" s="47"/>
      <c r="O88" s="125"/>
      <c r="P88" s="26"/>
      <c r="S88" s="22" t="str">
        <f>IF(U88&lt;&gt;"",1+COUNTIF(S73:S87,"1")+COUNTIF(S73:S87,"2")+COUNTIF(S73:S87,"3")+COUNTIF(S73:S87,"4")+COUNTIF(S73:S87,"5")+COUNTIF(S73:S87,"6")+COUNTIF(S73:S87,"7")+COUNTIF(S73:S87,"8")+COUNTIF(S73:S87,"9")+COUNTIF(S73:S87,"10")+COUNTIF(S73:S87,"11")+COUNTIF(S73:S87,"12")+COUNTIF(S73:S87,"13")+COUNTIF(S73:S87,"14")+COUNTIF(S73:S87,"15"),"")</f>
        <v/>
      </c>
      <c r="T88" s="23" t="str">
        <f t="shared" si="4"/>
        <v/>
      </c>
      <c r="U88" s="132" t="str">
        <f>IF(U80&lt;&gt;"",IF(C73=U80,G75,IF(C75=U80,G75,IF(C81=U80,G83,IF(C83=U80,G83,IF(C89=U80,G91,IF(C91=U80,G91,IF(C97=U80,G99,IF(C99=U80,G99,IF(C105=U80,G107,IF(C107=U80,G107,IF(C113=U80,G115,IF(C115=U80,G115,IF(C121=U80,G123,IF(C123=U80,G123,IF(C129=U80,G131,IF(C131=U80,G131)))))))))))))))),"")</f>
        <v/>
      </c>
      <c r="V88" s="132" t="str">
        <f>IF(U88="","",VLOOKUP(U88,LISTAS!$F$5:$G$204,2,0))</f>
        <v/>
      </c>
      <c r="W88" s="24" t="str">
        <f t="shared" si="5"/>
        <v/>
      </c>
      <c r="X88" s="24" t="str">
        <f t="shared" si="6"/>
        <v/>
      </c>
    </row>
    <row r="89" spans="2:24" ht="18" customHeight="1" x14ac:dyDescent="0.25">
      <c r="B89" s="89">
        <v>6</v>
      </c>
      <c r="C89" s="110"/>
      <c r="D89" s="146">
        <v>0</v>
      </c>
      <c r="E89" s="47">
        <f>IF(D89&lt;&gt;"",D89,"")</f>
        <v>0</v>
      </c>
      <c r="F89" s="47" t="str">
        <f>IF(D89&lt;&gt;"",IF(C89="","",C89),"")</f>
        <v/>
      </c>
      <c r="G89" s="125">
        <f>IF(E89&lt;&gt;"",IF(E91&lt;&gt;"",SMALL(E89:F91,1),""),"")</f>
        <v>0</v>
      </c>
      <c r="H89" s="19"/>
      <c r="I89" s="27"/>
      <c r="J89" s="19"/>
      <c r="K89" s="122"/>
      <c r="L89" s="19"/>
      <c r="M89" s="27"/>
      <c r="N89" s="19"/>
      <c r="O89" s="122"/>
      <c r="P89" s="26"/>
      <c r="S89" s="22"/>
      <c r="T89" s="23"/>
      <c r="U89" s="132"/>
      <c r="V89" s="132"/>
      <c r="W89" s="24"/>
      <c r="X89" s="24"/>
    </row>
    <row r="90" spans="2:24" ht="18" customHeight="1" thickBot="1" x14ac:dyDescent="0.3">
      <c r="B90" s="89"/>
      <c r="C90" s="111" t="str">
        <f>IF(C89="","",VLOOKUP(C89,LISTAS!$F$5:$G$204,2,0))</f>
        <v/>
      </c>
      <c r="D90" s="147"/>
      <c r="E90" s="47"/>
      <c r="F90" s="47"/>
      <c r="G90" s="125"/>
      <c r="H90" s="19"/>
      <c r="I90" s="27"/>
      <c r="J90" s="19"/>
      <c r="K90" s="122"/>
      <c r="L90" s="19"/>
      <c r="M90" s="27"/>
      <c r="N90" s="19"/>
      <c r="O90" s="122"/>
      <c r="P90" s="26"/>
      <c r="S90" s="22"/>
      <c r="T90" s="23"/>
      <c r="U90" s="132"/>
      <c r="V90" s="132"/>
      <c r="W90" s="24"/>
      <c r="X90" s="24"/>
    </row>
    <row r="91" spans="2:24" ht="18" customHeight="1" x14ac:dyDescent="0.25">
      <c r="B91" s="89">
        <v>11</v>
      </c>
      <c r="C91" s="110"/>
      <c r="D91" s="146">
        <v>0</v>
      </c>
      <c r="E91" s="49">
        <f>IF(D91&lt;&gt;"",D91,"")</f>
        <v>0</v>
      </c>
      <c r="F91" s="52" t="str">
        <f>IF(D91&lt;&gt;"",IF(C91="","",C91),"")</f>
        <v/>
      </c>
      <c r="G91" s="125" t="str">
        <f>VLOOKUP(G89,E89:F91,2,0)</f>
        <v/>
      </c>
      <c r="H91" s="19"/>
      <c r="I91" s="27"/>
      <c r="J91" s="19"/>
      <c r="K91" s="122"/>
      <c r="L91" s="19"/>
      <c r="M91" s="27"/>
      <c r="N91" s="19"/>
      <c r="O91" s="122"/>
      <c r="P91" s="26"/>
      <c r="S91" s="22"/>
      <c r="T91" s="23"/>
      <c r="U91" s="132"/>
      <c r="V91" s="132"/>
      <c r="W91" s="24"/>
      <c r="X91" s="24"/>
    </row>
    <row r="92" spans="2:24" ht="18" customHeight="1" thickBot="1" x14ac:dyDescent="0.3">
      <c r="B92" s="89"/>
      <c r="C92" s="111" t="str">
        <f>IF(C91="","",VLOOKUP(C91,LISTAS!$F$5:$G$204,2,0))</f>
        <v/>
      </c>
      <c r="D92" s="147"/>
      <c r="E92" s="47"/>
      <c r="F92" s="52"/>
      <c r="G92" s="125"/>
      <c r="H92" s="19"/>
      <c r="I92" s="27"/>
      <c r="J92" s="19"/>
      <c r="K92" s="122"/>
      <c r="L92" s="19"/>
      <c r="M92" s="27"/>
      <c r="N92" s="19"/>
      <c r="O92" s="122"/>
      <c r="P92" s="26"/>
      <c r="S92" s="22"/>
      <c r="T92" s="23"/>
      <c r="U92" s="132"/>
      <c r="V92" s="132"/>
      <c r="W92" s="24"/>
      <c r="X92" s="24"/>
    </row>
    <row r="93" spans="2:24" ht="18" customHeight="1" x14ac:dyDescent="0.25">
      <c r="B93" s="89"/>
      <c r="C93" s="122"/>
      <c r="D93" s="19"/>
      <c r="E93" s="19"/>
      <c r="F93" s="25"/>
      <c r="G93" s="110" t="str">
        <f>IF(D89&lt;&gt;"",IF(D91&lt;&gt;"",IF(D89=D91,"",IF(D89&gt;D91,C89,C91)),""),"")</f>
        <v/>
      </c>
      <c r="H93" s="146">
        <v>0</v>
      </c>
      <c r="I93" s="50">
        <f>IF(H93&lt;&gt;"",H93,"")</f>
        <v>0</v>
      </c>
      <c r="J93" s="47" t="str">
        <f>IF(H93&lt;&gt;"",IF(G93="","",G93),"")</f>
        <v/>
      </c>
      <c r="K93" s="125">
        <f>IF(I93&lt;&gt;"",IF(I95&lt;&gt;"",SMALL(I93:J95,1),""),"")</f>
        <v>0</v>
      </c>
      <c r="L93" s="19"/>
      <c r="M93" s="27"/>
      <c r="N93" s="19"/>
      <c r="O93" s="122"/>
      <c r="P93" s="26"/>
      <c r="S93" s="22"/>
      <c r="T93" s="23"/>
      <c r="U93" s="132"/>
      <c r="V93" s="132"/>
      <c r="W93" s="24"/>
      <c r="X93" s="24"/>
    </row>
    <row r="94" spans="2:24" ht="18" customHeight="1" thickBot="1" x14ac:dyDescent="0.3">
      <c r="B94" s="89"/>
      <c r="C94" s="122"/>
      <c r="D94" s="19"/>
      <c r="E94" s="19"/>
      <c r="F94" s="25"/>
      <c r="G94" s="111" t="str">
        <f>IF(G93="","",VLOOKUP(G93,LISTAS!$F$5:$G$204,2,0))</f>
        <v/>
      </c>
      <c r="H94" s="147"/>
      <c r="I94" s="51"/>
      <c r="J94" s="47"/>
      <c r="K94" s="125"/>
      <c r="L94" s="19"/>
      <c r="M94" s="27"/>
      <c r="N94" s="19"/>
      <c r="O94" s="122"/>
      <c r="P94" s="26"/>
      <c r="S94" s="22"/>
      <c r="T94" s="23"/>
      <c r="U94" s="132"/>
      <c r="V94" s="132"/>
      <c r="W94" s="24"/>
      <c r="X94" s="24"/>
    </row>
    <row r="95" spans="2:24" ht="18" customHeight="1" x14ac:dyDescent="0.25">
      <c r="B95" s="89"/>
      <c r="C95" s="122"/>
      <c r="D95" s="19"/>
      <c r="E95" s="27"/>
      <c r="F95" s="28"/>
      <c r="G95" s="110" t="str">
        <f>IF(D97&lt;&gt;"",IF(D99&lt;&gt;"",IF(D97=D99,"",IF(D97&gt;D99,C97,C99)),""),"")</f>
        <v/>
      </c>
      <c r="H95" s="146">
        <v>0</v>
      </c>
      <c r="I95" s="51">
        <f>IF(H95&lt;&gt;"",H95,"")</f>
        <v>0</v>
      </c>
      <c r="J95" s="47" t="str">
        <f>IF(H95&lt;&gt;"",IF(G95="","",G95),"")</f>
        <v/>
      </c>
      <c r="K95" s="125" t="str">
        <f>VLOOKUP(K93,I93:J95,2,0)</f>
        <v/>
      </c>
      <c r="L95" s="19"/>
      <c r="M95" s="27"/>
      <c r="N95" s="19"/>
      <c r="O95" s="122"/>
      <c r="P95" s="26"/>
      <c r="S95" s="22"/>
      <c r="T95" s="23"/>
      <c r="U95" s="132"/>
      <c r="V95" s="132"/>
      <c r="W95" s="24"/>
      <c r="X95" s="24"/>
    </row>
    <row r="96" spans="2:24" ht="18" customHeight="1" thickBot="1" x14ac:dyDescent="0.3">
      <c r="B96" s="89"/>
      <c r="C96" s="122"/>
      <c r="D96" s="19"/>
      <c r="E96" s="27"/>
      <c r="F96" s="19"/>
      <c r="G96" s="111" t="str">
        <f>IF(G95="","",VLOOKUP(G95,LISTAS!$F$5:$G$204,2,0))</f>
        <v/>
      </c>
      <c r="H96" s="147"/>
      <c r="I96" s="47"/>
      <c r="J96" s="47"/>
      <c r="K96" s="125"/>
      <c r="L96" s="19"/>
      <c r="M96" s="27"/>
      <c r="N96" s="19"/>
      <c r="O96" s="122"/>
      <c r="P96" s="26"/>
      <c r="S96" s="22"/>
      <c r="T96" s="23"/>
      <c r="U96" s="132"/>
      <c r="V96" s="132"/>
      <c r="W96" s="24"/>
      <c r="X96" s="24"/>
    </row>
    <row r="97" spans="2:24" ht="18" customHeight="1" x14ac:dyDescent="0.25">
      <c r="B97" s="89">
        <v>4</v>
      </c>
      <c r="C97" s="110"/>
      <c r="D97" s="146">
        <v>0</v>
      </c>
      <c r="E97" s="50">
        <f>IF(D97&lt;&gt;"",D97,"")</f>
        <v>0</v>
      </c>
      <c r="F97" s="47" t="str">
        <f>IF(D97&lt;&gt;"",IF(C97="","",C97),"")</f>
        <v/>
      </c>
      <c r="G97" s="125">
        <f>IF(E97&lt;&gt;"",IF(E99&lt;&gt;"",SMALL(E97:F99,1),""),"")</f>
        <v>0</v>
      </c>
      <c r="H97" s="19"/>
      <c r="I97" s="19"/>
      <c r="J97" s="19"/>
      <c r="K97" s="122"/>
      <c r="L97" s="19"/>
      <c r="M97" s="27"/>
      <c r="N97" s="19"/>
      <c r="O97" s="122"/>
      <c r="P97" s="26"/>
      <c r="S97" s="22"/>
      <c r="T97" s="23"/>
      <c r="U97" s="132"/>
      <c r="V97" s="132"/>
      <c r="W97" s="24"/>
      <c r="X97" s="24"/>
    </row>
    <row r="98" spans="2:24" ht="18" customHeight="1" thickBot="1" x14ac:dyDescent="0.3">
      <c r="B98" s="89"/>
      <c r="C98" s="111" t="str">
        <f>IF(C97="","",VLOOKUP(C97,LISTAS!$F$5:$G$204,2,0))</f>
        <v/>
      </c>
      <c r="D98" s="147"/>
      <c r="E98" s="51"/>
      <c r="F98" s="47"/>
      <c r="G98" s="125"/>
      <c r="H98" s="19"/>
      <c r="I98" s="19"/>
      <c r="J98" s="19"/>
      <c r="K98" s="122"/>
      <c r="L98" s="19"/>
      <c r="M98" s="27"/>
      <c r="N98" s="19"/>
      <c r="O98" s="122"/>
      <c r="P98" s="26"/>
      <c r="S98" s="22"/>
      <c r="T98" s="23"/>
      <c r="U98" s="132"/>
      <c r="V98" s="132"/>
      <c r="W98" s="24"/>
      <c r="X98" s="24"/>
    </row>
    <row r="99" spans="2:24" ht="18" customHeight="1" x14ac:dyDescent="0.25">
      <c r="B99" s="89">
        <v>13</v>
      </c>
      <c r="C99" s="110"/>
      <c r="D99" s="146">
        <v>0</v>
      </c>
      <c r="E99" s="51">
        <f>IF(D99&lt;&gt;"",D99,"")</f>
        <v>0</v>
      </c>
      <c r="F99" s="47" t="str">
        <f>IF(D99&lt;&gt;"",IF(C99="","",C99),"")</f>
        <v/>
      </c>
      <c r="G99" s="125" t="str">
        <f>VLOOKUP(G97,E97:F99,2,0)</f>
        <v/>
      </c>
      <c r="H99" s="19"/>
      <c r="I99" s="19"/>
      <c r="J99" s="19"/>
      <c r="K99" s="122"/>
      <c r="L99" s="19"/>
      <c r="M99" s="27"/>
      <c r="N99" s="19"/>
      <c r="O99" s="122"/>
      <c r="P99" s="26"/>
      <c r="S99" s="22"/>
      <c r="T99" s="23"/>
      <c r="U99" s="132"/>
      <c r="V99" s="132"/>
      <c r="W99" s="24"/>
      <c r="X99" s="24"/>
    </row>
    <row r="100" spans="2:24" ht="18" customHeight="1" thickBot="1" x14ac:dyDescent="0.3">
      <c r="B100" s="89"/>
      <c r="C100" s="111" t="str">
        <f>IF(C99="","",VLOOKUP(C99,LISTAS!$F$5:$G$204,2,0))</f>
        <v/>
      </c>
      <c r="D100" s="147"/>
      <c r="E100" s="47"/>
      <c r="F100" s="47"/>
      <c r="G100" s="125"/>
      <c r="H100" s="19"/>
      <c r="I100" s="19"/>
      <c r="J100" s="19"/>
      <c r="K100" s="122"/>
      <c r="L100" s="19"/>
      <c r="M100" s="27"/>
      <c r="N100" s="19"/>
      <c r="O100" s="122"/>
      <c r="P100" s="19"/>
      <c r="S100" s="22"/>
      <c r="T100" s="23"/>
      <c r="U100" s="132"/>
      <c r="V100" s="132"/>
      <c r="W100" s="24"/>
      <c r="X100" s="24"/>
    </row>
    <row r="101" spans="2:24" ht="18" customHeight="1" x14ac:dyDescent="0.25">
      <c r="B101" s="89"/>
      <c r="C101" s="122"/>
      <c r="D101" s="19"/>
      <c r="E101" s="19"/>
      <c r="F101" s="19"/>
      <c r="G101" s="122"/>
      <c r="H101" s="19"/>
      <c r="I101" s="19"/>
      <c r="J101" s="19"/>
      <c r="K101" s="122"/>
      <c r="L101" s="19"/>
      <c r="M101" s="27"/>
      <c r="N101" s="19"/>
      <c r="O101" s="110" t="str">
        <f>IF(L85&lt;&gt;"",IF(L87&lt;&gt;"",IF(L85=L87,"",IF(L85&gt;L87,K85,K87)),""),"")</f>
        <v/>
      </c>
      <c r="P101" s="146">
        <v>0</v>
      </c>
      <c r="S101" s="22"/>
      <c r="T101" s="23"/>
      <c r="U101" s="132"/>
      <c r="V101" s="132"/>
      <c r="W101" s="24"/>
      <c r="X101" s="24"/>
    </row>
    <row r="102" spans="2:24" ht="18" customHeight="1" thickBot="1" x14ac:dyDescent="0.3">
      <c r="B102" s="89"/>
      <c r="C102" s="122"/>
      <c r="D102" s="19"/>
      <c r="E102" s="19"/>
      <c r="F102" s="19"/>
      <c r="G102" s="122"/>
      <c r="H102" s="19"/>
      <c r="I102" s="19"/>
      <c r="J102" s="19"/>
      <c r="K102" s="122"/>
      <c r="L102" s="19"/>
      <c r="M102" s="27"/>
      <c r="N102" s="19"/>
      <c r="O102" s="111" t="str">
        <f>IF(O101="","",VLOOKUP(O101,LISTAS!$F$5:$G$204,2,0))</f>
        <v/>
      </c>
      <c r="P102" s="147"/>
      <c r="S102" s="22"/>
      <c r="T102" s="23"/>
      <c r="U102" s="132"/>
      <c r="V102" s="132"/>
      <c r="W102" s="24"/>
      <c r="X102" s="24"/>
    </row>
    <row r="103" spans="2:24" ht="18" customHeight="1" x14ac:dyDescent="0.25">
      <c r="B103" s="89"/>
      <c r="C103" s="122"/>
      <c r="D103" s="19"/>
      <c r="E103" s="19"/>
      <c r="F103" s="19"/>
      <c r="G103" s="122"/>
      <c r="H103" s="19"/>
      <c r="I103" s="19"/>
      <c r="J103" s="19"/>
      <c r="K103" s="122"/>
      <c r="L103" s="19"/>
      <c r="M103" s="27"/>
      <c r="N103" s="28"/>
      <c r="O103" s="110" t="str">
        <f>IF(L117&lt;&gt;"",IF(L119&lt;&gt;"",IF(L117=L119,"",IF(L117&gt;L119,K117,K119)),""),"")</f>
        <v/>
      </c>
      <c r="P103" s="146">
        <v>0</v>
      </c>
      <c r="S103" s="22"/>
      <c r="T103" s="23"/>
      <c r="U103" s="132"/>
      <c r="V103" s="132"/>
      <c r="W103" s="24"/>
      <c r="X103" s="24"/>
    </row>
    <row r="104" spans="2:24" ht="18" customHeight="1" thickBot="1" x14ac:dyDescent="0.3">
      <c r="B104" s="89"/>
      <c r="C104" s="122"/>
      <c r="D104" s="19"/>
      <c r="E104" s="19"/>
      <c r="F104" s="19"/>
      <c r="G104" s="122"/>
      <c r="H104" s="19"/>
      <c r="I104" s="19"/>
      <c r="J104" s="19"/>
      <c r="K104" s="122"/>
      <c r="L104" s="19"/>
      <c r="M104" s="27"/>
      <c r="N104" s="19"/>
      <c r="O104" s="111" t="str">
        <f>IF(O103="","",VLOOKUP(O103,LISTAS!$F$5:$G$204,2,0))</f>
        <v/>
      </c>
      <c r="P104" s="147"/>
      <c r="S104" s="22"/>
      <c r="T104" s="23"/>
      <c r="U104" s="132"/>
      <c r="V104" s="132"/>
      <c r="W104" s="24"/>
      <c r="X104" s="24"/>
    </row>
    <row r="105" spans="2:24" ht="18" customHeight="1" x14ac:dyDescent="0.25">
      <c r="B105" s="89">
        <v>3</v>
      </c>
      <c r="C105" s="110"/>
      <c r="D105" s="146">
        <v>0</v>
      </c>
      <c r="E105" s="47">
        <f>IF(D105&lt;&gt;"",D105,"")</f>
        <v>0</v>
      </c>
      <c r="F105" s="47" t="str">
        <f>IF(D105&lt;&gt;"",IF(C105="","",C105),"")</f>
        <v/>
      </c>
      <c r="G105" s="125">
        <f>IF(E105&lt;&gt;"",IF(E107&lt;&gt;"",SMALL(E105:F107,1),""),"")</f>
        <v>0</v>
      </c>
      <c r="H105" s="19"/>
      <c r="I105" s="19"/>
      <c r="J105" s="19"/>
      <c r="K105" s="122"/>
      <c r="L105" s="19"/>
      <c r="M105" s="27"/>
      <c r="N105" s="19"/>
      <c r="O105" s="122"/>
      <c r="P105" s="26"/>
      <c r="S105" s="22"/>
      <c r="T105" s="23"/>
      <c r="U105" s="132"/>
      <c r="V105" s="132" t="str">
        <f>IF(U105="","",VLOOKUP(U105,LISTAS!$F$5:$G$204,2,0))</f>
        <v/>
      </c>
      <c r="W105" s="24" t="str">
        <f t="shared" ref="W105" si="7">IF(S105="","",IF(S105=1,400,IF(S105=2,340,IF(S105=3,300,IF(S105=4,280,IF(S105=5,270,IF(S105=6,260,IF(S105=7,250,IF(S105=8,240,IF(S105=9,200,IF(S105=10,200,IF(S105=11,200,IF(S105=12,200,IF(S105=13,200,IF(S105=14,200,IF(S105=15,200,IF(S105=16,200,IF(S105&gt;16,"",""))))))))))))))))))</f>
        <v/>
      </c>
      <c r="X105" s="24" t="str">
        <f t="shared" ref="X105" si="8">IF(S105="","",IF($V$5="NÃO","",IF(S105=1,400,IF(S105=2,340,IF(S105=3,300,IF(S105=4,280,IF(S105=5,270,IF(S105=6,260,IF(S105=7,250,IF(S105=8,240,IF(S105=9,200,IF(S105=10,200,IF(S105=11,200,IF(S105=12,200,IF(S105=13,200,IF(S105=14,200,IF(S105=15,200,IF(S105=16,200,IF(S105&gt;16,"","")))))))))))))))))))</f>
        <v/>
      </c>
    </row>
    <row r="106" spans="2:24" ht="18" customHeight="1" thickBot="1" x14ac:dyDescent="0.3">
      <c r="B106" s="89"/>
      <c r="C106" s="111" t="str">
        <f>IF(C105="","",VLOOKUP(C105,LISTAS!$F$5:$G$204,2,0))</f>
        <v/>
      </c>
      <c r="D106" s="147"/>
      <c r="E106" s="47"/>
      <c r="F106" s="47"/>
      <c r="G106" s="125"/>
      <c r="H106" s="19"/>
      <c r="I106" s="19"/>
      <c r="J106" s="19"/>
      <c r="K106" s="122"/>
      <c r="L106" s="19"/>
      <c r="M106" s="27"/>
      <c r="N106" s="19"/>
      <c r="O106" s="122"/>
      <c r="P106" s="26"/>
      <c r="S106" s="22"/>
      <c r="T106" s="23"/>
      <c r="U106" s="132"/>
      <c r="V106" s="132"/>
      <c r="W106" s="24"/>
      <c r="X106" s="24"/>
    </row>
    <row r="107" spans="2:24" ht="18" customHeight="1" x14ac:dyDescent="0.25">
      <c r="B107" s="89">
        <v>14</v>
      </c>
      <c r="C107" s="110"/>
      <c r="D107" s="146">
        <v>0</v>
      </c>
      <c r="E107" s="49">
        <f>IF(D107&lt;&gt;"",D107,"")</f>
        <v>0</v>
      </c>
      <c r="F107" s="52" t="str">
        <f>IF(D107&lt;&gt;"",IF(C107="","",C107),"")</f>
        <v/>
      </c>
      <c r="G107" s="125" t="str">
        <f>VLOOKUP(G105,E105:F107,2,0)</f>
        <v/>
      </c>
      <c r="H107" s="19"/>
      <c r="I107" s="19"/>
      <c r="J107" s="19"/>
      <c r="K107" s="122"/>
      <c r="L107" s="19"/>
      <c r="M107" s="27"/>
      <c r="N107" s="19"/>
      <c r="O107" s="122"/>
      <c r="P107" s="26"/>
      <c r="S107" s="22"/>
      <c r="T107" s="23"/>
      <c r="U107" s="132"/>
      <c r="V107" s="132" t="str">
        <f>IF(U107="","",VLOOKUP(U107,LISTAS!$F$5:$G$204,2,0))</f>
        <v/>
      </c>
      <c r="W107" s="24" t="str">
        <f t="shared" ref="W107" si="9">IF(S107="","",IF(S107=1,400,IF(S107=2,340,IF(S107=3,300,IF(S107=4,280,IF(S107=5,270,IF(S107=6,260,IF(S107=7,250,IF(S107=8,240,IF(S107=9,200,IF(S107=10,200,IF(S107=11,200,IF(S107=12,200,IF(S107=13,200,IF(S107=14,200,IF(S107=15,200,IF(S107=16,200,IF(S107&gt;16,"",""))))))))))))))))))</f>
        <v/>
      </c>
      <c r="X107" s="24" t="str">
        <f t="shared" ref="X107" si="10">IF(S107="","",IF($V$5="NÃO","",IF(S107=1,400,IF(S107=2,340,IF(S107=3,300,IF(S107=4,280,IF(S107=5,270,IF(S107=6,260,IF(S107=7,250,IF(S107=8,240,IF(S107=9,200,IF(S107=10,200,IF(S107=11,200,IF(S107=12,200,IF(S107=13,200,IF(S107=14,200,IF(S107=15,200,IF(S107=16,200,IF(S107&gt;16,"","")))))))))))))))))))</f>
        <v/>
      </c>
    </row>
    <row r="108" spans="2:24" ht="18" customHeight="1" thickBot="1" x14ac:dyDescent="0.3">
      <c r="B108" s="89"/>
      <c r="C108" s="111" t="str">
        <f>IF(C107="","",VLOOKUP(C107,LISTAS!$F$5:$G$204,2,0))</f>
        <v/>
      </c>
      <c r="D108" s="147"/>
      <c r="E108" s="47"/>
      <c r="F108" s="52"/>
      <c r="G108" s="125"/>
      <c r="H108" s="19"/>
      <c r="I108" s="19"/>
      <c r="J108" s="19"/>
      <c r="K108" s="122"/>
      <c r="L108" s="19"/>
      <c r="M108" s="27"/>
      <c r="N108" s="19"/>
      <c r="O108" s="122"/>
      <c r="P108" s="26"/>
      <c r="S108" s="22"/>
      <c r="T108" s="23"/>
      <c r="U108" s="132"/>
      <c r="V108" s="132"/>
      <c r="W108" s="24"/>
      <c r="X108" s="24"/>
    </row>
    <row r="109" spans="2:24" ht="18" customHeight="1" x14ac:dyDescent="0.25">
      <c r="B109" s="89"/>
      <c r="C109" s="122"/>
      <c r="D109" s="19"/>
      <c r="E109" s="19"/>
      <c r="F109" s="25"/>
      <c r="G109" s="110" t="str">
        <f>IF(D105&lt;&gt;"",IF(D107&lt;&gt;"",IF(D105=D107,"",IF(D105&gt;D107,C105,C107)),""),"")</f>
        <v/>
      </c>
      <c r="H109" s="146">
        <v>0</v>
      </c>
      <c r="I109" s="47">
        <f>IF(H109&lt;&gt;"",H109,"")</f>
        <v>0</v>
      </c>
      <c r="J109" s="47" t="str">
        <f>IF(H109&lt;&gt;"",IF(G109="","",G109),"")</f>
        <v/>
      </c>
      <c r="K109" s="125">
        <f>IF(I109&lt;&gt;"",IF(I111&lt;&gt;"",SMALL(I109:J111,1),""),"")</f>
        <v>0</v>
      </c>
      <c r="L109" s="19"/>
      <c r="M109" s="27"/>
      <c r="N109" s="19"/>
      <c r="O109" s="122"/>
      <c r="P109" s="26"/>
      <c r="S109" s="22"/>
      <c r="T109" s="23"/>
      <c r="U109" s="132"/>
      <c r="V109" s="132" t="str">
        <f>IF(U109="","",VLOOKUP(U109,LISTAS!$F$5:$G$204,2,0))</f>
        <v/>
      </c>
      <c r="W109" s="24" t="str">
        <f t="shared" ref="W109" si="11">IF(S109="","",IF(S109=1,400,IF(S109=2,340,IF(S109=3,300,IF(S109=4,280,IF(S109=5,270,IF(S109=6,260,IF(S109=7,250,IF(S109=8,240,IF(S109=9,200,IF(S109=10,200,IF(S109=11,200,IF(S109=12,200,IF(S109=13,200,IF(S109=14,200,IF(S109=15,200,IF(S109=16,200,IF(S109&gt;16,"",""))))))))))))))))))</f>
        <v/>
      </c>
      <c r="X109" s="24" t="str">
        <f t="shared" ref="X109" si="12">IF(S109="","",IF($V$5="NÃO","",IF(S109=1,400,IF(S109=2,340,IF(S109=3,300,IF(S109=4,280,IF(S109=5,270,IF(S109=6,260,IF(S109=7,250,IF(S109=8,240,IF(S109=9,200,IF(S109=10,200,IF(S109=11,200,IF(S109=12,200,IF(S109=13,200,IF(S109=14,200,IF(S109=15,200,IF(S109=16,200,IF(S109&gt;16,"","")))))))))))))))))))</f>
        <v/>
      </c>
    </row>
    <row r="110" spans="2:24" ht="18" customHeight="1" thickBot="1" x14ac:dyDescent="0.3">
      <c r="B110" s="89"/>
      <c r="C110" s="122"/>
      <c r="D110" s="19"/>
      <c r="E110" s="19"/>
      <c r="F110" s="25"/>
      <c r="G110" s="111" t="str">
        <f>IF(G109="","",VLOOKUP(G109,LISTAS!$F$5:$G$204,2,0))</f>
        <v/>
      </c>
      <c r="H110" s="147"/>
      <c r="I110" s="47"/>
      <c r="J110" s="47"/>
      <c r="K110" s="125"/>
      <c r="L110" s="19"/>
      <c r="M110" s="27"/>
      <c r="N110" s="19"/>
      <c r="O110" s="122"/>
      <c r="P110" s="26"/>
      <c r="S110" s="22"/>
      <c r="T110" s="23"/>
      <c r="U110" s="132"/>
      <c r="V110" s="132"/>
      <c r="W110" s="24"/>
      <c r="X110" s="24"/>
    </row>
    <row r="111" spans="2:24" ht="18" customHeight="1" x14ac:dyDescent="0.25">
      <c r="B111" s="89"/>
      <c r="C111" s="122"/>
      <c r="D111" s="19"/>
      <c r="E111" s="27"/>
      <c r="F111" s="28"/>
      <c r="G111" s="110" t="str">
        <f>IF(D113&lt;&gt;"",IF(D115&lt;&gt;"",IF(D113=D115,"",IF(D113&gt;D115,C113,C115)),""),"")</f>
        <v/>
      </c>
      <c r="H111" s="146">
        <v>0</v>
      </c>
      <c r="I111" s="49">
        <f>IF(H111&lt;&gt;"",H111,"")</f>
        <v>0</v>
      </c>
      <c r="J111" s="47" t="str">
        <f>IF(H111&lt;&gt;"",IF(G111="","",G111),"")</f>
        <v/>
      </c>
      <c r="K111" s="125" t="str">
        <f>VLOOKUP(K109,I109:J111,2,0)</f>
        <v/>
      </c>
      <c r="L111" s="19"/>
      <c r="M111" s="27"/>
      <c r="N111" s="19"/>
      <c r="O111" s="122"/>
      <c r="P111" s="26"/>
      <c r="S111" s="22"/>
      <c r="T111" s="23"/>
      <c r="U111" s="132"/>
      <c r="V111" s="132" t="str">
        <f>IF(U111="","",VLOOKUP(U111,LISTAS!$F$5:$G$204,2,0))</f>
        <v/>
      </c>
      <c r="W111" s="24" t="str">
        <f t="shared" ref="W111" si="13">IF(S111="","",IF(S111=1,400,IF(S111=2,340,IF(S111=3,300,IF(S111=4,280,IF(S111=5,270,IF(S111=6,260,IF(S111=7,250,IF(S111=8,240,IF(S111=9,200,IF(S111=10,200,IF(S111=11,200,IF(S111=12,200,IF(S111=13,200,IF(S111=14,200,IF(S111=15,200,IF(S111=16,200,IF(S111&gt;16,"",""))))))))))))))))))</f>
        <v/>
      </c>
      <c r="X111" s="24" t="str">
        <f t="shared" ref="X111" si="14">IF(S111="","",IF($V$5="NÃO","",IF(S111=1,400,IF(S111=2,340,IF(S111=3,300,IF(S111=4,280,IF(S111=5,270,IF(S111=6,260,IF(S111=7,250,IF(S111=8,240,IF(S111=9,200,IF(S111=10,200,IF(S111=11,200,IF(S111=12,200,IF(S111=13,200,IF(S111=14,200,IF(S111=15,200,IF(S111=16,200,IF(S111&gt;16,"","")))))))))))))))))))</f>
        <v/>
      </c>
    </row>
    <row r="112" spans="2:24" ht="18" customHeight="1" thickBot="1" x14ac:dyDescent="0.3">
      <c r="B112" s="89"/>
      <c r="C112" s="122"/>
      <c r="D112" s="19"/>
      <c r="E112" s="27"/>
      <c r="F112" s="19"/>
      <c r="G112" s="111" t="str">
        <f>IF(G111="","",VLOOKUP(G111,LISTAS!$F$5:$G$204,2,0))</f>
        <v/>
      </c>
      <c r="H112" s="147"/>
      <c r="I112" s="60"/>
      <c r="J112" s="47"/>
      <c r="K112" s="125"/>
      <c r="L112" s="19"/>
      <c r="M112" s="27"/>
      <c r="N112" s="19"/>
      <c r="O112" s="122"/>
      <c r="P112" s="26"/>
      <c r="S112" s="22"/>
      <c r="T112" s="23"/>
      <c r="U112" s="132"/>
      <c r="V112" s="132"/>
      <c r="W112" s="24"/>
      <c r="X112" s="24"/>
    </row>
    <row r="113" spans="2:24" ht="18" customHeight="1" x14ac:dyDescent="0.25">
      <c r="B113" s="89">
        <v>5</v>
      </c>
      <c r="C113" s="110"/>
      <c r="D113" s="146">
        <v>0</v>
      </c>
      <c r="E113" s="50">
        <f>IF(D113&lt;&gt;"",D113,"")</f>
        <v>0</v>
      </c>
      <c r="F113" s="47" t="str">
        <f>IF(D113&lt;&gt;"",IF(C113="","",C113),"")</f>
        <v/>
      </c>
      <c r="G113" s="125">
        <f>IF(E113&lt;&gt;"",IF(E115&lt;&gt;"",SMALL(E113:F115,1),""),"")</f>
        <v>0</v>
      </c>
      <c r="H113" s="19"/>
      <c r="I113" s="27"/>
      <c r="J113" s="19"/>
      <c r="K113" s="122"/>
      <c r="L113" s="19"/>
      <c r="M113" s="27"/>
      <c r="N113" s="19"/>
      <c r="O113" s="122"/>
      <c r="P113" s="26"/>
      <c r="S113" s="22"/>
      <c r="T113" s="23"/>
      <c r="U113" s="132"/>
      <c r="V113" s="132" t="str">
        <f>IF(U113="","",VLOOKUP(U113,LISTAS!$F$5:$G$204,2,0))</f>
        <v/>
      </c>
      <c r="W113" s="24" t="str">
        <f t="shared" ref="W113" si="15">IF(S113="","",IF(S113=1,400,IF(S113=2,340,IF(S113=3,300,IF(S113=4,280,IF(S113=5,270,IF(S113=6,260,IF(S113=7,250,IF(S113=8,240,IF(S113=9,200,IF(S113=10,200,IF(S113=11,200,IF(S113=12,200,IF(S113=13,200,IF(S113=14,200,IF(S113=15,200,IF(S113=16,200,IF(S113&gt;16,"",""))))))))))))))))))</f>
        <v/>
      </c>
      <c r="X113" s="24" t="str">
        <f t="shared" ref="X113" si="16">IF(S113="","",IF($V$5="NÃO","",IF(S113=1,400,IF(S113=2,340,IF(S113=3,300,IF(S113=4,280,IF(S113=5,270,IF(S113=6,260,IF(S113=7,250,IF(S113=8,240,IF(S113=9,200,IF(S113=10,200,IF(S113=11,200,IF(S113=12,200,IF(S113=13,200,IF(S113=14,200,IF(S113=15,200,IF(S113=16,200,IF(S113&gt;16,"","")))))))))))))))))))</f>
        <v/>
      </c>
    </row>
    <row r="114" spans="2:24" ht="18" customHeight="1" thickBot="1" x14ac:dyDescent="0.3">
      <c r="B114" s="89"/>
      <c r="C114" s="111" t="str">
        <f>IF(C113="","",VLOOKUP(C113,LISTAS!$F$5:$G$204,2,0))</f>
        <v/>
      </c>
      <c r="D114" s="147"/>
      <c r="E114" s="51"/>
      <c r="F114" s="47"/>
      <c r="G114" s="125"/>
      <c r="H114" s="19"/>
      <c r="I114" s="27"/>
      <c r="J114" s="19"/>
      <c r="K114" s="122"/>
      <c r="L114" s="19"/>
      <c r="M114" s="27"/>
      <c r="N114" s="19"/>
      <c r="O114" s="122"/>
      <c r="P114" s="26"/>
      <c r="S114" s="22"/>
      <c r="T114" s="23"/>
      <c r="U114" s="132"/>
      <c r="V114" s="132"/>
      <c r="W114" s="24"/>
      <c r="X114" s="24"/>
    </row>
    <row r="115" spans="2:24" ht="18" customHeight="1" x14ac:dyDescent="0.25">
      <c r="B115" s="89">
        <v>12</v>
      </c>
      <c r="C115" s="110"/>
      <c r="D115" s="146">
        <v>0</v>
      </c>
      <c r="E115" s="51">
        <f>IF(D115&lt;&gt;"",D115,"")</f>
        <v>0</v>
      </c>
      <c r="F115" s="47" t="str">
        <f>IF(D115&lt;&gt;"",IF(C115="","",C115),"")</f>
        <v/>
      </c>
      <c r="G115" s="125" t="str">
        <f>VLOOKUP(G113,E113:F115,2,0)</f>
        <v/>
      </c>
      <c r="H115" s="19"/>
      <c r="I115" s="27"/>
      <c r="J115" s="19"/>
      <c r="K115" s="122"/>
      <c r="L115" s="19"/>
      <c r="M115" s="27"/>
      <c r="N115" s="19"/>
      <c r="O115" s="122"/>
      <c r="P115" s="26"/>
      <c r="S115" s="22"/>
      <c r="T115" s="23"/>
      <c r="U115" s="132"/>
      <c r="V115" s="132" t="str">
        <f>IF(U115="","",VLOOKUP(U115,LISTAS!$F$5:$G$204,2,0))</f>
        <v/>
      </c>
      <c r="W115" s="24" t="str">
        <f t="shared" ref="W115" si="17">IF(S115="","",IF(S115=1,400,IF(S115=2,340,IF(S115=3,300,IF(S115=4,280,IF(S115=5,270,IF(S115=6,260,IF(S115=7,250,IF(S115=8,240,IF(S115=9,200,IF(S115=10,200,IF(S115=11,200,IF(S115=12,200,IF(S115=13,200,IF(S115=14,200,IF(S115=15,200,IF(S115=16,200,IF(S115&gt;16,"",""))))))))))))))))))</f>
        <v/>
      </c>
      <c r="X115" s="24" t="str">
        <f t="shared" ref="X115" si="18">IF(S115="","",IF($V$5="NÃO","",IF(S115=1,400,IF(S115=2,340,IF(S115=3,300,IF(S115=4,280,IF(S115=5,270,IF(S115=6,260,IF(S115=7,250,IF(S115=8,240,IF(S115=9,200,IF(S115=10,200,IF(S115=11,200,IF(S115=12,200,IF(S115=13,200,IF(S115=14,200,IF(S115=15,200,IF(S115=16,200,IF(S115&gt;16,"","")))))))))))))))))))</f>
        <v/>
      </c>
    </row>
    <row r="116" spans="2:24" ht="18" customHeight="1" thickBot="1" x14ac:dyDescent="0.3">
      <c r="B116" s="89"/>
      <c r="C116" s="111" t="str">
        <f>IF(C115="","",VLOOKUP(C115,LISTAS!$F$5:$G$204,2,0))</f>
        <v/>
      </c>
      <c r="D116" s="147"/>
      <c r="E116" s="47"/>
      <c r="F116" s="47"/>
      <c r="G116" s="125"/>
      <c r="H116" s="19"/>
      <c r="I116" s="27"/>
      <c r="J116" s="19"/>
      <c r="K116" s="122"/>
      <c r="L116" s="19"/>
      <c r="M116" s="27"/>
      <c r="N116" s="19"/>
      <c r="O116" s="122"/>
      <c r="P116" s="26"/>
      <c r="S116" s="22"/>
      <c r="T116" s="23"/>
      <c r="U116" s="132"/>
      <c r="V116" s="132"/>
      <c r="W116" s="24"/>
      <c r="X116" s="24"/>
    </row>
    <row r="117" spans="2:24" ht="18" customHeight="1" x14ac:dyDescent="0.25">
      <c r="B117" s="89"/>
      <c r="C117" s="122"/>
      <c r="D117" s="19"/>
      <c r="E117" s="47"/>
      <c r="F117" s="47"/>
      <c r="G117" s="125"/>
      <c r="H117" s="19"/>
      <c r="I117" s="27"/>
      <c r="J117" s="19"/>
      <c r="K117" s="110" t="str">
        <f>IF(H109&lt;&gt;"",IF(H111&lt;&gt;"",IF(H109=H111,"",IF(H109&gt;H111,G109,G111)),""),"")</f>
        <v/>
      </c>
      <c r="L117" s="146">
        <v>0</v>
      </c>
      <c r="M117" s="46">
        <f>IF(L117&lt;&gt;"",L117,"")</f>
        <v>0</v>
      </c>
      <c r="N117" s="47" t="str">
        <f>IF(L117&lt;&gt;"",IF(K117="","",K117),"")</f>
        <v/>
      </c>
      <c r="O117" s="125">
        <f>IF(M117&lt;&gt;"",IF(M119&lt;&gt;"",SMALL(M117:N119,1),""),"")</f>
        <v>0</v>
      </c>
      <c r="P117" s="26"/>
      <c r="S117" s="22"/>
      <c r="T117" s="23"/>
      <c r="U117" s="132"/>
      <c r="V117" s="132" t="str">
        <f>IF(U117="","",VLOOKUP(U117,LISTAS!$F$5:$G$204,2,0))</f>
        <v/>
      </c>
      <c r="W117" s="24" t="str">
        <f t="shared" ref="W117" si="19">IF(S117="","",IF(S117=1,400,IF(S117=2,340,IF(S117=3,300,IF(S117=4,280,IF(S117=5,270,IF(S117=6,260,IF(S117=7,250,IF(S117=8,240,IF(S117=9,200,IF(S117=10,200,IF(S117=11,200,IF(S117=12,200,IF(S117=13,200,IF(S117=14,200,IF(S117=15,200,IF(S117=16,200,IF(S117&gt;16,"",""))))))))))))))))))</f>
        <v/>
      </c>
      <c r="X117" s="24" t="str">
        <f t="shared" ref="X117" si="20">IF(S117="","",IF($V$5="NÃO","",IF(S117=1,400,IF(S117=2,340,IF(S117=3,300,IF(S117=4,280,IF(S117=5,270,IF(S117=6,260,IF(S117=7,250,IF(S117=8,240,IF(S117=9,200,IF(S117=10,200,IF(S117=11,200,IF(S117=12,200,IF(S117=13,200,IF(S117=14,200,IF(S117=15,200,IF(S117=16,200,IF(S117&gt;16,"","")))))))))))))))))))</f>
        <v/>
      </c>
    </row>
    <row r="118" spans="2:24" ht="18" customHeight="1" thickBot="1" x14ac:dyDescent="0.3">
      <c r="B118" s="89"/>
      <c r="C118" s="122"/>
      <c r="D118" s="19"/>
      <c r="E118" s="47"/>
      <c r="F118" s="47"/>
      <c r="G118" s="125"/>
      <c r="H118" s="19"/>
      <c r="I118" s="27"/>
      <c r="J118" s="19"/>
      <c r="K118" s="111" t="str">
        <f>IF(K117="","",VLOOKUP(K117,LISTAS!$F$5:$G$204,2,0))</f>
        <v/>
      </c>
      <c r="L118" s="147"/>
      <c r="M118" s="51"/>
      <c r="N118" s="52"/>
      <c r="O118" s="125"/>
      <c r="P118" s="26"/>
      <c r="S118" s="22"/>
      <c r="T118" s="23"/>
      <c r="U118" s="132"/>
      <c r="V118" s="132"/>
      <c r="W118" s="24"/>
      <c r="X118" s="24"/>
    </row>
    <row r="119" spans="2:24" ht="18" customHeight="1" x14ac:dyDescent="0.25">
      <c r="B119" s="89"/>
      <c r="C119" s="122"/>
      <c r="D119" s="19"/>
      <c r="E119" s="47"/>
      <c r="F119" s="47"/>
      <c r="G119" s="125"/>
      <c r="H119" s="19"/>
      <c r="I119" s="27"/>
      <c r="J119" s="28"/>
      <c r="K119" s="110" t="str">
        <f>IF(H125&lt;&gt;"",IF(H127&lt;&gt;"",IF(H125=H127,"",IF(H125&gt;H127,G125,G127)),""),"")</f>
        <v/>
      </c>
      <c r="L119" s="146">
        <v>0</v>
      </c>
      <c r="M119" s="48">
        <f>IF(L119&lt;&gt;"",L119,"")</f>
        <v>0</v>
      </c>
      <c r="N119" s="47" t="str">
        <f>IF(L119&lt;&gt;"",IF(K119="","",K119),"")</f>
        <v/>
      </c>
      <c r="O119" s="125" t="str">
        <f>VLOOKUP(O117,M117:N119,2,0)</f>
        <v/>
      </c>
      <c r="P119" s="26"/>
      <c r="S119" s="22"/>
      <c r="T119" s="23"/>
      <c r="U119" s="132"/>
      <c r="V119" s="132" t="str">
        <f>IF(U119="","",VLOOKUP(U119,LISTAS!$F$5:$G$204,2,0))</f>
        <v/>
      </c>
      <c r="W119" s="24" t="str">
        <f t="shared" ref="W119" si="21">IF(S119="","",IF(S119=1,400,IF(S119=2,340,IF(S119=3,300,IF(S119=4,280,IF(S119=5,270,IF(S119=6,260,IF(S119=7,250,IF(S119=8,240,IF(S119=9,200,IF(S119=10,200,IF(S119=11,200,IF(S119=12,200,IF(S119=13,200,IF(S119=14,200,IF(S119=15,200,IF(S119=16,200,IF(S119&gt;16,"",""))))))))))))))))))</f>
        <v/>
      </c>
      <c r="X119" s="24" t="str">
        <f t="shared" ref="X119" si="22">IF(S119="","",IF($V$5="NÃO","",IF(S119=1,400,IF(S119=2,340,IF(S119=3,300,IF(S119=4,280,IF(S119=5,270,IF(S119=6,260,IF(S119=7,250,IF(S119=8,240,IF(S119=9,200,IF(S119=10,200,IF(S119=11,200,IF(S119=12,200,IF(S119=13,200,IF(S119=14,200,IF(S119=15,200,IF(S119=16,200,IF(S119&gt;16,"","")))))))))))))))))))</f>
        <v/>
      </c>
    </row>
    <row r="120" spans="2:24" ht="18" customHeight="1" thickBot="1" x14ac:dyDescent="0.3">
      <c r="B120" s="89"/>
      <c r="C120" s="122"/>
      <c r="D120" s="19"/>
      <c r="E120" s="47"/>
      <c r="F120" s="47"/>
      <c r="G120" s="125"/>
      <c r="H120" s="19"/>
      <c r="I120" s="27"/>
      <c r="J120" s="19"/>
      <c r="K120" s="111" t="str">
        <f>IF(K119="","",VLOOKUP(K119,LISTAS!$F$5:$G$204,2,0))</f>
        <v/>
      </c>
      <c r="L120" s="147"/>
      <c r="M120" s="47"/>
      <c r="N120" s="47"/>
      <c r="O120" s="125"/>
      <c r="P120" s="26"/>
      <c r="S120" s="22"/>
      <c r="T120" s="23"/>
      <c r="U120" s="132"/>
      <c r="V120" s="132"/>
      <c r="W120" s="24"/>
      <c r="X120" s="24"/>
    </row>
    <row r="121" spans="2:24" ht="18" customHeight="1" x14ac:dyDescent="0.25">
      <c r="B121" s="89">
        <v>8</v>
      </c>
      <c r="C121" s="110"/>
      <c r="D121" s="146">
        <v>0</v>
      </c>
      <c r="E121" s="47" t="s">
        <v>25</v>
      </c>
      <c r="F121" s="47" t="str">
        <f>IF(D121&lt;&gt;"",IF(C121="","",C121),"")</f>
        <v/>
      </c>
      <c r="G121" s="125">
        <f>IF(E121&lt;&gt;"",IF(E123&lt;&gt;"",SMALL(E121:F123,1),""),"")</f>
        <v>0</v>
      </c>
      <c r="H121" s="19"/>
      <c r="I121" s="27"/>
      <c r="J121" s="19"/>
      <c r="K121" s="122"/>
      <c r="L121" s="19"/>
      <c r="M121" s="47"/>
      <c r="N121" s="47"/>
      <c r="O121" s="125"/>
      <c r="P121" s="26"/>
      <c r="S121" s="22"/>
      <c r="T121" s="23"/>
      <c r="U121" s="132"/>
      <c r="V121" s="132" t="str">
        <f>IF(U121="","",VLOOKUP(U121,LISTAS!$F$5:$G$204,2,0))</f>
        <v/>
      </c>
      <c r="W121" s="24" t="str">
        <f t="shared" ref="W121" si="23">IF(S121="","",IF(S121=1,400,IF(S121=2,340,IF(S121=3,300,IF(S121=4,280,IF(S121=5,270,IF(S121=6,260,IF(S121=7,250,IF(S121=8,240,IF(S121=9,200,IF(S121=10,200,IF(S121=11,200,IF(S121=12,200,IF(S121=13,200,IF(S121=14,200,IF(S121=15,200,IF(S121=16,200,IF(S121&gt;16,"",""))))))))))))))))))</f>
        <v/>
      </c>
      <c r="X121" s="24" t="str">
        <f t="shared" ref="X121" si="24">IF(S121="","",IF($V$5="NÃO","",IF(S121=1,400,IF(S121=2,340,IF(S121=3,300,IF(S121=4,280,IF(S121=5,270,IF(S121=6,260,IF(S121=7,250,IF(S121=8,240,IF(S121=9,200,IF(S121=10,200,IF(S121=11,200,IF(S121=12,200,IF(S121=13,200,IF(S121=14,200,IF(S121=15,200,IF(S121=16,200,IF(S121&gt;16,"","")))))))))))))))))))</f>
        <v/>
      </c>
    </row>
    <row r="122" spans="2:24" ht="18" customHeight="1" thickBot="1" x14ac:dyDescent="0.3">
      <c r="B122" s="89"/>
      <c r="C122" s="111" t="str">
        <f>IF(C121="","",VLOOKUP(C121,LISTAS!$F$5:$G$204,2,0))</f>
        <v/>
      </c>
      <c r="D122" s="147"/>
      <c r="E122" s="47"/>
      <c r="F122" s="47"/>
      <c r="G122" s="125"/>
      <c r="H122" s="19"/>
      <c r="I122" s="27"/>
      <c r="J122" s="19"/>
      <c r="K122" s="122"/>
      <c r="L122" s="19"/>
      <c r="M122" s="47"/>
      <c r="N122" s="47"/>
      <c r="O122" s="125"/>
      <c r="P122" s="26"/>
      <c r="S122" s="22"/>
      <c r="T122" s="23"/>
      <c r="U122" s="132"/>
      <c r="V122" s="132"/>
      <c r="W122" s="24"/>
      <c r="X122" s="24"/>
    </row>
    <row r="123" spans="2:24" ht="18" customHeight="1" x14ac:dyDescent="0.25">
      <c r="B123" s="89">
        <v>10</v>
      </c>
      <c r="C123" s="110"/>
      <c r="D123" s="146">
        <v>0</v>
      </c>
      <c r="E123" s="49">
        <f>IF(D123&lt;&gt;"",D123,"")</f>
        <v>0</v>
      </c>
      <c r="F123" s="52" t="str">
        <f>IF(D123&lt;&gt;"",IF(C123="","",C123),"")</f>
        <v/>
      </c>
      <c r="G123" s="125" t="str">
        <f>VLOOKUP(G121,E121:F123,2,0)</f>
        <v/>
      </c>
      <c r="H123" s="19"/>
      <c r="I123" s="27"/>
      <c r="J123" s="19"/>
      <c r="K123" s="122"/>
      <c r="L123" s="19"/>
      <c r="M123" s="19"/>
      <c r="N123" s="19"/>
      <c r="O123" s="122"/>
      <c r="P123" s="26"/>
      <c r="S123" s="22"/>
      <c r="T123" s="23"/>
      <c r="U123" s="132"/>
      <c r="V123" s="132" t="str">
        <f>IF(U123="","",VLOOKUP(U123,LISTAS!$F$5:$G$204,2,0))</f>
        <v/>
      </c>
      <c r="W123" s="24" t="str">
        <f t="shared" ref="W123" si="25">IF(S123="","",IF(S123=1,400,IF(S123=2,340,IF(S123=3,300,IF(S123=4,280,IF(S123=5,270,IF(S123=6,260,IF(S123=7,250,IF(S123=8,240,IF(S123=9,200,IF(S123=10,200,IF(S123=11,200,IF(S123=12,200,IF(S123=13,200,IF(S123=14,200,IF(S123=15,200,IF(S123=16,200,IF(S123&gt;16,"",""))))))))))))))))))</f>
        <v/>
      </c>
      <c r="X123" s="24" t="str">
        <f t="shared" ref="X123" si="26">IF(S123="","",IF($V$5="NÃO","",IF(S123=1,400,IF(S123=2,340,IF(S123=3,300,IF(S123=4,280,IF(S123=5,270,IF(S123=6,260,IF(S123=7,250,IF(S123=8,240,IF(S123=9,200,IF(S123=10,200,IF(S123=11,200,IF(S123=12,200,IF(S123=13,200,IF(S123=14,200,IF(S123=15,200,IF(S123=16,200,IF(S123&gt;16,"","")))))))))))))))))))</f>
        <v/>
      </c>
    </row>
    <row r="124" spans="2:24" ht="18" customHeight="1" thickBot="1" x14ac:dyDescent="0.3">
      <c r="B124" s="89"/>
      <c r="C124" s="111" t="str">
        <f>IF(C123="","",VLOOKUP(C123,LISTAS!$F$5:$G$204,2,0))</f>
        <v/>
      </c>
      <c r="D124" s="147"/>
      <c r="E124" s="47"/>
      <c r="F124" s="52"/>
      <c r="G124" s="125"/>
      <c r="H124" s="19"/>
      <c r="I124" s="27"/>
      <c r="J124" s="19"/>
      <c r="K124" s="122"/>
      <c r="L124" s="19"/>
      <c r="M124" s="19"/>
      <c r="N124" s="19"/>
      <c r="O124" s="122"/>
      <c r="P124" s="26"/>
      <c r="S124" s="22"/>
      <c r="T124" s="23"/>
      <c r="U124" s="132"/>
      <c r="V124" s="132"/>
      <c r="W124" s="24"/>
      <c r="X124" s="24"/>
    </row>
    <row r="125" spans="2:24" ht="18" customHeight="1" x14ac:dyDescent="0.25">
      <c r="B125" s="89"/>
      <c r="C125" s="122"/>
      <c r="D125" s="19"/>
      <c r="E125" s="19"/>
      <c r="F125" s="25"/>
      <c r="G125" s="110" t="str">
        <f>IF(D121&lt;&gt;"",IF(D123&lt;&gt;"",IF(D121=D123,"",IF(D121&gt;D123,C121,C123)),""),"")</f>
        <v/>
      </c>
      <c r="H125" s="146">
        <v>0</v>
      </c>
      <c r="I125" s="50">
        <f>IF(H125&lt;&gt;"",H125,"")</f>
        <v>0</v>
      </c>
      <c r="J125" s="47" t="str">
        <f>IF(H125&lt;&gt;"",IF(G125="","",G125),"")</f>
        <v/>
      </c>
      <c r="K125" s="125">
        <f>IF(I125&lt;&gt;"",IF(I127&lt;&gt;"",SMALL(I125:J127,1),""),"")</f>
        <v>0</v>
      </c>
      <c r="L125" s="19"/>
      <c r="M125" s="19"/>
      <c r="N125" s="19"/>
      <c r="O125" s="122"/>
      <c r="P125" s="26"/>
      <c r="S125" s="22"/>
      <c r="T125" s="23"/>
      <c r="U125" s="132"/>
      <c r="V125" s="132" t="str">
        <f>IF(U125="","",VLOOKUP(U125,LISTAS!$F$5:$G$204,2,0))</f>
        <v/>
      </c>
      <c r="W125" s="24" t="str">
        <f t="shared" ref="W125" si="27">IF(S125="","",IF(S125=1,400,IF(S125=2,340,IF(S125=3,300,IF(S125=4,280,IF(S125=5,270,IF(S125=6,260,IF(S125=7,250,IF(S125=8,240,IF(S125=9,200,IF(S125=10,200,IF(S125=11,200,IF(S125=12,200,IF(S125=13,200,IF(S125=14,200,IF(S125=15,200,IF(S125=16,200,IF(S125&gt;16,"",""))))))))))))))))))</f>
        <v/>
      </c>
      <c r="X125" s="24" t="str">
        <f t="shared" ref="X125" si="28">IF(S125="","",IF($V$5="NÃO","",IF(S125=1,400,IF(S125=2,340,IF(S125=3,300,IF(S125=4,280,IF(S125=5,270,IF(S125=6,260,IF(S125=7,250,IF(S125=8,240,IF(S125=9,200,IF(S125=10,200,IF(S125=11,200,IF(S125=12,200,IF(S125=13,200,IF(S125=14,200,IF(S125=15,200,IF(S125=16,200,IF(S125&gt;16,"","")))))))))))))))))))</f>
        <v/>
      </c>
    </row>
    <row r="126" spans="2:24" ht="18" customHeight="1" thickBot="1" x14ac:dyDescent="0.3">
      <c r="B126" s="89"/>
      <c r="C126" s="122"/>
      <c r="D126" s="19"/>
      <c r="E126" s="19"/>
      <c r="F126" s="25"/>
      <c r="G126" s="111" t="str">
        <f>IF(G125="","",VLOOKUP(G125,LISTAS!$F$5:$G$204,2,0))</f>
        <v/>
      </c>
      <c r="H126" s="147"/>
      <c r="I126" s="51"/>
      <c r="J126" s="47"/>
      <c r="K126" s="125"/>
      <c r="L126" s="19"/>
      <c r="M126" s="19"/>
      <c r="N126" s="19"/>
      <c r="O126" s="122"/>
      <c r="P126" s="26"/>
      <c r="S126" s="22"/>
      <c r="T126" s="23"/>
      <c r="U126" s="132"/>
      <c r="V126" s="132"/>
      <c r="W126" s="24"/>
      <c r="X126" s="24"/>
    </row>
    <row r="127" spans="2:24" ht="17.25" customHeight="1" x14ac:dyDescent="0.25">
      <c r="B127" s="89"/>
      <c r="C127" s="122"/>
      <c r="D127" s="19"/>
      <c r="E127" s="27"/>
      <c r="F127" s="28"/>
      <c r="G127" s="110" t="str">
        <f>IF(D129&lt;&gt;"",IF(D131&lt;&gt;"",IF(D129=D131,"",IF(D129&gt;D131,C129,C131)),""),"")</f>
        <v/>
      </c>
      <c r="H127" s="146">
        <v>0</v>
      </c>
      <c r="I127" s="51">
        <f>IF(H127&lt;&gt;"",H127,"")</f>
        <v>0</v>
      </c>
      <c r="J127" s="47" t="str">
        <f>IF(H127&lt;&gt;"",IF(G127="","",G127),"")</f>
        <v/>
      </c>
      <c r="K127" s="125" t="str">
        <f>VLOOKUP(K125,I125:J127,2,0)</f>
        <v/>
      </c>
      <c r="L127" s="19"/>
      <c r="M127" s="19"/>
      <c r="N127" s="19"/>
      <c r="O127" s="122"/>
      <c r="P127" s="26"/>
      <c r="S127" s="22"/>
      <c r="T127" s="23"/>
      <c r="U127" s="132"/>
      <c r="V127" s="132" t="str">
        <f>IF(U127="","",VLOOKUP(U127,LISTAS!$F$5:$G$204,2,0))</f>
        <v/>
      </c>
      <c r="W127" s="24" t="str">
        <f t="shared" ref="W127" si="29">IF(S127="","",IF(S127=1,400,IF(S127=2,340,IF(S127=3,300,IF(S127=4,280,IF(S127=5,270,IF(S127=6,260,IF(S127=7,250,IF(S127=8,240,IF(S127=9,200,IF(S127=10,200,IF(S127=11,200,IF(S127=12,200,IF(S127=13,200,IF(S127=14,200,IF(S127=15,200,IF(S127=16,200,IF(S127&gt;16,"",""))))))))))))))))))</f>
        <v/>
      </c>
      <c r="X127" s="24" t="str">
        <f t="shared" ref="X127" si="30">IF(S127="","",IF($V$5="NÃO","",IF(S127=1,400,IF(S127=2,340,IF(S127=3,300,IF(S127=4,280,IF(S127=5,270,IF(S127=6,260,IF(S127=7,250,IF(S127=8,240,IF(S127=9,200,IF(S127=10,200,IF(S127=11,200,IF(S127=12,200,IF(S127=13,200,IF(S127=14,200,IF(S127=15,200,IF(S127=16,200,IF(S127&gt;16,"","")))))))))))))))))))</f>
        <v/>
      </c>
    </row>
    <row r="128" spans="2:24" ht="17.25" customHeight="1" thickBot="1" x14ac:dyDescent="0.3">
      <c r="B128" s="89"/>
      <c r="C128" s="122"/>
      <c r="D128" s="19"/>
      <c r="E128" s="27"/>
      <c r="F128" s="19"/>
      <c r="G128" s="111" t="str">
        <f>IF(G127="","",VLOOKUP(G127,LISTAS!$F$5:$G$204,2,0))</f>
        <v/>
      </c>
      <c r="H128" s="147"/>
      <c r="I128" s="47"/>
      <c r="J128" s="47"/>
      <c r="K128" s="125"/>
      <c r="L128" s="19"/>
      <c r="M128" s="19"/>
      <c r="N128" s="19"/>
      <c r="O128" s="122"/>
      <c r="P128" s="26"/>
      <c r="S128" s="22"/>
      <c r="T128" s="23"/>
      <c r="U128" s="132"/>
      <c r="V128" s="132"/>
      <c r="W128" s="24"/>
      <c r="X128" s="24"/>
    </row>
    <row r="129" spans="2:24" ht="18" customHeight="1" x14ac:dyDescent="0.25">
      <c r="B129" s="89">
        <v>2</v>
      </c>
      <c r="C129" s="110"/>
      <c r="D129" s="146">
        <v>0</v>
      </c>
      <c r="E129" s="50">
        <f>IF(D129&lt;&gt;"",D129,"")</f>
        <v>0</v>
      </c>
      <c r="F129" s="47" t="str">
        <f>IF(D129&lt;&gt;"",IF(C129="","",C129),"")</f>
        <v/>
      </c>
      <c r="G129" s="125">
        <f>IF(E129&lt;&gt;"",IF(E131&lt;&gt;"",SMALL(E129:F131,1),""),"")</f>
        <v>0</v>
      </c>
      <c r="H129" s="47"/>
      <c r="I129" s="47"/>
      <c r="J129" s="47"/>
      <c r="K129" s="125"/>
      <c r="L129" s="19"/>
      <c r="M129" s="19"/>
      <c r="N129" s="19"/>
      <c r="O129" s="122"/>
      <c r="P129" s="26"/>
      <c r="S129" s="22"/>
      <c r="T129" s="23"/>
      <c r="U129" s="132"/>
      <c r="V129" s="132" t="str">
        <f>IF(U129="","",VLOOKUP(U129,LISTAS!$F$5:$G$204,2,0))</f>
        <v/>
      </c>
      <c r="W129" s="24" t="str">
        <f t="shared" ref="W129" si="31">IF(S129="","",IF(S129=1,400,IF(S129=2,340,IF(S129=3,300,IF(S129=4,280,IF(S129=5,270,IF(S129=6,260,IF(S129=7,250,IF(S129=8,240,IF(S129=9,200,IF(S129=10,200,IF(S129=11,200,IF(S129=12,200,IF(S129=13,200,IF(S129=14,200,IF(S129=15,200,IF(S129=16,200,IF(S129&gt;16,"",""))))))))))))))))))</f>
        <v/>
      </c>
      <c r="X129" s="24" t="str">
        <f t="shared" ref="X129" si="32">IF(S129="","",IF($V$5="NÃO","",IF(S129=1,400,IF(S129=2,340,IF(S129=3,300,IF(S129=4,280,IF(S129=5,270,IF(S129=6,260,IF(S129=7,250,IF(S129=8,240,IF(S129=9,200,IF(S129=10,200,IF(S129=11,200,IF(S129=12,200,IF(S129=13,200,IF(S129=14,200,IF(S129=15,200,IF(S129=16,200,IF(S129&gt;16,"","")))))))))))))))))))</f>
        <v/>
      </c>
    </row>
    <row r="130" spans="2:24" ht="18" customHeight="1" thickBot="1" x14ac:dyDescent="0.3">
      <c r="B130" s="89"/>
      <c r="C130" s="111" t="str">
        <f>IF(C129="","",VLOOKUP(C129,LISTAS!$F$5:$G$204,2,0))</f>
        <v/>
      </c>
      <c r="D130" s="147"/>
      <c r="E130" s="51"/>
      <c r="F130" s="47"/>
      <c r="G130" s="125"/>
      <c r="H130" s="47"/>
      <c r="I130" s="47"/>
      <c r="J130" s="47"/>
      <c r="K130" s="125"/>
      <c r="L130" s="19"/>
      <c r="M130" s="19"/>
      <c r="N130" s="19"/>
      <c r="O130" s="122"/>
      <c r="P130" s="26"/>
      <c r="S130" s="22"/>
      <c r="T130" s="23"/>
      <c r="U130" s="132"/>
      <c r="V130" s="132"/>
      <c r="W130" s="24"/>
      <c r="X130" s="24"/>
    </row>
    <row r="131" spans="2:24" ht="18" customHeight="1" x14ac:dyDescent="0.25">
      <c r="B131" s="89">
        <v>15</v>
      </c>
      <c r="C131" s="110"/>
      <c r="D131" s="146">
        <v>0</v>
      </c>
      <c r="E131" s="51">
        <f>IF(D131&lt;&gt;"",D131,"")</f>
        <v>0</v>
      </c>
      <c r="F131" s="47" t="str">
        <f>IF(D131&lt;&gt;"",IF(C131="","",C131),"")</f>
        <v/>
      </c>
      <c r="G131" s="125" t="str">
        <f>VLOOKUP(G129,E129:F131,2,0)</f>
        <v/>
      </c>
      <c r="H131" s="47"/>
      <c r="I131" s="47"/>
      <c r="J131" s="47"/>
      <c r="K131" s="125"/>
      <c r="L131" s="19"/>
      <c r="M131" s="19"/>
      <c r="N131" s="19"/>
      <c r="O131" s="122"/>
      <c r="P131" s="26"/>
      <c r="S131" s="22"/>
      <c r="T131" s="23"/>
      <c r="U131" s="132"/>
      <c r="V131" s="132" t="str">
        <f>IF(U131="","",VLOOKUP(U131,LISTAS!$F$5:$G$204,2,0))</f>
        <v/>
      </c>
      <c r="W131" s="24" t="str">
        <f t="shared" ref="W131" si="33">IF(S131="","",IF(S131=1,400,IF(S131=2,340,IF(S131=3,300,IF(S131=4,280,IF(S131=5,270,IF(S131=6,260,IF(S131=7,250,IF(S131=8,240,IF(S131=9,200,IF(S131=10,200,IF(S131=11,200,IF(S131=12,200,IF(S131=13,200,IF(S131=14,200,IF(S131=15,200,IF(S131=16,200,IF(S131&gt;16,"",""))))))))))))))))))</f>
        <v/>
      </c>
      <c r="X131" s="24" t="str">
        <f t="shared" ref="X131" si="34">IF(S131="","",IF($V$5="NÃO","",IF(S131=1,400,IF(S131=2,340,IF(S131=3,300,IF(S131=4,280,IF(S131=5,270,IF(S131=6,260,IF(S131=7,250,IF(S131=8,240,IF(S131=9,200,IF(S131=10,200,IF(S131=11,200,IF(S131=12,200,IF(S131=13,200,IF(S131=14,200,IF(S131=15,200,IF(S131=16,200,IF(S131&gt;16,"","")))))))))))))))))))</f>
        <v/>
      </c>
    </row>
    <row r="132" spans="2:24" ht="18" customHeight="1" thickBot="1" x14ac:dyDescent="0.3">
      <c r="B132" s="89"/>
      <c r="C132" s="111" t="str">
        <f>IF(C131="","",VLOOKUP(C131,LISTAS!$F$5:$G$204,2,0))</f>
        <v/>
      </c>
      <c r="D132" s="147"/>
      <c r="E132" s="47"/>
      <c r="F132" s="47"/>
      <c r="G132" s="125"/>
      <c r="H132" s="47"/>
      <c r="I132" s="47"/>
      <c r="J132" s="47"/>
      <c r="K132" s="125"/>
      <c r="L132" s="19"/>
      <c r="M132" s="19"/>
      <c r="N132" s="19"/>
      <c r="O132" s="122"/>
      <c r="P132" s="26"/>
      <c r="S132" s="22"/>
      <c r="T132" s="23"/>
      <c r="U132" s="132"/>
      <c r="V132" s="132"/>
      <c r="W132" s="24"/>
      <c r="X132" s="24"/>
    </row>
    <row r="133" spans="2:24" ht="18" customHeight="1" x14ac:dyDescent="0.25">
      <c r="B133" s="90"/>
      <c r="C133" s="123"/>
      <c r="D133" s="29"/>
      <c r="E133" s="29"/>
      <c r="F133" s="29"/>
      <c r="G133" s="123"/>
      <c r="H133" s="29"/>
      <c r="I133" s="29"/>
      <c r="J133" s="29"/>
      <c r="K133" s="123"/>
      <c r="L133" s="29"/>
      <c r="M133" s="29"/>
      <c r="N133" s="29"/>
      <c r="O133" s="123"/>
      <c r="P133" s="30"/>
      <c r="S133" s="22"/>
      <c r="T133" s="23"/>
      <c r="U133" s="132"/>
      <c r="V133" s="132" t="str">
        <f>IF(U133="","",VLOOKUP(U133,LISTAS!$F$5:$G$204,2,0))</f>
        <v/>
      </c>
      <c r="W133" s="24" t="str">
        <f t="shared" ref="W133" si="35">IF(S133="","",IF(S133=1,400,IF(S133=2,340,IF(S133=3,300,IF(S133=4,280,IF(S133=5,270,IF(S133=6,260,IF(S133=7,250,IF(S133=8,240,IF(S133=9,200,IF(S133=10,200,IF(S133=11,200,IF(S133=12,200,IF(S133=13,200,IF(S133=14,200,IF(S133=15,200,IF(S133=16,200,IF(S133&gt;16,"",""))))))))))))))))))</f>
        <v/>
      </c>
      <c r="X133" s="24" t="str">
        <f t="shared" ref="X133" si="36">IF(S133="","",IF($V$5="NÃO","",IF(S133=1,400,IF(S133=2,340,IF(S133=3,300,IF(S133=4,280,IF(S133=5,270,IF(S133=6,260,IF(S133=7,250,IF(S133=8,240,IF(S133=9,200,IF(S133=10,200,IF(S133=11,200,IF(S133=12,200,IF(S133=13,200,IF(S133=14,200,IF(S133=15,200,IF(S133=16,200,IF(S133&gt;16,"","")))))))))))))))))))</f>
        <v/>
      </c>
    </row>
    <row r="134" spans="2:24" ht="18" customHeight="1" x14ac:dyDescent="0.25">
      <c r="B134" s="86"/>
      <c r="D134" s="2"/>
      <c r="E134" s="2"/>
      <c r="F134" s="2"/>
      <c r="G134" s="102"/>
      <c r="H134" s="2"/>
      <c r="I134" s="2"/>
      <c r="J134" s="2"/>
      <c r="K134" s="102"/>
      <c r="L134" s="2"/>
      <c r="M134" s="2"/>
      <c r="N134" s="2"/>
      <c r="O134" s="102"/>
      <c r="P134" s="2"/>
    </row>
    <row r="135" spans="2:24" ht="18" customHeight="1" x14ac:dyDescent="0.25">
      <c r="B135" s="86"/>
      <c r="D135" s="2"/>
      <c r="E135" s="2"/>
      <c r="F135" s="2"/>
      <c r="G135" s="102"/>
      <c r="H135" s="2"/>
      <c r="I135" s="2"/>
      <c r="J135" s="2"/>
      <c r="K135" s="102"/>
      <c r="L135" s="2"/>
      <c r="M135" s="2"/>
      <c r="N135" s="2"/>
      <c r="O135" s="102"/>
      <c r="P135" s="2"/>
    </row>
    <row r="136" spans="2:24" ht="18" customHeight="1" x14ac:dyDescent="0.25">
      <c r="B136" s="86"/>
      <c r="D136" s="2"/>
      <c r="E136" s="2"/>
      <c r="F136" s="2"/>
      <c r="G136" s="102"/>
      <c r="H136" s="2"/>
      <c r="I136" s="2"/>
      <c r="J136" s="2"/>
      <c r="K136" s="102"/>
      <c r="L136" s="2"/>
      <c r="M136" s="2"/>
      <c r="N136" s="2"/>
      <c r="O136" s="102"/>
      <c r="P136" s="2"/>
    </row>
    <row r="137" spans="2:24" ht="18" customHeight="1" x14ac:dyDescent="0.25"/>
    <row r="138" spans="2:24" ht="18" customHeight="1" x14ac:dyDescent="0.25"/>
    <row r="139" spans="2:24" ht="18" customHeight="1" x14ac:dyDescent="0.25"/>
    <row r="140" spans="2:24" ht="18" customHeight="1" x14ac:dyDescent="0.25"/>
    <row r="141" spans="2:24" ht="18" customHeight="1" x14ac:dyDescent="0.25"/>
    <row r="142" spans="2:24" ht="18" customHeight="1" x14ac:dyDescent="0.25"/>
    <row r="143" spans="2:24" ht="18" customHeight="1" x14ac:dyDescent="0.25"/>
    <row r="144" spans="2:2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sheetData>
  <mergeCells count="70">
    <mergeCell ref="B2:P4"/>
    <mergeCell ref="S2:X3"/>
    <mergeCell ref="B5:D5"/>
    <mergeCell ref="S5:T5"/>
    <mergeCell ref="B6:P6"/>
    <mergeCell ref="S6:X6"/>
    <mergeCell ref="H28:H29"/>
    <mergeCell ref="S7:T7"/>
    <mergeCell ref="D8:D9"/>
    <mergeCell ref="D10:D11"/>
    <mergeCell ref="H12:H13"/>
    <mergeCell ref="H14:H15"/>
    <mergeCell ref="D16:D17"/>
    <mergeCell ref="D18:D19"/>
    <mergeCell ref="L20:L21"/>
    <mergeCell ref="L22:L23"/>
    <mergeCell ref="D24:D25"/>
    <mergeCell ref="D26:D27"/>
    <mergeCell ref="L52:L53"/>
    <mergeCell ref="H30:H31"/>
    <mergeCell ref="D32:D33"/>
    <mergeCell ref="D34:D35"/>
    <mergeCell ref="P36:P37"/>
    <mergeCell ref="P38:P39"/>
    <mergeCell ref="D40:D41"/>
    <mergeCell ref="D64:D65"/>
    <mergeCell ref="D42:D43"/>
    <mergeCell ref="H44:H45"/>
    <mergeCell ref="H46:H47"/>
    <mergeCell ref="D48:D49"/>
    <mergeCell ref="D50:D51"/>
    <mergeCell ref="L54:L55"/>
    <mergeCell ref="D56:D57"/>
    <mergeCell ref="D58:D59"/>
    <mergeCell ref="H60:H61"/>
    <mergeCell ref="H62:H63"/>
    <mergeCell ref="L85:L86"/>
    <mergeCell ref="L87:L88"/>
    <mergeCell ref="D66:D67"/>
    <mergeCell ref="B71:P71"/>
    <mergeCell ref="S71:X71"/>
    <mergeCell ref="S72:T72"/>
    <mergeCell ref="D73:D74"/>
    <mergeCell ref="D75:D76"/>
    <mergeCell ref="D99:D100"/>
    <mergeCell ref="H77:H78"/>
    <mergeCell ref="H79:H80"/>
    <mergeCell ref="D81:D82"/>
    <mergeCell ref="D83:D84"/>
    <mergeCell ref="D89:D90"/>
    <mergeCell ref="D91:D92"/>
    <mergeCell ref="H93:H94"/>
    <mergeCell ref="H95:H96"/>
    <mergeCell ref="D97:D98"/>
    <mergeCell ref="L117:L118"/>
    <mergeCell ref="L119:L120"/>
    <mergeCell ref="D121:D122"/>
    <mergeCell ref="D123:D124"/>
    <mergeCell ref="P101:P102"/>
    <mergeCell ref="P103:P104"/>
    <mergeCell ref="D105:D106"/>
    <mergeCell ref="D107:D108"/>
    <mergeCell ref="H109:H110"/>
    <mergeCell ref="H111:H112"/>
    <mergeCell ref="H125:H126"/>
    <mergeCell ref="H127:H128"/>
    <mergeCell ref="D129:D130"/>
    <mergeCell ref="D131:D132"/>
    <mergeCell ref="D113:D114"/>
    <mergeCell ref="D115:D116"/>
  </mergeCells>
  <pageMargins left="0.51181102362204722" right="0.51181102362204722" top="0.78740157480314965" bottom="0.78740157480314965" header="0.31496062992125984" footer="0.31496062992125984"/>
  <pageSetup paperSize="9" scale="80" orientation="landscape"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LISTAS!$F$5:$F$204</xm:f>
          </x14:formula1>
          <xm:sqref>C66 C12:C13 C28:C29 C63:C64 C20:C21 C60 C68 C55:C56 C52 C44 C36:C37 C58 C71 C8 C10 C16 C18 C24 C26 C32 C34 C40 C42 C47:C48 C50 C73 C75 C81 C83 C89 C91 C97 C99 C105 C107 C113 C115 C121 C123 C129 C131</xm:sqref>
        </x14:dataValidation>
        <x14:dataValidation type="list" allowBlank="1" showInputMessage="1" showErrorMessage="1" xr:uid="{00000000-0002-0000-0800-000001000000}">
          <x14:formula1>
            <xm:f>LISTAS!$D$5:$D$6</xm:f>
          </x14:formula1>
          <xm:sqref>V5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11F</vt:lpstr>
      <vt:lpstr>11M</vt:lpstr>
      <vt:lpstr>13F</vt:lpstr>
      <vt:lpstr>13M</vt:lpstr>
      <vt:lpstr>15F</vt:lpstr>
      <vt:lpstr>15M</vt:lpstr>
      <vt:lpstr>17F</vt:lpstr>
      <vt:lpstr>17M</vt:lpstr>
      <vt:lpstr>17M (FED)</vt:lpstr>
      <vt:lpstr>EFICIÊNCIA 1º ETAPA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Walter</dc:creator>
  <cp:lastModifiedBy>Ricardo Smolarek</cp:lastModifiedBy>
  <cp:lastPrinted>2024-04-16T15:36:01Z</cp:lastPrinted>
  <dcterms:created xsi:type="dcterms:W3CDTF">2022-03-28T12:33:06Z</dcterms:created>
  <dcterms:modified xsi:type="dcterms:W3CDTF">2024-09-11T04:12:17Z</dcterms:modified>
</cp:coreProperties>
</file>